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olivia\Documents\EPS_Models by Region\RMI\Virginia\VA-eps\"/>
    </mc:Choice>
  </mc:AlternateContent>
  <xr:revisionPtr revIDLastSave="0" documentId="13_ncr:1_{E177741F-F11E-4BA8-86BC-D81F3E95D7E2}" xr6:coauthVersionLast="47" xr6:coauthVersionMax="47" xr10:uidLastSave="{00000000-0000-0000-0000-000000000000}"/>
  <bookViews>
    <workbookView xWindow="-110" yWindow="-110" windowWidth="25820" windowHeight="14020" activeTab="4" xr2:uid="{00000000-000D-0000-FFFF-FFFF00000000}"/>
  </bookViews>
  <sheets>
    <sheet name="About" sheetId="10" r:id="rId1"/>
    <sheet name="Policy Characteristics" sheetId="26" r:id="rId2"/>
    <sheet name="Guidance" sheetId="28" r:id="rId3"/>
    <sheet name="Standard Descriptions" sheetId="27" r:id="rId4"/>
    <sheet name="PolicyLevers" sheetId="1" r:id="rId5"/>
    <sheet name="UnitControlCenter" sheetId="18" r:id="rId6"/>
    <sheet name="OutputGraphs" sheetId="8" r:id="rId7"/>
    <sheet name="Output Graph Color Key" sheetId="17" r:id="rId8"/>
    <sheet name="ReferenceScenarios" sheetId="9" r:id="rId9"/>
    <sheet name="Target Calculations" sheetId="24" r:id="rId10"/>
    <sheet name="State 2005 Data" sheetId="25" r:id="rId11"/>
    <sheet name="US EPS Pollutant" sheetId="22" r:id="rId12"/>
    <sheet name="MaxBoundCalculations" sheetId="13" r:id="rId13"/>
  </sheets>
  <definedNames>
    <definedName name="_xlnm._FilterDatabase" localSheetId="4" hidden="1">PolicyLevers!$A$1:$P$701</definedName>
    <definedName name="_xlnm._FilterDatabase" localSheetId="9"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c r="K3" i="1"/>
  <c r="L3" i="1"/>
  <c r="M3" i="1"/>
  <c r="N3" i="1"/>
  <c r="O3" i="1"/>
  <c r="P3" i="1"/>
  <c r="J4" i="1"/>
  <c r="K4" i="1"/>
  <c r="L4" i="1"/>
  <c r="M4" i="1"/>
  <c r="N4" i="1"/>
  <c r="O4" i="1"/>
  <c r="P4" i="1"/>
  <c r="J5" i="1"/>
  <c r="K5" i="1"/>
  <c r="L5" i="1"/>
  <c r="M5" i="1"/>
  <c r="N5" i="1"/>
  <c r="O5" i="1"/>
  <c r="P5" i="1"/>
  <c r="J6" i="1"/>
  <c r="K6" i="1"/>
  <c r="L6" i="1"/>
  <c r="M6" i="1"/>
  <c r="N6" i="1"/>
  <c r="O6" i="1"/>
  <c r="P6" i="1"/>
  <c r="J7" i="1"/>
  <c r="K7" i="1"/>
  <c r="L7" i="1"/>
  <c r="M7" i="1"/>
  <c r="N7" i="1"/>
  <c r="O7" i="1"/>
  <c r="P7" i="1"/>
  <c r="J8" i="1"/>
  <c r="K8" i="1"/>
  <c r="L8" i="1"/>
  <c r="M8" i="1"/>
  <c r="N8" i="1"/>
  <c r="O8" i="1"/>
  <c r="P8" i="1"/>
  <c r="J9" i="1"/>
  <c r="K9" i="1"/>
  <c r="L9" i="1"/>
  <c r="M9" i="1"/>
  <c r="N9" i="1"/>
  <c r="O9" i="1"/>
  <c r="P9" i="1"/>
  <c r="J10" i="1"/>
  <c r="K10" i="1"/>
  <c r="L10" i="1"/>
  <c r="M10" i="1"/>
  <c r="N10" i="1"/>
  <c r="O10" i="1"/>
  <c r="P10" i="1"/>
  <c r="J11" i="1"/>
  <c r="K11" i="1"/>
  <c r="L11" i="1"/>
  <c r="M11" i="1"/>
  <c r="N11" i="1"/>
  <c r="O11" i="1"/>
  <c r="P11" i="1"/>
  <c r="J12" i="1"/>
  <c r="K12" i="1"/>
  <c r="L12" i="1"/>
  <c r="M12" i="1"/>
  <c r="N12" i="1"/>
  <c r="O12" i="1"/>
  <c r="P12" i="1"/>
  <c r="J13" i="1"/>
  <c r="K13" i="1"/>
  <c r="L13" i="1"/>
  <c r="M13" i="1"/>
  <c r="N13" i="1"/>
  <c r="O13" i="1"/>
  <c r="P13" i="1"/>
  <c r="J14" i="1"/>
  <c r="K14" i="1"/>
  <c r="L14" i="1"/>
  <c r="M14" i="1"/>
  <c r="N14" i="1"/>
  <c r="O14" i="1"/>
  <c r="P14" i="1"/>
  <c r="J15" i="1"/>
  <c r="K15" i="1"/>
  <c r="L15" i="1"/>
  <c r="M15" i="1"/>
  <c r="N15" i="1"/>
  <c r="O15" i="1"/>
  <c r="P15" i="1"/>
  <c r="J16" i="1"/>
  <c r="K16" i="1"/>
  <c r="L16" i="1"/>
  <c r="M16" i="1"/>
  <c r="N16" i="1"/>
  <c r="O16" i="1"/>
  <c r="P16" i="1"/>
  <c r="J17" i="1"/>
  <c r="K17" i="1"/>
  <c r="L17" i="1"/>
  <c r="M17" i="1"/>
  <c r="N17" i="1"/>
  <c r="O17" i="1"/>
  <c r="P17" i="1"/>
  <c r="J18" i="1"/>
  <c r="K18" i="1"/>
  <c r="L18" i="1"/>
  <c r="M18" i="1"/>
  <c r="N18" i="1"/>
  <c r="O18" i="1"/>
  <c r="P18" i="1"/>
  <c r="J19" i="1"/>
  <c r="K19" i="1"/>
  <c r="L19" i="1"/>
  <c r="M19" i="1"/>
  <c r="N19" i="1"/>
  <c r="O19" i="1"/>
  <c r="P19" i="1"/>
  <c r="J20" i="1"/>
  <c r="K20" i="1"/>
  <c r="L20" i="1"/>
  <c r="M20" i="1"/>
  <c r="N20" i="1"/>
  <c r="O20" i="1"/>
  <c r="P20" i="1"/>
  <c r="J21" i="1"/>
  <c r="K21" i="1"/>
  <c r="L21" i="1"/>
  <c r="M21" i="1"/>
  <c r="N21" i="1"/>
  <c r="O21" i="1"/>
  <c r="P21" i="1"/>
  <c r="J22" i="1"/>
  <c r="K22" i="1"/>
  <c r="L22" i="1"/>
  <c r="M22" i="1"/>
  <c r="N22" i="1"/>
  <c r="O22" i="1"/>
  <c r="P22" i="1"/>
  <c r="J23" i="1"/>
  <c r="K23" i="1"/>
  <c r="L23" i="1"/>
  <c r="M23" i="1"/>
  <c r="N23" i="1"/>
  <c r="O23" i="1"/>
  <c r="P23" i="1"/>
  <c r="J24" i="1"/>
  <c r="K24" i="1"/>
  <c r="L24" i="1"/>
  <c r="M24" i="1"/>
  <c r="N24" i="1"/>
  <c r="O24" i="1"/>
  <c r="P24" i="1"/>
  <c r="J25" i="1"/>
  <c r="K25" i="1"/>
  <c r="L25" i="1"/>
  <c r="M25" i="1"/>
  <c r="N25" i="1"/>
  <c r="O25" i="1"/>
  <c r="P25" i="1"/>
  <c r="J26" i="1"/>
  <c r="K26" i="1"/>
  <c r="L26" i="1"/>
  <c r="M26" i="1"/>
  <c r="N26" i="1"/>
  <c r="O26" i="1"/>
  <c r="P26" i="1"/>
  <c r="J27" i="1"/>
  <c r="K27" i="1"/>
  <c r="L27" i="1"/>
  <c r="M27" i="1"/>
  <c r="N27" i="1"/>
  <c r="O27" i="1"/>
  <c r="P27" i="1"/>
  <c r="J28" i="1"/>
  <c r="K28" i="1"/>
  <c r="L28" i="1"/>
  <c r="M28" i="1"/>
  <c r="N28" i="1"/>
  <c r="O28" i="1"/>
  <c r="P28" i="1"/>
  <c r="J29" i="1"/>
  <c r="K29" i="1"/>
  <c r="L29" i="1"/>
  <c r="M29" i="1"/>
  <c r="N29" i="1"/>
  <c r="O29" i="1"/>
  <c r="P29" i="1"/>
  <c r="J30" i="1"/>
  <c r="K30" i="1"/>
  <c r="L30" i="1"/>
  <c r="M30" i="1"/>
  <c r="N30" i="1"/>
  <c r="O30" i="1"/>
  <c r="P30" i="1"/>
  <c r="J31" i="1"/>
  <c r="K31" i="1"/>
  <c r="L31" i="1"/>
  <c r="M31" i="1"/>
  <c r="N31" i="1"/>
  <c r="O31" i="1"/>
  <c r="P31" i="1"/>
  <c r="J32" i="1"/>
  <c r="K32" i="1"/>
  <c r="L32" i="1"/>
  <c r="M32" i="1"/>
  <c r="N32" i="1"/>
  <c r="O32" i="1"/>
  <c r="P32" i="1"/>
  <c r="J33" i="1"/>
  <c r="K33" i="1"/>
  <c r="L33" i="1"/>
  <c r="M33" i="1"/>
  <c r="N33" i="1"/>
  <c r="O33" i="1"/>
  <c r="P33" i="1"/>
  <c r="J34" i="1"/>
  <c r="K34" i="1"/>
  <c r="L34" i="1"/>
  <c r="M34" i="1"/>
  <c r="N34" i="1"/>
  <c r="O34" i="1"/>
  <c r="P34" i="1"/>
  <c r="J35" i="1"/>
  <c r="K35" i="1"/>
  <c r="L35" i="1"/>
  <c r="M35" i="1"/>
  <c r="N35" i="1"/>
  <c r="O35" i="1"/>
  <c r="P35" i="1"/>
  <c r="J36" i="1"/>
  <c r="K36" i="1"/>
  <c r="L36" i="1"/>
  <c r="M36" i="1"/>
  <c r="N36" i="1"/>
  <c r="O36" i="1"/>
  <c r="P36" i="1"/>
  <c r="J37" i="1"/>
  <c r="K37" i="1"/>
  <c r="L37" i="1"/>
  <c r="M37" i="1"/>
  <c r="N37" i="1"/>
  <c r="O37" i="1"/>
  <c r="P37" i="1"/>
  <c r="J38" i="1"/>
  <c r="K38" i="1"/>
  <c r="L38" i="1"/>
  <c r="M38" i="1"/>
  <c r="N38" i="1"/>
  <c r="O38" i="1"/>
  <c r="P38" i="1"/>
  <c r="J39" i="1"/>
  <c r="K39" i="1"/>
  <c r="L39" i="1"/>
  <c r="M39" i="1"/>
  <c r="N39" i="1"/>
  <c r="O39" i="1"/>
  <c r="P39" i="1"/>
  <c r="J40" i="1"/>
  <c r="K40" i="1"/>
  <c r="L40" i="1"/>
  <c r="M40" i="1"/>
  <c r="N40" i="1"/>
  <c r="O40" i="1"/>
  <c r="P40" i="1"/>
  <c r="J41" i="1"/>
  <c r="K41" i="1"/>
  <c r="L41" i="1"/>
  <c r="M41" i="1"/>
  <c r="N41" i="1"/>
  <c r="O41" i="1"/>
  <c r="P41" i="1"/>
  <c r="J42" i="1"/>
  <c r="K42" i="1"/>
  <c r="L42" i="1"/>
  <c r="M42" i="1"/>
  <c r="N42" i="1"/>
  <c r="O42" i="1"/>
  <c r="P42" i="1"/>
  <c r="J43" i="1"/>
  <c r="K43" i="1"/>
  <c r="L43" i="1"/>
  <c r="M43" i="1"/>
  <c r="N43" i="1"/>
  <c r="O43" i="1"/>
  <c r="P43" i="1"/>
  <c r="J44" i="1"/>
  <c r="K44" i="1"/>
  <c r="L44" i="1"/>
  <c r="M44" i="1"/>
  <c r="N44" i="1"/>
  <c r="O44" i="1"/>
  <c r="P44" i="1"/>
  <c r="J45" i="1"/>
  <c r="K45" i="1"/>
  <c r="L45" i="1"/>
  <c r="M45" i="1"/>
  <c r="N45" i="1"/>
  <c r="O45" i="1"/>
  <c r="P45" i="1"/>
  <c r="J46" i="1"/>
  <c r="K46" i="1"/>
  <c r="L46" i="1"/>
  <c r="M46" i="1"/>
  <c r="N46" i="1"/>
  <c r="O46" i="1"/>
  <c r="P46" i="1"/>
  <c r="J47" i="1"/>
  <c r="K47" i="1"/>
  <c r="L47" i="1"/>
  <c r="M47" i="1"/>
  <c r="N47" i="1"/>
  <c r="O47" i="1"/>
  <c r="P47" i="1"/>
  <c r="J48" i="1"/>
  <c r="K48" i="1"/>
  <c r="L48" i="1"/>
  <c r="M48" i="1"/>
  <c r="N48" i="1"/>
  <c r="O48" i="1"/>
  <c r="P48" i="1"/>
  <c r="J49" i="1"/>
  <c r="K49" i="1"/>
  <c r="L49" i="1"/>
  <c r="M49" i="1"/>
  <c r="N49" i="1"/>
  <c r="O49" i="1"/>
  <c r="P49" i="1"/>
  <c r="J50" i="1"/>
  <c r="K50" i="1"/>
  <c r="L50" i="1"/>
  <c r="M50" i="1"/>
  <c r="N50" i="1"/>
  <c r="O50" i="1"/>
  <c r="P50" i="1"/>
  <c r="J51" i="1"/>
  <c r="K51" i="1"/>
  <c r="L51" i="1"/>
  <c r="M51" i="1"/>
  <c r="N51" i="1"/>
  <c r="O51" i="1"/>
  <c r="P51" i="1"/>
  <c r="J52" i="1"/>
  <c r="K52" i="1"/>
  <c r="L52" i="1"/>
  <c r="M52" i="1"/>
  <c r="N52" i="1"/>
  <c r="O52" i="1"/>
  <c r="P52" i="1"/>
  <c r="J53" i="1"/>
  <c r="K53" i="1"/>
  <c r="L53" i="1"/>
  <c r="M53" i="1"/>
  <c r="N53" i="1"/>
  <c r="O53" i="1"/>
  <c r="P53" i="1"/>
  <c r="J54" i="1"/>
  <c r="K54" i="1"/>
  <c r="L54" i="1"/>
  <c r="M54" i="1"/>
  <c r="N54" i="1"/>
  <c r="O54" i="1"/>
  <c r="P54" i="1"/>
  <c r="J55" i="1"/>
  <c r="K55" i="1"/>
  <c r="L55" i="1"/>
  <c r="M55" i="1"/>
  <c r="N55" i="1"/>
  <c r="O55" i="1"/>
  <c r="P55" i="1"/>
  <c r="J56" i="1"/>
  <c r="K56" i="1"/>
  <c r="L56" i="1"/>
  <c r="M56" i="1"/>
  <c r="N56" i="1"/>
  <c r="O56" i="1"/>
  <c r="P56" i="1"/>
  <c r="J57" i="1"/>
  <c r="K57" i="1"/>
  <c r="L57" i="1"/>
  <c r="M57" i="1"/>
  <c r="N57" i="1"/>
  <c r="O57" i="1"/>
  <c r="P57" i="1"/>
  <c r="J58" i="1"/>
  <c r="K58" i="1"/>
  <c r="L58" i="1"/>
  <c r="M58" i="1"/>
  <c r="N58" i="1"/>
  <c r="O58" i="1"/>
  <c r="P58" i="1"/>
  <c r="J59" i="1"/>
  <c r="K59" i="1"/>
  <c r="L59" i="1"/>
  <c r="M59" i="1"/>
  <c r="N59" i="1"/>
  <c r="O59" i="1"/>
  <c r="P59" i="1"/>
  <c r="J60" i="1"/>
  <c r="K60" i="1"/>
  <c r="L60" i="1"/>
  <c r="M60" i="1"/>
  <c r="N60" i="1"/>
  <c r="O60" i="1"/>
  <c r="P60" i="1"/>
  <c r="J61" i="1"/>
  <c r="K61" i="1"/>
  <c r="L61" i="1"/>
  <c r="M61" i="1"/>
  <c r="N61" i="1"/>
  <c r="O61" i="1"/>
  <c r="P61" i="1"/>
  <c r="J62" i="1"/>
  <c r="K62" i="1"/>
  <c r="L62" i="1"/>
  <c r="M62" i="1"/>
  <c r="N62" i="1"/>
  <c r="O62" i="1"/>
  <c r="P62" i="1"/>
  <c r="J63" i="1"/>
  <c r="K63" i="1"/>
  <c r="L63" i="1"/>
  <c r="M63" i="1"/>
  <c r="N63" i="1"/>
  <c r="O63" i="1"/>
  <c r="P63" i="1"/>
  <c r="J64" i="1"/>
  <c r="K64" i="1"/>
  <c r="L64" i="1"/>
  <c r="M64" i="1"/>
  <c r="N64" i="1"/>
  <c r="O64" i="1"/>
  <c r="P64" i="1"/>
  <c r="J65" i="1"/>
  <c r="K65" i="1"/>
  <c r="L65" i="1"/>
  <c r="M65" i="1"/>
  <c r="N65" i="1"/>
  <c r="O65" i="1"/>
  <c r="P65" i="1"/>
  <c r="J66" i="1"/>
  <c r="K66" i="1"/>
  <c r="L66" i="1"/>
  <c r="M66" i="1"/>
  <c r="N66" i="1"/>
  <c r="O66" i="1"/>
  <c r="P66" i="1"/>
  <c r="J67" i="1"/>
  <c r="K67" i="1"/>
  <c r="L67" i="1"/>
  <c r="M67" i="1"/>
  <c r="N67" i="1"/>
  <c r="O67" i="1"/>
  <c r="P67" i="1"/>
  <c r="J68" i="1"/>
  <c r="K68" i="1"/>
  <c r="L68" i="1"/>
  <c r="M68" i="1"/>
  <c r="N68" i="1"/>
  <c r="O68" i="1"/>
  <c r="P68" i="1"/>
  <c r="J69" i="1"/>
  <c r="K69" i="1"/>
  <c r="L69" i="1"/>
  <c r="M69" i="1"/>
  <c r="N69" i="1"/>
  <c r="O69" i="1"/>
  <c r="P69" i="1"/>
  <c r="J70" i="1"/>
  <c r="K70" i="1"/>
  <c r="L70" i="1"/>
  <c r="M70" i="1"/>
  <c r="N70" i="1"/>
  <c r="O70" i="1"/>
  <c r="P70" i="1"/>
  <c r="J71" i="1"/>
  <c r="K71" i="1"/>
  <c r="L71" i="1"/>
  <c r="M71" i="1"/>
  <c r="N71" i="1"/>
  <c r="O71" i="1"/>
  <c r="P71" i="1"/>
  <c r="J72" i="1"/>
  <c r="K72" i="1"/>
  <c r="L72" i="1"/>
  <c r="M72" i="1"/>
  <c r="N72" i="1"/>
  <c r="O72" i="1"/>
  <c r="P72" i="1"/>
  <c r="J73" i="1"/>
  <c r="K73" i="1"/>
  <c r="L73" i="1"/>
  <c r="M73" i="1"/>
  <c r="N73" i="1"/>
  <c r="O73" i="1"/>
  <c r="P73" i="1"/>
  <c r="J74" i="1"/>
  <c r="K74" i="1"/>
  <c r="L74" i="1"/>
  <c r="M74" i="1"/>
  <c r="N74" i="1"/>
  <c r="O74" i="1"/>
  <c r="P74" i="1"/>
  <c r="J75" i="1"/>
  <c r="K75" i="1"/>
  <c r="L75" i="1"/>
  <c r="M75" i="1"/>
  <c r="N75" i="1"/>
  <c r="O75" i="1"/>
  <c r="P75" i="1"/>
  <c r="J76" i="1"/>
  <c r="K76" i="1"/>
  <c r="L76" i="1"/>
  <c r="M76" i="1"/>
  <c r="N76" i="1"/>
  <c r="O76" i="1"/>
  <c r="P76" i="1"/>
  <c r="J77" i="1"/>
  <c r="K77" i="1"/>
  <c r="L77" i="1"/>
  <c r="M77" i="1"/>
  <c r="N77" i="1"/>
  <c r="O77" i="1"/>
  <c r="P77" i="1"/>
  <c r="J78" i="1"/>
  <c r="K78" i="1"/>
  <c r="L78" i="1"/>
  <c r="M78" i="1"/>
  <c r="N78" i="1"/>
  <c r="O78" i="1"/>
  <c r="P78" i="1"/>
  <c r="J79" i="1"/>
  <c r="K79" i="1"/>
  <c r="L79" i="1"/>
  <c r="M79" i="1"/>
  <c r="N79" i="1"/>
  <c r="O79" i="1"/>
  <c r="P79" i="1"/>
  <c r="J80" i="1"/>
  <c r="K80" i="1"/>
  <c r="L80" i="1"/>
  <c r="M80" i="1"/>
  <c r="N80" i="1"/>
  <c r="O80" i="1"/>
  <c r="P80" i="1"/>
  <c r="J81" i="1"/>
  <c r="K81" i="1"/>
  <c r="L81" i="1"/>
  <c r="M81" i="1"/>
  <c r="N81" i="1"/>
  <c r="O81" i="1"/>
  <c r="P81" i="1"/>
  <c r="J82" i="1"/>
  <c r="K82" i="1"/>
  <c r="L82" i="1"/>
  <c r="M82" i="1"/>
  <c r="N82" i="1"/>
  <c r="O82" i="1"/>
  <c r="P82" i="1"/>
  <c r="J83" i="1"/>
  <c r="K83" i="1"/>
  <c r="L83" i="1"/>
  <c r="M83" i="1"/>
  <c r="N83" i="1"/>
  <c r="O83" i="1"/>
  <c r="P83" i="1"/>
  <c r="J84" i="1"/>
  <c r="K84" i="1"/>
  <c r="L84" i="1"/>
  <c r="M84" i="1"/>
  <c r="N84" i="1"/>
  <c r="O84" i="1"/>
  <c r="P84" i="1"/>
  <c r="J85" i="1"/>
  <c r="K85" i="1"/>
  <c r="L85" i="1"/>
  <c r="M85" i="1"/>
  <c r="N85" i="1"/>
  <c r="O85" i="1"/>
  <c r="P85" i="1"/>
  <c r="J86" i="1"/>
  <c r="K86" i="1"/>
  <c r="L86" i="1"/>
  <c r="M86" i="1"/>
  <c r="N86" i="1"/>
  <c r="O86" i="1"/>
  <c r="P86" i="1"/>
  <c r="J87" i="1"/>
  <c r="K87" i="1"/>
  <c r="L87" i="1"/>
  <c r="M87" i="1"/>
  <c r="N87" i="1"/>
  <c r="O87" i="1"/>
  <c r="P87" i="1"/>
  <c r="J88" i="1"/>
  <c r="K88" i="1"/>
  <c r="L88" i="1"/>
  <c r="M88" i="1"/>
  <c r="N88" i="1"/>
  <c r="O88" i="1"/>
  <c r="P88" i="1"/>
  <c r="J89" i="1"/>
  <c r="K89" i="1"/>
  <c r="L89" i="1"/>
  <c r="M89" i="1"/>
  <c r="N89" i="1"/>
  <c r="O89" i="1"/>
  <c r="P89" i="1"/>
  <c r="J90" i="1"/>
  <c r="K90" i="1"/>
  <c r="L90" i="1"/>
  <c r="M90" i="1"/>
  <c r="N90" i="1"/>
  <c r="O90" i="1"/>
  <c r="P90" i="1"/>
  <c r="J91" i="1"/>
  <c r="K91" i="1"/>
  <c r="L91" i="1"/>
  <c r="M91" i="1"/>
  <c r="N91" i="1"/>
  <c r="O91" i="1"/>
  <c r="P91" i="1"/>
  <c r="J92" i="1"/>
  <c r="K92" i="1"/>
  <c r="L92" i="1"/>
  <c r="M92" i="1"/>
  <c r="N92" i="1"/>
  <c r="O92" i="1"/>
  <c r="P92" i="1"/>
  <c r="J93" i="1"/>
  <c r="K93" i="1"/>
  <c r="L93" i="1"/>
  <c r="M93" i="1"/>
  <c r="N93" i="1"/>
  <c r="O93" i="1"/>
  <c r="P93" i="1"/>
  <c r="J94" i="1"/>
  <c r="K94" i="1"/>
  <c r="L94" i="1"/>
  <c r="M94" i="1"/>
  <c r="N94" i="1"/>
  <c r="O94" i="1"/>
  <c r="P94" i="1"/>
  <c r="J95" i="1"/>
  <c r="K95" i="1"/>
  <c r="L95" i="1"/>
  <c r="M95" i="1"/>
  <c r="N95" i="1"/>
  <c r="O95" i="1"/>
  <c r="P95" i="1"/>
  <c r="J96" i="1"/>
  <c r="K96" i="1"/>
  <c r="L96" i="1"/>
  <c r="M96" i="1"/>
  <c r="N96" i="1"/>
  <c r="O96" i="1"/>
  <c r="P96" i="1"/>
  <c r="J97" i="1"/>
  <c r="K97" i="1"/>
  <c r="L97" i="1"/>
  <c r="M97" i="1"/>
  <c r="N97" i="1"/>
  <c r="O97" i="1"/>
  <c r="P97" i="1"/>
  <c r="J98" i="1"/>
  <c r="K98" i="1"/>
  <c r="L98" i="1"/>
  <c r="M98" i="1"/>
  <c r="N98" i="1"/>
  <c r="O98" i="1"/>
  <c r="P98" i="1"/>
  <c r="J99" i="1"/>
  <c r="K99" i="1"/>
  <c r="L99" i="1"/>
  <c r="M99" i="1"/>
  <c r="N99" i="1"/>
  <c r="O99" i="1"/>
  <c r="P99" i="1"/>
  <c r="J100" i="1"/>
  <c r="K100" i="1"/>
  <c r="L100" i="1"/>
  <c r="M100" i="1"/>
  <c r="N100" i="1"/>
  <c r="O100" i="1"/>
  <c r="P100" i="1"/>
  <c r="J101" i="1"/>
  <c r="K101" i="1"/>
  <c r="L101" i="1"/>
  <c r="M101" i="1"/>
  <c r="N101" i="1"/>
  <c r="O101" i="1"/>
  <c r="P101" i="1"/>
  <c r="J102" i="1"/>
  <c r="K102" i="1"/>
  <c r="L102" i="1"/>
  <c r="M102" i="1"/>
  <c r="N102" i="1"/>
  <c r="O102" i="1"/>
  <c r="P102" i="1"/>
  <c r="J103" i="1"/>
  <c r="K103" i="1"/>
  <c r="L103" i="1"/>
  <c r="M103" i="1"/>
  <c r="N103" i="1"/>
  <c r="O103" i="1"/>
  <c r="P103" i="1"/>
  <c r="J104" i="1"/>
  <c r="K104" i="1"/>
  <c r="L104" i="1"/>
  <c r="M104" i="1"/>
  <c r="N104" i="1"/>
  <c r="O104" i="1"/>
  <c r="P104" i="1"/>
  <c r="J105" i="1"/>
  <c r="K105" i="1"/>
  <c r="L105" i="1"/>
  <c r="M105" i="1"/>
  <c r="N105" i="1"/>
  <c r="O105" i="1"/>
  <c r="P105" i="1"/>
  <c r="J106" i="1"/>
  <c r="K106" i="1"/>
  <c r="L106" i="1"/>
  <c r="M106" i="1"/>
  <c r="N106" i="1"/>
  <c r="O106" i="1"/>
  <c r="P106" i="1"/>
  <c r="J107" i="1"/>
  <c r="K107" i="1"/>
  <c r="L107" i="1"/>
  <c r="M107" i="1"/>
  <c r="N107" i="1"/>
  <c r="O107" i="1"/>
  <c r="P107" i="1"/>
  <c r="J108" i="1"/>
  <c r="K108" i="1"/>
  <c r="L108" i="1"/>
  <c r="M108" i="1"/>
  <c r="N108" i="1"/>
  <c r="O108" i="1"/>
  <c r="P108" i="1"/>
  <c r="J109" i="1"/>
  <c r="K109" i="1"/>
  <c r="L109" i="1"/>
  <c r="M109" i="1"/>
  <c r="N109" i="1"/>
  <c r="O109" i="1"/>
  <c r="P109" i="1"/>
  <c r="J110" i="1"/>
  <c r="K110" i="1"/>
  <c r="L110" i="1"/>
  <c r="M110" i="1"/>
  <c r="N110" i="1"/>
  <c r="O110" i="1"/>
  <c r="P110" i="1"/>
  <c r="J111" i="1"/>
  <c r="K111" i="1"/>
  <c r="L111" i="1"/>
  <c r="M111" i="1"/>
  <c r="N111" i="1"/>
  <c r="O111" i="1"/>
  <c r="P111" i="1"/>
  <c r="J112" i="1"/>
  <c r="K112" i="1"/>
  <c r="L112" i="1"/>
  <c r="M112" i="1"/>
  <c r="N112" i="1"/>
  <c r="O112" i="1"/>
  <c r="P112" i="1"/>
  <c r="J113" i="1"/>
  <c r="K113" i="1"/>
  <c r="L113" i="1"/>
  <c r="M113" i="1"/>
  <c r="N113" i="1"/>
  <c r="O113" i="1"/>
  <c r="P113" i="1"/>
  <c r="J114" i="1"/>
  <c r="K114" i="1"/>
  <c r="L114" i="1"/>
  <c r="M114" i="1"/>
  <c r="N114" i="1"/>
  <c r="O114" i="1"/>
  <c r="P114" i="1"/>
  <c r="J115" i="1"/>
  <c r="K115" i="1"/>
  <c r="L115" i="1"/>
  <c r="M115" i="1"/>
  <c r="N115" i="1"/>
  <c r="O115" i="1"/>
  <c r="P115" i="1"/>
  <c r="J116" i="1"/>
  <c r="K116" i="1"/>
  <c r="L116" i="1"/>
  <c r="M116" i="1"/>
  <c r="N116" i="1"/>
  <c r="O116" i="1"/>
  <c r="P116" i="1"/>
  <c r="J117" i="1"/>
  <c r="K117" i="1"/>
  <c r="L117" i="1"/>
  <c r="M117" i="1"/>
  <c r="N117" i="1"/>
  <c r="O117" i="1"/>
  <c r="P117" i="1"/>
  <c r="J118" i="1"/>
  <c r="K118" i="1"/>
  <c r="L118" i="1"/>
  <c r="M118" i="1"/>
  <c r="N118" i="1"/>
  <c r="O118" i="1"/>
  <c r="P118" i="1"/>
  <c r="J119" i="1"/>
  <c r="K119" i="1"/>
  <c r="L119" i="1"/>
  <c r="M119" i="1"/>
  <c r="N119" i="1"/>
  <c r="O119" i="1"/>
  <c r="P119" i="1"/>
  <c r="J120" i="1"/>
  <c r="K120" i="1"/>
  <c r="L120" i="1"/>
  <c r="M120" i="1"/>
  <c r="N120" i="1"/>
  <c r="O120" i="1"/>
  <c r="P120" i="1"/>
  <c r="J121" i="1"/>
  <c r="K121" i="1"/>
  <c r="L121" i="1"/>
  <c r="M121" i="1"/>
  <c r="N121" i="1"/>
  <c r="O121" i="1"/>
  <c r="P121" i="1"/>
  <c r="J122" i="1"/>
  <c r="K122" i="1"/>
  <c r="L122" i="1"/>
  <c r="M122" i="1"/>
  <c r="N122" i="1"/>
  <c r="O122" i="1"/>
  <c r="P122" i="1"/>
  <c r="J123" i="1"/>
  <c r="K123" i="1"/>
  <c r="L123" i="1"/>
  <c r="M123" i="1"/>
  <c r="N123" i="1"/>
  <c r="O123" i="1"/>
  <c r="P123" i="1"/>
  <c r="J124" i="1"/>
  <c r="K124" i="1"/>
  <c r="L124" i="1"/>
  <c r="M124" i="1"/>
  <c r="N124" i="1"/>
  <c r="O124" i="1"/>
  <c r="P124" i="1"/>
  <c r="J125" i="1"/>
  <c r="K125" i="1"/>
  <c r="L125" i="1"/>
  <c r="M125" i="1"/>
  <c r="N125" i="1"/>
  <c r="O125" i="1"/>
  <c r="P125" i="1"/>
  <c r="J126" i="1"/>
  <c r="K126" i="1"/>
  <c r="L126" i="1"/>
  <c r="M126" i="1"/>
  <c r="N126" i="1"/>
  <c r="O126" i="1"/>
  <c r="P126" i="1"/>
  <c r="J127" i="1"/>
  <c r="K127" i="1"/>
  <c r="L127" i="1"/>
  <c r="M127" i="1"/>
  <c r="N127" i="1"/>
  <c r="O127" i="1"/>
  <c r="P127" i="1"/>
  <c r="J128" i="1"/>
  <c r="K128" i="1"/>
  <c r="L128" i="1"/>
  <c r="M128" i="1"/>
  <c r="N128" i="1"/>
  <c r="O128" i="1"/>
  <c r="P128" i="1"/>
  <c r="J129" i="1"/>
  <c r="K129" i="1"/>
  <c r="L129" i="1"/>
  <c r="M129" i="1"/>
  <c r="N129" i="1"/>
  <c r="O129" i="1"/>
  <c r="P129" i="1"/>
  <c r="J130" i="1"/>
  <c r="K130" i="1"/>
  <c r="L130" i="1"/>
  <c r="M130" i="1"/>
  <c r="N130" i="1"/>
  <c r="O130" i="1"/>
  <c r="P130" i="1"/>
  <c r="J131" i="1"/>
  <c r="K131" i="1"/>
  <c r="L131" i="1"/>
  <c r="M131" i="1"/>
  <c r="N131" i="1"/>
  <c r="O131" i="1"/>
  <c r="P131" i="1"/>
  <c r="J132" i="1"/>
  <c r="K132" i="1"/>
  <c r="L132" i="1"/>
  <c r="M132" i="1"/>
  <c r="N132" i="1"/>
  <c r="O132" i="1"/>
  <c r="P132" i="1"/>
  <c r="J133" i="1"/>
  <c r="K133" i="1"/>
  <c r="L133" i="1"/>
  <c r="M133" i="1"/>
  <c r="N133" i="1"/>
  <c r="O133" i="1"/>
  <c r="P133" i="1"/>
  <c r="J134" i="1"/>
  <c r="K134" i="1"/>
  <c r="L134" i="1"/>
  <c r="M134" i="1"/>
  <c r="N134" i="1"/>
  <c r="O134" i="1"/>
  <c r="P134" i="1"/>
  <c r="J135" i="1"/>
  <c r="K135" i="1"/>
  <c r="L135" i="1"/>
  <c r="M135" i="1"/>
  <c r="N135" i="1"/>
  <c r="O135" i="1"/>
  <c r="P135" i="1"/>
  <c r="J136" i="1"/>
  <c r="K136" i="1"/>
  <c r="L136" i="1"/>
  <c r="M136" i="1"/>
  <c r="N136" i="1"/>
  <c r="O136" i="1"/>
  <c r="P136" i="1"/>
  <c r="J137" i="1"/>
  <c r="K137" i="1"/>
  <c r="L137" i="1"/>
  <c r="M137" i="1"/>
  <c r="N137" i="1"/>
  <c r="O137" i="1"/>
  <c r="P137" i="1"/>
  <c r="J138" i="1"/>
  <c r="K138" i="1"/>
  <c r="L138" i="1"/>
  <c r="M138" i="1"/>
  <c r="N138" i="1"/>
  <c r="O138" i="1"/>
  <c r="P138" i="1"/>
  <c r="J139" i="1"/>
  <c r="K139" i="1"/>
  <c r="L139" i="1"/>
  <c r="M139" i="1"/>
  <c r="N139" i="1"/>
  <c r="O139" i="1"/>
  <c r="P139" i="1"/>
  <c r="J140" i="1"/>
  <c r="K140" i="1"/>
  <c r="L140" i="1"/>
  <c r="M140" i="1"/>
  <c r="N140" i="1"/>
  <c r="O140" i="1"/>
  <c r="P140" i="1"/>
  <c r="J141" i="1"/>
  <c r="K141" i="1"/>
  <c r="L141" i="1"/>
  <c r="M141" i="1"/>
  <c r="N141" i="1"/>
  <c r="O141" i="1"/>
  <c r="P141" i="1"/>
  <c r="J142" i="1"/>
  <c r="K142" i="1"/>
  <c r="L142" i="1"/>
  <c r="M142" i="1"/>
  <c r="N142" i="1"/>
  <c r="O142" i="1"/>
  <c r="P142" i="1"/>
  <c r="J143" i="1"/>
  <c r="K143" i="1"/>
  <c r="L143" i="1"/>
  <c r="M143" i="1"/>
  <c r="N143" i="1"/>
  <c r="O143" i="1"/>
  <c r="P143" i="1"/>
  <c r="J144" i="1"/>
  <c r="K144" i="1"/>
  <c r="L144" i="1"/>
  <c r="M144" i="1"/>
  <c r="N144" i="1"/>
  <c r="O144" i="1"/>
  <c r="P144" i="1"/>
  <c r="J145" i="1"/>
  <c r="K145" i="1"/>
  <c r="L145" i="1"/>
  <c r="M145" i="1"/>
  <c r="N145" i="1"/>
  <c r="O145" i="1"/>
  <c r="P145" i="1"/>
  <c r="J146" i="1"/>
  <c r="K146" i="1"/>
  <c r="L146" i="1"/>
  <c r="M146" i="1"/>
  <c r="N146" i="1"/>
  <c r="O146" i="1"/>
  <c r="P146" i="1"/>
  <c r="J147" i="1"/>
  <c r="K147" i="1"/>
  <c r="L147" i="1"/>
  <c r="M147" i="1"/>
  <c r="N147" i="1"/>
  <c r="O147" i="1"/>
  <c r="P147" i="1"/>
  <c r="J148" i="1"/>
  <c r="K148" i="1"/>
  <c r="L148" i="1"/>
  <c r="M148" i="1"/>
  <c r="N148" i="1"/>
  <c r="O148" i="1"/>
  <c r="P148" i="1"/>
  <c r="J149" i="1"/>
  <c r="K149" i="1"/>
  <c r="L149" i="1"/>
  <c r="M149" i="1"/>
  <c r="N149" i="1"/>
  <c r="O149" i="1"/>
  <c r="P149" i="1"/>
  <c r="J150" i="1"/>
  <c r="K150" i="1"/>
  <c r="L150" i="1"/>
  <c r="M150" i="1"/>
  <c r="N150" i="1"/>
  <c r="O150" i="1"/>
  <c r="P150" i="1"/>
  <c r="J151" i="1"/>
  <c r="K151" i="1"/>
  <c r="L151" i="1"/>
  <c r="M151" i="1"/>
  <c r="N151" i="1"/>
  <c r="O151" i="1"/>
  <c r="P151" i="1"/>
  <c r="J152" i="1"/>
  <c r="K152" i="1"/>
  <c r="L152" i="1"/>
  <c r="M152" i="1"/>
  <c r="N152" i="1"/>
  <c r="O152" i="1"/>
  <c r="P152" i="1"/>
  <c r="J153" i="1"/>
  <c r="K153" i="1"/>
  <c r="L153" i="1"/>
  <c r="M153" i="1"/>
  <c r="N153" i="1"/>
  <c r="O153" i="1"/>
  <c r="P153" i="1"/>
  <c r="J154" i="1"/>
  <c r="K154" i="1"/>
  <c r="L154" i="1"/>
  <c r="M154" i="1"/>
  <c r="N154" i="1"/>
  <c r="O154" i="1"/>
  <c r="P154" i="1"/>
  <c r="J155" i="1"/>
  <c r="K155" i="1"/>
  <c r="L155" i="1"/>
  <c r="M155" i="1"/>
  <c r="N155" i="1"/>
  <c r="O155" i="1"/>
  <c r="P155" i="1"/>
  <c r="J156" i="1"/>
  <c r="K156" i="1"/>
  <c r="L156" i="1"/>
  <c r="M156" i="1"/>
  <c r="N156" i="1"/>
  <c r="O156" i="1"/>
  <c r="P156" i="1"/>
  <c r="J157" i="1"/>
  <c r="K157" i="1"/>
  <c r="L157" i="1"/>
  <c r="M157" i="1"/>
  <c r="N157" i="1"/>
  <c r="O157" i="1"/>
  <c r="P157" i="1"/>
  <c r="J158" i="1"/>
  <c r="K158" i="1"/>
  <c r="L158" i="1"/>
  <c r="M158" i="1"/>
  <c r="N158" i="1"/>
  <c r="O158" i="1"/>
  <c r="P158" i="1"/>
  <c r="J159" i="1"/>
  <c r="K159" i="1"/>
  <c r="L159" i="1"/>
  <c r="M159" i="1"/>
  <c r="N159" i="1"/>
  <c r="O159" i="1"/>
  <c r="P159" i="1"/>
  <c r="J160" i="1"/>
  <c r="K160" i="1"/>
  <c r="L160" i="1"/>
  <c r="M160" i="1"/>
  <c r="N160" i="1"/>
  <c r="O160" i="1"/>
  <c r="P160" i="1"/>
  <c r="J161" i="1"/>
  <c r="K161" i="1"/>
  <c r="L161" i="1"/>
  <c r="M161" i="1"/>
  <c r="N161" i="1"/>
  <c r="O161" i="1"/>
  <c r="P161" i="1"/>
  <c r="J162" i="1"/>
  <c r="K162" i="1"/>
  <c r="L162" i="1"/>
  <c r="M162" i="1"/>
  <c r="N162" i="1"/>
  <c r="O162" i="1"/>
  <c r="P162" i="1"/>
  <c r="J163" i="1"/>
  <c r="K163" i="1"/>
  <c r="L163" i="1"/>
  <c r="M163" i="1"/>
  <c r="N163" i="1"/>
  <c r="O163" i="1"/>
  <c r="P163" i="1"/>
  <c r="J164" i="1"/>
  <c r="K164" i="1"/>
  <c r="L164" i="1"/>
  <c r="M164" i="1"/>
  <c r="N164" i="1"/>
  <c r="O164" i="1"/>
  <c r="P164" i="1"/>
  <c r="J165" i="1"/>
  <c r="K165" i="1"/>
  <c r="L165" i="1"/>
  <c r="M165" i="1"/>
  <c r="N165" i="1"/>
  <c r="O165" i="1"/>
  <c r="P165" i="1"/>
  <c r="J166" i="1"/>
  <c r="K166" i="1"/>
  <c r="L166" i="1"/>
  <c r="M166" i="1"/>
  <c r="N166" i="1"/>
  <c r="O166" i="1"/>
  <c r="P166" i="1"/>
  <c r="J167" i="1"/>
  <c r="K167" i="1"/>
  <c r="L167" i="1"/>
  <c r="M167" i="1"/>
  <c r="N167" i="1"/>
  <c r="O167" i="1"/>
  <c r="P167" i="1"/>
  <c r="J168" i="1"/>
  <c r="K168" i="1"/>
  <c r="L168" i="1"/>
  <c r="M168" i="1"/>
  <c r="N168" i="1"/>
  <c r="O168" i="1"/>
  <c r="P168" i="1"/>
  <c r="J169" i="1"/>
  <c r="K169" i="1"/>
  <c r="L169" i="1"/>
  <c r="M169" i="1"/>
  <c r="N169" i="1"/>
  <c r="O169" i="1"/>
  <c r="P169" i="1"/>
  <c r="J170" i="1"/>
  <c r="K170" i="1"/>
  <c r="L170" i="1"/>
  <c r="M170" i="1"/>
  <c r="N170" i="1"/>
  <c r="O170" i="1"/>
  <c r="P170" i="1"/>
  <c r="J171" i="1"/>
  <c r="K171" i="1"/>
  <c r="L171" i="1"/>
  <c r="M171" i="1"/>
  <c r="N171" i="1"/>
  <c r="O171" i="1"/>
  <c r="P171" i="1"/>
  <c r="J172" i="1"/>
  <c r="K172" i="1"/>
  <c r="L172" i="1"/>
  <c r="M172" i="1"/>
  <c r="N172" i="1"/>
  <c r="O172" i="1"/>
  <c r="P172" i="1"/>
  <c r="J173" i="1"/>
  <c r="K173" i="1"/>
  <c r="L173" i="1"/>
  <c r="M173" i="1"/>
  <c r="N173" i="1"/>
  <c r="O173" i="1"/>
  <c r="P173" i="1"/>
  <c r="J174" i="1"/>
  <c r="K174" i="1"/>
  <c r="L174" i="1"/>
  <c r="M174" i="1"/>
  <c r="N174" i="1"/>
  <c r="O174" i="1"/>
  <c r="P174" i="1"/>
  <c r="J175" i="1"/>
  <c r="K175" i="1"/>
  <c r="L175" i="1"/>
  <c r="M175" i="1"/>
  <c r="N175" i="1"/>
  <c r="O175" i="1"/>
  <c r="P175" i="1"/>
  <c r="J176" i="1"/>
  <c r="K176" i="1"/>
  <c r="L176" i="1"/>
  <c r="M176" i="1"/>
  <c r="N176" i="1"/>
  <c r="O176" i="1"/>
  <c r="P176" i="1"/>
  <c r="J177" i="1"/>
  <c r="K177" i="1"/>
  <c r="L177" i="1"/>
  <c r="M177" i="1"/>
  <c r="N177" i="1"/>
  <c r="O177" i="1"/>
  <c r="P177" i="1"/>
  <c r="J178" i="1"/>
  <c r="K178" i="1"/>
  <c r="L178" i="1"/>
  <c r="M178" i="1"/>
  <c r="N178" i="1"/>
  <c r="O178" i="1"/>
  <c r="P178" i="1"/>
  <c r="J179" i="1"/>
  <c r="K179" i="1"/>
  <c r="L179" i="1"/>
  <c r="M179" i="1"/>
  <c r="N179" i="1"/>
  <c r="O179" i="1"/>
  <c r="P179" i="1"/>
  <c r="J180" i="1"/>
  <c r="K180" i="1"/>
  <c r="L180" i="1"/>
  <c r="M180" i="1"/>
  <c r="N180" i="1"/>
  <c r="O180" i="1"/>
  <c r="P180" i="1"/>
  <c r="J181" i="1"/>
  <c r="K181" i="1"/>
  <c r="L181" i="1"/>
  <c r="M181" i="1"/>
  <c r="N181" i="1"/>
  <c r="O181" i="1"/>
  <c r="P181" i="1"/>
  <c r="J182" i="1"/>
  <c r="K182" i="1"/>
  <c r="L182" i="1"/>
  <c r="M182" i="1"/>
  <c r="N182" i="1"/>
  <c r="O182" i="1"/>
  <c r="P182" i="1"/>
  <c r="J183" i="1"/>
  <c r="K183" i="1"/>
  <c r="L183" i="1"/>
  <c r="M183" i="1"/>
  <c r="N183" i="1"/>
  <c r="O183" i="1"/>
  <c r="P183" i="1"/>
  <c r="J184" i="1"/>
  <c r="K184" i="1"/>
  <c r="L184" i="1"/>
  <c r="M184" i="1"/>
  <c r="N184" i="1"/>
  <c r="O184" i="1"/>
  <c r="P184" i="1"/>
  <c r="J185" i="1"/>
  <c r="K185" i="1"/>
  <c r="L185" i="1"/>
  <c r="M185" i="1"/>
  <c r="N185" i="1"/>
  <c r="O185" i="1"/>
  <c r="P185" i="1"/>
  <c r="J186" i="1"/>
  <c r="K186" i="1"/>
  <c r="L186" i="1"/>
  <c r="M186" i="1"/>
  <c r="N186" i="1"/>
  <c r="O186" i="1"/>
  <c r="P186" i="1"/>
  <c r="J187" i="1"/>
  <c r="K187" i="1"/>
  <c r="L187" i="1"/>
  <c r="M187" i="1"/>
  <c r="N187" i="1"/>
  <c r="O187" i="1"/>
  <c r="P187" i="1"/>
  <c r="J188" i="1"/>
  <c r="K188" i="1"/>
  <c r="L188" i="1"/>
  <c r="M188" i="1"/>
  <c r="N188" i="1"/>
  <c r="O188" i="1"/>
  <c r="P188" i="1"/>
  <c r="J189" i="1"/>
  <c r="K189" i="1"/>
  <c r="L189" i="1"/>
  <c r="M189" i="1"/>
  <c r="N189" i="1"/>
  <c r="O189" i="1"/>
  <c r="P189" i="1"/>
  <c r="J190" i="1"/>
  <c r="K190" i="1"/>
  <c r="L190" i="1"/>
  <c r="M190" i="1"/>
  <c r="N190" i="1"/>
  <c r="O190" i="1"/>
  <c r="P190" i="1"/>
  <c r="J191" i="1"/>
  <c r="K191" i="1"/>
  <c r="L191" i="1"/>
  <c r="M191" i="1"/>
  <c r="N191" i="1"/>
  <c r="O191" i="1"/>
  <c r="P191" i="1"/>
  <c r="J192" i="1"/>
  <c r="K192" i="1"/>
  <c r="L192" i="1"/>
  <c r="M192" i="1"/>
  <c r="N192" i="1"/>
  <c r="O192" i="1"/>
  <c r="P192" i="1"/>
  <c r="J193" i="1"/>
  <c r="K193" i="1"/>
  <c r="L193" i="1"/>
  <c r="M193" i="1"/>
  <c r="N193" i="1"/>
  <c r="O193" i="1"/>
  <c r="P193" i="1"/>
  <c r="J194" i="1"/>
  <c r="K194" i="1"/>
  <c r="L194" i="1"/>
  <c r="M194" i="1"/>
  <c r="N194" i="1"/>
  <c r="O194" i="1"/>
  <c r="P194" i="1"/>
  <c r="J195" i="1"/>
  <c r="K195" i="1"/>
  <c r="L195" i="1"/>
  <c r="M195" i="1"/>
  <c r="N195" i="1"/>
  <c r="O195" i="1"/>
  <c r="P195" i="1"/>
  <c r="J196" i="1"/>
  <c r="K196" i="1"/>
  <c r="L196" i="1"/>
  <c r="M196" i="1"/>
  <c r="N196" i="1"/>
  <c r="O196" i="1"/>
  <c r="P196" i="1"/>
  <c r="J197" i="1"/>
  <c r="K197" i="1"/>
  <c r="L197" i="1"/>
  <c r="M197" i="1"/>
  <c r="N197" i="1"/>
  <c r="O197" i="1"/>
  <c r="P197" i="1"/>
  <c r="J198" i="1"/>
  <c r="K198" i="1"/>
  <c r="L198" i="1"/>
  <c r="M198" i="1"/>
  <c r="N198" i="1"/>
  <c r="O198" i="1"/>
  <c r="P198" i="1"/>
  <c r="J199" i="1"/>
  <c r="K199" i="1"/>
  <c r="L199" i="1"/>
  <c r="M199" i="1"/>
  <c r="N199" i="1"/>
  <c r="O199" i="1"/>
  <c r="P199" i="1"/>
  <c r="J200" i="1"/>
  <c r="K200" i="1"/>
  <c r="L200" i="1"/>
  <c r="M200" i="1"/>
  <c r="N200" i="1"/>
  <c r="O200" i="1"/>
  <c r="P200" i="1"/>
  <c r="J201" i="1"/>
  <c r="K201" i="1"/>
  <c r="L201" i="1"/>
  <c r="M201" i="1"/>
  <c r="N201" i="1"/>
  <c r="O201" i="1"/>
  <c r="P201" i="1"/>
  <c r="J202" i="1"/>
  <c r="K202" i="1"/>
  <c r="L202" i="1"/>
  <c r="M202" i="1"/>
  <c r="N202" i="1"/>
  <c r="O202" i="1"/>
  <c r="P202" i="1"/>
  <c r="J203" i="1"/>
  <c r="K203" i="1"/>
  <c r="L203" i="1"/>
  <c r="M203" i="1"/>
  <c r="N203" i="1"/>
  <c r="O203" i="1"/>
  <c r="P203" i="1"/>
  <c r="J204" i="1"/>
  <c r="K204" i="1"/>
  <c r="L204" i="1"/>
  <c r="M204" i="1"/>
  <c r="N204" i="1"/>
  <c r="O204" i="1"/>
  <c r="P204" i="1"/>
  <c r="J205" i="1"/>
  <c r="K205" i="1"/>
  <c r="L205" i="1"/>
  <c r="M205" i="1"/>
  <c r="N205" i="1"/>
  <c r="O205" i="1"/>
  <c r="P205" i="1"/>
  <c r="J206" i="1"/>
  <c r="K206" i="1"/>
  <c r="L206" i="1"/>
  <c r="M206" i="1"/>
  <c r="N206" i="1"/>
  <c r="O206" i="1"/>
  <c r="P206" i="1"/>
  <c r="J207" i="1"/>
  <c r="K207" i="1"/>
  <c r="L207" i="1"/>
  <c r="M207" i="1"/>
  <c r="N207" i="1"/>
  <c r="O207" i="1"/>
  <c r="P207" i="1"/>
  <c r="J208" i="1"/>
  <c r="K208" i="1"/>
  <c r="L208" i="1"/>
  <c r="M208" i="1"/>
  <c r="N208" i="1"/>
  <c r="O208" i="1"/>
  <c r="P208" i="1"/>
  <c r="J209" i="1"/>
  <c r="K209" i="1"/>
  <c r="L209" i="1"/>
  <c r="M209" i="1"/>
  <c r="N209" i="1"/>
  <c r="O209" i="1"/>
  <c r="P209" i="1"/>
  <c r="J210" i="1"/>
  <c r="K210" i="1"/>
  <c r="L210" i="1"/>
  <c r="M210" i="1"/>
  <c r="N210" i="1"/>
  <c r="O210" i="1"/>
  <c r="P210" i="1"/>
  <c r="J211" i="1"/>
  <c r="K211" i="1"/>
  <c r="L211" i="1"/>
  <c r="M211" i="1"/>
  <c r="N211" i="1"/>
  <c r="O211" i="1"/>
  <c r="P211" i="1"/>
  <c r="J212" i="1"/>
  <c r="K212" i="1"/>
  <c r="L212" i="1"/>
  <c r="M212" i="1"/>
  <c r="N212" i="1"/>
  <c r="O212" i="1"/>
  <c r="P212" i="1"/>
  <c r="J213" i="1"/>
  <c r="K213" i="1"/>
  <c r="L213" i="1"/>
  <c r="M213" i="1"/>
  <c r="N213" i="1"/>
  <c r="O213" i="1"/>
  <c r="P213" i="1"/>
  <c r="J214" i="1"/>
  <c r="K214" i="1"/>
  <c r="L214" i="1"/>
  <c r="M214" i="1"/>
  <c r="N214" i="1"/>
  <c r="O214" i="1"/>
  <c r="P214" i="1"/>
  <c r="J215" i="1"/>
  <c r="K215" i="1"/>
  <c r="L215" i="1"/>
  <c r="M215" i="1"/>
  <c r="N215" i="1"/>
  <c r="O215" i="1"/>
  <c r="P215" i="1"/>
  <c r="J216" i="1"/>
  <c r="K216" i="1"/>
  <c r="L216" i="1"/>
  <c r="M216" i="1"/>
  <c r="N216" i="1"/>
  <c r="O216" i="1"/>
  <c r="P216" i="1"/>
  <c r="J217" i="1"/>
  <c r="K217" i="1"/>
  <c r="L217" i="1"/>
  <c r="M217" i="1"/>
  <c r="N217" i="1"/>
  <c r="O217" i="1"/>
  <c r="P217" i="1"/>
  <c r="J218" i="1"/>
  <c r="K218" i="1"/>
  <c r="L218" i="1"/>
  <c r="M218" i="1"/>
  <c r="N218" i="1"/>
  <c r="O218" i="1"/>
  <c r="P218" i="1"/>
  <c r="J219" i="1"/>
  <c r="K219" i="1"/>
  <c r="L219" i="1"/>
  <c r="M219" i="1"/>
  <c r="N219" i="1"/>
  <c r="O219" i="1"/>
  <c r="P219" i="1"/>
  <c r="J220" i="1"/>
  <c r="K220" i="1"/>
  <c r="L220" i="1"/>
  <c r="M220" i="1"/>
  <c r="N220" i="1"/>
  <c r="O220" i="1"/>
  <c r="P220" i="1"/>
  <c r="J221" i="1"/>
  <c r="K221" i="1"/>
  <c r="L221" i="1"/>
  <c r="M221" i="1"/>
  <c r="N221" i="1"/>
  <c r="O221" i="1"/>
  <c r="P221" i="1"/>
  <c r="J222" i="1"/>
  <c r="K222" i="1"/>
  <c r="L222" i="1"/>
  <c r="M222" i="1"/>
  <c r="N222" i="1"/>
  <c r="O222" i="1"/>
  <c r="P222" i="1"/>
  <c r="J223" i="1"/>
  <c r="K223" i="1"/>
  <c r="L223" i="1"/>
  <c r="M223" i="1"/>
  <c r="N223" i="1"/>
  <c r="O223" i="1"/>
  <c r="P223" i="1"/>
  <c r="J224" i="1"/>
  <c r="K224" i="1"/>
  <c r="L224" i="1"/>
  <c r="M224" i="1"/>
  <c r="N224" i="1"/>
  <c r="O224" i="1"/>
  <c r="P224" i="1"/>
  <c r="J225" i="1"/>
  <c r="K225" i="1"/>
  <c r="L225" i="1"/>
  <c r="M225" i="1"/>
  <c r="N225" i="1"/>
  <c r="O225" i="1"/>
  <c r="P225" i="1"/>
  <c r="J226" i="1"/>
  <c r="K226" i="1"/>
  <c r="L226" i="1"/>
  <c r="M226" i="1"/>
  <c r="N226" i="1"/>
  <c r="O226" i="1"/>
  <c r="P226" i="1"/>
  <c r="J227" i="1"/>
  <c r="K227" i="1"/>
  <c r="L227" i="1"/>
  <c r="M227" i="1"/>
  <c r="N227" i="1"/>
  <c r="O227" i="1"/>
  <c r="P227" i="1"/>
  <c r="J228" i="1"/>
  <c r="K228" i="1"/>
  <c r="L228" i="1"/>
  <c r="M228" i="1"/>
  <c r="N228" i="1"/>
  <c r="O228" i="1"/>
  <c r="P228" i="1"/>
  <c r="J229" i="1"/>
  <c r="K229" i="1"/>
  <c r="L229" i="1"/>
  <c r="M229" i="1"/>
  <c r="N229" i="1"/>
  <c r="O229" i="1"/>
  <c r="P229" i="1"/>
  <c r="J230" i="1"/>
  <c r="K230" i="1"/>
  <c r="L230" i="1"/>
  <c r="M230" i="1"/>
  <c r="N230" i="1"/>
  <c r="O230" i="1"/>
  <c r="P230" i="1"/>
  <c r="J231" i="1"/>
  <c r="K231" i="1"/>
  <c r="L231" i="1"/>
  <c r="M231" i="1"/>
  <c r="N231" i="1"/>
  <c r="O231" i="1"/>
  <c r="P231" i="1"/>
  <c r="J232" i="1"/>
  <c r="K232" i="1"/>
  <c r="L232" i="1"/>
  <c r="M232" i="1"/>
  <c r="N232" i="1"/>
  <c r="O232" i="1"/>
  <c r="P232" i="1"/>
  <c r="J233" i="1"/>
  <c r="K233" i="1"/>
  <c r="L233" i="1"/>
  <c r="M233" i="1"/>
  <c r="N233" i="1"/>
  <c r="O233" i="1"/>
  <c r="P233" i="1"/>
  <c r="J234" i="1"/>
  <c r="K234" i="1"/>
  <c r="L234" i="1"/>
  <c r="M234" i="1"/>
  <c r="N234" i="1"/>
  <c r="O234" i="1"/>
  <c r="P234" i="1"/>
  <c r="J235" i="1"/>
  <c r="K235" i="1"/>
  <c r="L235" i="1"/>
  <c r="M235" i="1"/>
  <c r="N235" i="1"/>
  <c r="O235" i="1"/>
  <c r="P235" i="1"/>
  <c r="J236" i="1"/>
  <c r="K236" i="1"/>
  <c r="L236" i="1"/>
  <c r="M236" i="1"/>
  <c r="N236" i="1"/>
  <c r="O236" i="1"/>
  <c r="P236" i="1"/>
  <c r="J237" i="1"/>
  <c r="K237" i="1"/>
  <c r="L237" i="1"/>
  <c r="M237" i="1"/>
  <c r="N237" i="1"/>
  <c r="O237" i="1"/>
  <c r="P237" i="1"/>
  <c r="J238" i="1"/>
  <c r="K238" i="1"/>
  <c r="L238" i="1"/>
  <c r="M238" i="1"/>
  <c r="N238" i="1"/>
  <c r="O238" i="1"/>
  <c r="P238" i="1"/>
  <c r="J239" i="1"/>
  <c r="K239" i="1"/>
  <c r="L239" i="1"/>
  <c r="M239" i="1"/>
  <c r="N239" i="1"/>
  <c r="O239" i="1"/>
  <c r="P239" i="1"/>
  <c r="J240" i="1"/>
  <c r="K240" i="1"/>
  <c r="L240" i="1"/>
  <c r="M240" i="1"/>
  <c r="N240" i="1"/>
  <c r="O240" i="1"/>
  <c r="P240" i="1"/>
  <c r="J241" i="1"/>
  <c r="K241" i="1"/>
  <c r="L241" i="1"/>
  <c r="M241" i="1"/>
  <c r="N241" i="1"/>
  <c r="O241" i="1"/>
  <c r="P241" i="1"/>
  <c r="J242" i="1"/>
  <c r="L242" i="1"/>
  <c r="M242" i="1"/>
  <c r="N242" i="1"/>
  <c r="O242" i="1"/>
  <c r="P242" i="1"/>
  <c r="J243" i="1"/>
  <c r="L243" i="1"/>
  <c r="M243" i="1"/>
  <c r="N243" i="1"/>
  <c r="O243" i="1"/>
  <c r="P243" i="1"/>
  <c r="J244" i="1"/>
  <c r="L244" i="1"/>
  <c r="M244" i="1"/>
  <c r="N244" i="1"/>
  <c r="O244" i="1"/>
  <c r="P244" i="1"/>
  <c r="J245" i="1"/>
  <c r="L245" i="1"/>
  <c r="M245" i="1"/>
  <c r="N245" i="1"/>
  <c r="O245" i="1"/>
  <c r="P245" i="1"/>
  <c r="J246" i="1"/>
  <c r="L246" i="1"/>
  <c r="M246" i="1"/>
  <c r="N246" i="1"/>
  <c r="O246" i="1"/>
  <c r="P246" i="1"/>
  <c r="J247" i="1"/>
  <c r="L247" i="1"/>
  <c r="M247" i="1"/>
  <c r="N247" i="1"/>
  <c r="O247" i="1"/>
  <c r="P247" i="1"/>
  <c r="J248" i="1"/>
  <c r="L248" i="1"/>
  <c r="M248" i="1"/>
  <c r="N248" i="1"/>
  <c r="O248" i="1"/>
  <c r="P248" i="1"/>
  <c r="J249" i="1"/>
  <c r="L249" i="1"/>
  <c r="M249" i="1"/>
  <c r="N249" i="1"/>
  <c r="O249" i="1"/>
  <c r="P249" i="1"/>
  <c r="J250" i="1"/>
  <c r="L250" i="1"/>
  <c r="M250" i="1"/>
  <c r="N250" i="1"/>
  <c r="O250" i="1"/>
  <c r="P250" i="1"/>
  <c r="J251" i="1"/>
  <c r="L251" i="1"/>
  <c r="M251" i="1"/>
  <c r="N251" i="1"/>
  <c r="O251" i="1"/>
  <c r="P251" i="1"/>
  <c r="J252" i="1"/>
  <c r="L252" i="1"/>
  <c r="M252" i="1"/>
  <c r="N252" i="1"/>
  <c r="O252" i="1"/>
  <c r="P252" i="1"/>
  <c r="J253" i="1"/>
  <c r="L253" i="1"/>
  <c r="M253" i="1"/>
  <c r="N253" i="1"/>
  <c r="O253" i="1"/>
  <c r="P253" i="1"/>
  <c r="J254" i="1"/>
  <c r="L254" i="1"/>
  <c r="M254" i="1"/>
  <c r="N254" i="1"/>
  <c r="O254" i="1"/>
  <c r="P254" i="1"/>
  <c r="J255" i="1"/>
  <c r="L255" i="1"/>
  <c r="M255" i="1"/>
  <c r="N255" i="1"/>
  <c r="O255" i="1"/>
  <c r="P255" i="1"/>
  <c r="J256" i="1"/>
  <c r="L256" i="1"/>
  <c r="M256" i="1"/>
  <c r="N256" i="1"/>
  <c r="O256" i="1"/>
  <c r="P256" i="1"/>
  <c r="J257" i="1"/>
  <c r="L257" i="1"/>
  <c r="M257" i="1"/>
  <c r="N257" i="1"/>
  <c r="O257" i="1"/>
  <c r="P257" i="1"/>
  <c r="J258" i="1"/>
  <c r="L258" i="1"/>
  <c r="M258" i="1"/>
  <c r="N258" i="1"/>
  <c r="O258" i="1"/>
  <c r="P258" i="1"/>
  <c r="J259" i="1"/>
  <c r="L259" i="1"/>
  <c r="M259" i="1"/>
  <c r="N259" i="1"/>
  <c r="O259" i="1"/>
  <c r="P259" i="1"/>
  <c r="J260" i="1"/>
  <c r="L260" i="1"/>
  <c r="M260" i="1"/>
  <c r="N260" i="1"/>
  <c r="O260" i="1"/>
  <c r="P260" i="1"/>
  <c r="J261" i="1"/>
  <c r="L261" i="1"/>
  <c r="M261" i="1"/>
  <c r="N261" i="1"/>
  <c r="O261" i="1"/>
  <c r="P261" i="1"/>
  <c r="J262" i="1"/>
  <c r="L262" i="1"/>
  <c r="M262" i="1"/>
  <c r="N262" i="1"/>
  <c r="O262" i="1"/>
  <c r="P262" i="1"/>
  <c r="J263" i="1"/>
  <c r="L263" i="1"/>
  <c r="M263" i="1"/>
  <c r="N263" i="1"/>
  <c r="O263" i="1"/>
  <c r="P263" i="1"/>
  <c r="J264" i="1"/>
  <c r="L264" i="1"/>
  <c r="M264" i="1"/>
  <c r="N264" i="1"/>
  <c r="O264" i="1"/>
  <c r="P264" i="1"/>
  <c r="J265" i="1"/>
  <c r="L265" i="1"/>
  <c r="M265" i="1"/>
  <c r="N265" i="1"/>
  <c r="O265" i="1"/>
  <c r="P265" i="1"/>
  <c r="J266" i="1"/>
  <c r="L266" i="1"/>
  <c r="M266" i="1"/>
  <c r="N266" i="1"/>
  <c r="O266" i="1"/>
  <c r="P266" i="1"/>
  <c r="J267" i="1"/>
  <c r="L267" i="1"/>
  <c r="M267" i="1"/>
  <c r="N267" i="1"/>
  <c r="O267" i="1"/>
  <c r="P267" i="1"/>
  <c r="J268" i="1"/>
  <c r="L268" i="1"/>
  <c r="M268" i="1"/>
  <c r="N268" i="1"/>
  <c r="O268" i="1"/>
  <c r="P268" i="1"/>
  <c r="J269" i="1"/>
  <c r="L269" i="1"/>
  <c r="M269" i="1"/>
  <c r="N269" i="1"/>
  <c r="O269" i="1"/>
  <c r="P269" i="1"/>
  <c r="J270" i="1"/>
  <c r="L270" i="1"/>
  <c r="M270" i="1"/>
  <c r="N270" i="1"/>
  <c r="O270" i="1"/>
  <c r="P270" i="1"/>
  <c r="J271" i="1"/>
  <c r="L271" i="1"/>
  <c r="M271" i="1"/>
  <c r="N271" i="1"/>
  <c r="O271" i="1"/>
  <c r="P271" i="1"/>
  <c r="J272" i="1"/>
  <c r="L272" i="1"/>
  <c r="M272" i="1"/>
  <c r="N272" i="1"/>
  <c r="O272" i="1"/>
  <c r="P272" i="1"/>
  <c r="J273" i="1"/>
  <c r="L273" i="1"/>
  <c r="M273" i="1"/>
  <c r="N273" i="1"/>
  <c r="O273" i="1"/>
  <c r="P273" i="1"/>
  <c r="J274" i="1"/>
  <c r="K274" i="1"/>
  <c r="L274" i="1"/>
  <c r="M274" i="1"/>
  <c r="N274" i="1"/>
  <c r="O274" i="1"/>
  <c r="P274" i="1"/>
  <c r="J275" i="1"/>
  <c r="L275" i="1"/>
  <c r="M275" i="1"/>
  <c r="N275" i="1"/>
  <c r="O275" i="1"/>
  <c r="P275" i="1"/>
  <c r="J276" i="1"/>
  <c r="K276" i="1"/>
  <c r="L276" i="1"/>
  <c r="M276" i="1"/>
  <c r="N276" i="1"/>
  <c r="O276" i="1"/>
  <c r="P276" i="1"/>
  <c r="J277" i="1"/>
  <c r="K277" i="1"/>
  <c r="L277" i="1"/>
  <c r="M277" i="1"/>
  <c r="N277" i="1"/>
  <c r="O277" i="1"/>
  <c r="P277" i="1"/>
  <c r="J278" i="1"/>
  <c r="K278" i="1"/>
  <c r="L278" i="1"/>
  <c r="M278" i="1"/>
  <c r="N278" i="1"/>
  <c r="O278" i="1"/>
  <c r="P278" i="1"/>
  <c r="J279" i="1"/>
  <c r="K279" i="1"/>
  <c r="L279" i="1"/>
  <c r="M279" i="1"/>
  <c r="N279" i="1"/>
  <c r="O279" i="1"/>
  <c r="P279" i="1"/>
  <c r="J280" i="1"/>
  <c r="K280" i="1"/>
  <c r="L280" i="1"/>
  <c r="M280" i="1"/>
  <c r="N280" i="1"/>
  <c r="O280" i="1"/>
  <c r="P280" i="1"/>
  <c r="J281" i="1"/>
  <c r="K281" i="1"/>
  <c r="L281" i="1"/>
  <c r="M281" i="1"/>
  <c r="N281" i="1"/>
  <c r="O281" i="1"/>
  <c r="P281" i="1"/>
  <c r="J282" i="1"/>
  <c r="K282" i="1"/>
  <c r="L282" i="1"/>
  <c r="M282" i="1"/>
  <c r="N282" i="1"/>
  <c r="O282" i="1"/>
  <c r="P282" i="1"/>
  <c r="J283" i="1"/>
  <c r="K283" i="1"/>
  <c r="L283" i="1"/>
  <c r="M283" i="1"/>
  <c r="N283" i="1"/>
  <c r="O283" i="1"/>
  <c r="P283" i="1"/>
  <c r="J284" i="1"/>
  <c r="K284" i="1"/>
  <c r="L284" i="1"/>
  <c r="M284" i="1"/>
  <c r="N284" i="1"/>
  <c r="O284" i="1"/>
  <c r="P284" i="1"/>
  <c r="J285" i="1"/>
  <c r="K285" i="1"/>
  <c r="L285" i="1"/>
  <c r="M285" i="1"/>
  <c r="N285" i="1"/>
  <c r="O285" i="1"/>
  <c r="P285" i="1"/>
  <c r="J286" i="1"/>
  <c r="K286" i="1"/>
  <c r="L286" i="1"/>
  <c r="M286" i="1"/>
  <c r="N286" i="1"/>
  <c r="O286" i="1"/>
  <c r="P286" i="1"/>
  <c r="J287" i="1"/>
  <c r="K287" i="1"/>
  <c r="L287" i="1"/>
  <c r="M287" i="1"/>
  <c r="N287" i="1"/>
  <c r="O287" i="1"/>
  <c r="P287" i="1"/>
  <c r="J288" i="1"/>
  <c r="K288" i="1"/>
  <c r="L288" i="1"/>
  <c r="M288" i="1"/>
  <c r="N288" i="1"/>
  <c r="O288" i="1"/>
  <c r="P288" i="1"/>
  <c r="J289" i="1"/>
  <c r="K289" i="1"/>
  <c r="L289" i="1"/>
  <c r="M289" i="1"/>
  <c r="N289" i="1"/>
  <c r="O289" i="1"/>
  <c r="P289" i="1"/>
  <c r="J290" i="1"/>
  <c r="K290" i="1"/>
  <c r="L290" i="1"/>
  <c r="M290" i="1"/>
  <c r="N290" i="1"/>
  <c r="O290" i="1"/>
  <c r="P290" i="1"/>
  <c r="J291" i="1"/>
  <c r="K291" i="1"/>
  <c r="L291" i="1"/>
  <c r="M291" i="1"/>
  <c r="N291" i="1"/>
  <c r="O291" i="1"/>
  <c r="P291" i="1"/>
  <c r="J292" i="1"/>
  <c r="K292" i="1"/>
  <c r="L292" i="1"/>
  <c r="M292" i="1"/>
  <c r="N292" i="1"/>
  <c r="O292" i="1"/>
  <c r="P292" i="1"/>
  <c r="J293" i="1"/>
  <c r="K293" i="1"/>
  <c r="L293" i="1"/>
  <c r="M293" i="1"/>
  <c r="N293" i="1"/>
  <c r="O293" i="1"/>
  <c r="P293" i="1"/>
  <c r="J294" i="1"/>
  <c r="K294" i="1"/>
  <c r="L294" i="1"/>
  <c r="M294" i="1"/>
  <c r="N294" i="1"/>
  <c r="O294" i="1"/>
  <c r="P294" i="1"/>
  <c r="J295" i="1"/>
  <c r="K295" i="1"/>
  <c r="L295" i="1"/>
  <c r="M295" i="1"/>
  <c r="N295" i="1"/>
  <c r="O295" i="1"/>
  <c r="P295" i="1"/>
  <c r="J296" i="1"/>
  <c r="K296" i="1"/>
  <c r="L296" i="1"/>
  <c r="M296" i="1"/>
  <c r="N296" i="1"/>
  <c r="O296" i="1"/>
  <c r="P296" i="1"/>
  <c r="J297" i="1"/>
  <c r="K297" i="1"/>
  <c r="L297" i="1"/>
  <c r="M297" i="1"/>
  <c r="N297" i="1"/>
  <c r="O297" i="1"/>
  <c r="P297" i="1"/>
  <c r="J298" i="1"/>
  <c r="K298" i="1"/>
  <c r="L298" i="1"/>
  <c r="M298" i="1"/>
  <c r="N298" i="1"/>
  <c r="O298" i="1"/>
  <c r="P298" i="1"/>
  <c r="J299" i="1"/>
  <c r="K299" i="1"/>
  <c r="L299" i="1"/>
  <c r="M299" i="1"/>
  <c r="N299" i="1"/>
  <c r="O299" i="1"/>
  <c r="P299" i="1"/>
  <c r="J300" i="1"/>
  <c r="K300" i="1"/>
  <c r="L300" i="1"/>
  <c r="M300" i="1"/>
  <c r="N300" i="1"/>
  <c r="O300" i="1"/>
  <c r="P300" i="1"/>
  <c r="J301" i="1"/>
  <c r="K301" i="1"/>
  <c r="L301" i="1"/>
  <c r="M301" i="1"/>
  <c r="N301" i="1"/>
  <c r="O301" i="1"/>
  <c r="P301" i="1"/>
  <c r="J302" i="1"/>
  <c r="K302" i="1"/>
  <c r="L302" i="1"/>
  <c r="M302" i="1"/>
  <c r="N302" i="1"/>
  <c r="O302" i="1"/>
  <c r="P302" i="1"/>
  <c r="J303" i="1"/>
  <c r="K303" i="1"/>
  <c r="L303" i="1"/>
  <c r="M303" i="1"/>
  <c r="N303" i="1"/>
  <c r="O303" i="1"/>
  <c r="P303" i="1"/>
  <c r="J304" i="1"/>
  <c r="K304" i="1"/>
  <c r="L304" i="1"/>
  <c r="M304" i="1"/>
  <c r="N304" i="1"/>
  <c r="O304" i="1"/>
  <c r="P304" i="1"/>
  <c r="J305" i="1"/>
  <c r="K305" i="1"/>
  <c r="L305" i="1"/>
  <c r="M305" i="1"/>
  <c r="N305" i="1"/>
  <c r="O305" i="1"/>
  <c r="P305" i="1"/>
  <c r="J306" i="1"/>
  <c r="K306" i="1"/>
  <c r="L306" i="1"/>
  <c r="M306" i="1"/>
  <c r="N306" i="1"/>
  <c r="O306" i="1"/>
  <c r="P306" i="1"/>
  <c r="J307" i="1"/>
  <c r="K307" i="1"/>
  <c r="L307" i="1"/>
  <c r="M307" i="1"/>
  <c r="N307" i="1"/>
  <c r="O307" i="1"/>
  <c r="P307" i="1"/>
  <c r="J308" i="1"/>
  <c r="K308" i="1"/>
  <c r="L308" i="1"/>
  <c r="M308" i="1"/>
  <c r="N308" i="1"/>
  <c r="O308" i="1"/>
  <c r="P308" i="1"/>
  <c r="J309" i="1"/>
  <c r="K309" i="1"/>
  <c r="L309" i="1"/>
  <c r="M309" i="1"/>
  <c r="N309" i="1"/>
  <c r="O309" i="1"/>
  <c r="P309" i="1"/>
  <c r="J310" i="1"/>
  <c r="K310" i="1"/>
  <c r="L310" i="1"/>
  <c r="M310" i="1"/>
  <c r="N310" i="1"/>
  <c r="O310" i="1"/>
  <c r="P310" i="1"/>
  <c r="J311" i="1"/>
  <c r="K311" i="1"/>
  <c r="L311" i="1"/>
  <c r="M311" i="1"/>
  <c r="N311" i="1"/>
  <c r="O311" i="1"/>
  <c r="P311" i="1"/>
  <c r="J312" i="1"/>
  <c r="K312" i="1"/>
  <c r="L312" i="1"/>
  <c r="M312" i="1"/>
  <c r="N312" i="1"/>
  <c r="O312" i="1"/>
  <c r="P312" i="1"/>
  <c r="J313" i="1"/>
  <c r="K313" i="1"/>
  <c r="L313" i="1"/>
  <c r="M313" i="1"/>
  <c r="N313" i="1"/>
  <c r="O313" i="1"/>
  <c r="P313" i="1"/>
  <c r="J314" i="1"/>
  <c r="K314" i="1"/>
  <c r="L314" i="1"/>
  <c r="M314" i="1"/>
  <c r="N314" i="1"/>
  <c r="O314" i="1"/>
  <c r="P314" i="1"/>
  <c r="J315" i="1"/>
  <c r="K315" i="1"/>
  <c r="L315" i="1"/>
  <c r="M315" i="1"/>
  <c r="N315" i="1"/>
  <c r="O315" i="1"/>
  <c r="P315" i="1"/>
  <c r="J316" i="1"/>
  <c r="K316" i="1"/>
  <c r="L316" i="1"/>
  <c r="M316" i="1"/>
  <c r="N316" i="1"/>
  <c r="O316" i="1"/>
  <c r="P316" i="1"/>
  <c r="J317" i="1"/>
  <c r="K317" i="1"/>
  <c r="L317" i="1"/>
  <c r="M317" i="1"/>
  <c r="N317" i="1"/>
  <c r="O317" i="1"/>
  <c r="P317" i="1"/>
  <c r="J318" i="1"/>
  <c r="K318" i="1"/>
  <c r="L318" i="1"/>
  <c r="M318" i="1"/>
  <c r="N318" i="1"/>
  <c r="O318" i="1"/>
  <c r="P318" i="1"/>
  <c r="J319" i="1"/>
  <c r="K319" i="1"/>
  <c r="L319" i="1"/>
  <c r="M319" i="1"/>
  <c r="N319" i="1"/>
  <c r="O319" i="1"/>
  <c r="P319" i="1"/>
  <c r="J320" i="1"/>
  <c r="K320" i="1"/>
  <c r="L320" i="1"/>
  <c r="M320" i="1"/>
  <c r="N320" i="1"/>
  <c r="O320" i="1"/>
  <c r="P320" i="1"/>
  <c r="J321" i="1"/>
  <c r="K321" i="1"/>
  <c r="L321" i="1"/>
  <c r="M321" i="1"/>
  <c r="N321" i="1"/>
  <c r="O321" i="1"/>
  <c r="P321" i="1"/>
  <c r="J322" i="1"/>
  <c r="K322" i="1"/>
  <c r="L322" i="1"/>
  <c r="M322" i="1"/>
  <c r="N322" i="1"/>
  <c r="O322" i="1"/>
  <c r="P322" i="1"/>
  <c r="J323" i="1"/>
  <c r="K323" i="1"/>
  <c r="L323" i="1"/>
  <c r="M323" i="1"/>
  <c r="N323" i="1"/>
  <c r="O323" i="1"/>
  <c r="P323" i="1"/>
  <c r="J324" i="1"/>
  <c r="K324" i="1"/>
  <c r="L324" i="1"/>
  <c r="M324" i="1"/>
  <c r="N324" i="1"/>
  <c r="O324" i="1"/>
  <c r="P324" i="1"/>
  <c r="J325" i="1"/>
  <c r="K325" i="1"/>
  <c r="L325" i="1"/>
  <c r="M325" i="1"/>
  <c r="N325" i="1"/>
  <c r="O325" i="1"/>
  <c r="P325" i="1"/>
  <c r="J326" i="1"/>
  <c r="K326" i="1"/>
  <c r="L326" i="1"/>
  <c r="M326" i="1"/>
  <c r="N326" i="1"/>
  <c r="O326" i="1"/>
  <c r="P326" i="1"/>
  <c r="J327" i="1"/>
  <c r="K327" i="1"/>
  <c r="L327" i="1"/>
  <c r="M327" i="1"/>
  <c r="N327" i="1"/>
  <c r="O327" i="1"/>
  <c r="P327" i="1"/>
  <c r="J328" i="1"/>
  <c r="K328" i="1"/>
  <c r="L328" i="1"/>
  <c r="M328" i="1"/>
  <c r="N328" i="1"/>
  <c r="O328" i="1"/>
  <c r="P328" i="1"/>
  <c r="J329" i="1"/>
  <c r="K329" i="1"/>
  <c r="L329" i="1"/>
  <c r="M329" i="1"/>
  <c r="N329" i="1"/>
  <c r="O329" i="1"/>
  <c r="P329" i="1"/>
  <c r="J330" i="1"/>
  <c r="K330" i="1"/>
  <c r="L330" i="1"/>
  <c r="M330" i="1"/>
  <c r="N330" i="1"/>
  <c r="O330" i="1"/>
  <c r="P330" i="1"/>
  <c r="J331" i="1"/>
  <c r="K331" i="1"/>
  <c r="L331" i="1"/>
  <c r="M331" i="1"/>
  <c r="N331" i="1"/>
  <c r="O331" i="1"/>
  <c r="P331" i="1"/>
  <c r="J332" i="1"/>
  <c r="K332" i="1"/>
  <c r="L332" i="1"/>
  <c r="M332" i="1"/>
  <c r="N332" i="1"/>
  <c r="O332" i="1"/>
  <c r="P332" i="1"/>
  <c r="J333" i="1"/>
  <c r="K333" i="1"/>
  <c r="L333" i="1"/>
  <c r="M333" i="1"/>
  <c r="N333" i="1"/>
  <c r="O333" i="1"/>
  <c r="P333" i="1"/>
  <c r="J334" i="1"/>
  <c r="K334" i="1"/>
  <c r="L334" i="1"/>
  <c r="M334" i="1"/>
  <c r="N334" i="1"/>
  <c r="O334" i="1"/>
  <c r="P334" i="1"/>
  <c r="J335" i="1"/>
  <c r="K335" i="1"/>
  <c r="L335" i="1"/>
  <c r="M335" i="1"/>
  <c r="N335" i="1"/>
  <c r="O335" i="1"/>
  <c r="P335" i="1"/>
  <c r="J336" i="1"/>
  <c r="K336" i="1"/>
  <c r="L336" i="1"/>
  <c r="M336" i="1"/>
  <c r="N336" i="1"/>
  <c r="O336" i="1"/>
  <c r="P336" i="1"/>
  <c r="J337" i="1"/>
  <c r="K337" i="1"/>
  <c r="L337" i="1"/>
  <c r="M337" i="1"/>
  <c r="N337" i="1"/>
  <c r="O337" i="1"/>
  <c r="P337" i="1"/>
  <c r="J338" i="1"/>
  <c r="K338" i="1"/>
  <c r="L338" i="1"/>
  <c r="M338" i="1"/>
  <c r="N338" i="1"/>
  <c r="O338" i="1"/>
  <c r="P338" i="1"/>
  <c r="J339" i="1"/>
  <c r="K339" i="1"/>
  <c r="L339" i="1"/>
  <c r="M339" i="1"/>
  <c r="N339" i="1"/>
  <c r="O339" i="1"/>
  <c r="P339" i="1"/>
  <c r="J340" i="1"/>
  <c r="K340" i="1"/>
  <c r="L340" i="1"/>
  <c r="M340" i="1"/>
  <c r="N340" i="1"/>
  <c r="O340" i="1"/>
  <c r="P340" i="1"/>
  <c r="J341" i="1"/>
  <c r="K341" i="1"/>
  <c r="L341" i="1"/>
  <c r="M341" i="1"/>
  <c r="N341" i="1"/>
  <c r="O341" i="1"/>
  <c r="P341" i="1"/>
  <c r="J342" i="1"/>
  <c r="K342" i="1"/>
  <c r="L342" i="1"/>
  <c r="M342" i="1"/>
  <c r="N342" i="1"/>
  <c r="O342" i="1"/>
  <c r="P342" i="1"/>
  <c r="J343" i="1"/>
  <c r="K343" i="1"/>
  <c r="L343" i="1"/>
  <c r="M343" i="1"/>
  <c r="N343" i="1"/>
  <c r="O343" i="1"/>
  <c r="P343" i="1"/>
  <c r="J344" i="1"/>
  <c r="K344" i="1"/>
  <c r="L344" i="1"/>
  <c r="M344" i="1"/>
  <c r="N344" i="1"/>
  <c r="O344" i="1"/>
  <c r="P344" i="1"/>
  <c r="J345" i="1"/>
  <c r="K345" i="1"/>
  <c r="L345" i="1"/>
  <c r="M345" i="1"/>
  <c r="N345" i="1"/>
  <c r="O345" i="1"/>
  <c r="P345" i="1"/>
  <c r="J346" i="1"/>
  <c r="K346" i="1"/>
  <c r="L346" i="1"/>
  <c r="M346" i="1"/>
  <c r="N346" i="1"/>
  <c r="O346" i="1"/>
  <c r="P346" i="1"/>
  <c r="J347" i="1"/>
  <c r="K347" i="1"/>
  <c r="L347" i="1"/>
  <c r="M347" i="1"/>
  <c r="N347" i="1"/>
  <c r="O347" i="1"/>
  <c r="P347" i="1"/>
  <c r="J348" i="1"/>
  <c r="K348" i="1"/>
  <c r="L348" i="1"/>
  <c r="M348" i="1"/>
  <c r="N348" i="1"/>
  <c r="O348" i="1"/>
  <c r="P348" i="1"/>
  <c r="J349" i="1"/>
  <c r="K349" i="1"/>
  <c r="L349" i="1"/>
  <c r="M349" i="1"/>
  <c r="N349" i="1"/>
  <c r="O349" i="1"/>
  <c r="P349" i="1"/>
  <c r="J350" i="1"/>
  <c r="K350" i="1"/>
  <c r="L350" i="1"/>
  <c r="M350" i="1"/>
  <c r="N350" i="1"/>
  <c r="O350" i="1"/>
  <c r="P350" i="1"/>
  <c r="J351" i="1"/>
  <c r="K351" i="1"/>
  <c r="L351" i="1"/>
  <c r="M351" i="1"/>
  <c r="N351" i="1"/>
  <c r="O351" i="1"/>
  <c r="P351" i="1"/>
  <c r="J352" i="1"/>
  <c r="K352" i="1"/>
  <c r="L352" i="1"/>
  <c r="M352" i="1"/>
  <c r="N352" i="1"/>
  <c r="O352" i="1"/>
  <c r="P352" i="1"/>
  <c r="J353" i="1"/>
  <c r="K353" i="1"/>
  <c r="L353" i="1"/>
  <c r="M353" i="1"/>
  <c r="N353" i="1"/>
  <c r="O353" i="1"/>
  <c r="P353" i="1"/>
  <c r="J354" i="1"/>
  <c r="K354" i="1"/>
  <c r="L354" i="1"/>
  <c r="M354" i="1"/>
  <c r="N354" i="1"/>
  <c r="O354" i="1"/>
  <c r="P354" i="1"/>
  <c r="J355" i="1"/>
  <c r="K355" i="1"/>
  <c r="L355" i="1"/>
  <c r="M355" i="1"/>
  <c r="N355" i="1"/>
  <c r="O355" i="1"/>
  <c r="P355" i="1"/>
  <c r="J356" i="1"/>
  <c r="K356" i="1"/>
  <c r="L356" i="1"/>
  <c r="M356" i="1"/>
  <c r="N356" i="1"/>
  <c r="O356" i="1"/>
  <c r="P356" i="1"/>
  <c r="J357" i="1"/>
  <c r="K357" i="1"/>
  <c r="L357" i="1"/>
  <c r="M357" i="1"/>
  <c r="N357" i="1"/>
  <c r="O357" i="1"/>
  <c r="P357" i="1"/>
  <c r="J358" i="1"/>
  <c r="K358" i="1"/>
  <c r="L358" i="1"/>
  <c r="M358" i="1"/>
  <c r="N358" i="1"/>
  <c r="O358" i="1"/>
  <c r="P358" i="1"/>
  <c r="J359" i="1"/>
  <c r="K359" i="1"/>
  <c r="L359" i="1"/>
  <c r="M359" i="1"/>
  <c r="N359" i="1"/>
  <c r="O359" i="1"/>
  <c r="P359" i="1"/>
  <c r="J360" i="1"/>
  <c r="K360" i="1"/>
  <c r="L360" i="1"/>
  <c r="M360" i="1"/>
  <c r="N360" i="1"/>
  <c r="O360" i="1"/>
  <c r="P360" i="1"/>
  <c r="J361" i="1"/>
  <c r="K361" i="1"/>
  <c r="L361" i="1"/>
  <c r="M361" i="1"/>
  <c r="N361" i="1"/>
  <c r="O361" i="1"/>
  <c r="P361" i="1"/>
  <c r="J362" i="1"/>
  <c r="K362" i="1"/>
  <c r="L362" i="1"/>
  <c r="M362" i="1"/>
  <c r="N362" i="1"/>
  <c r="O362" i="1"/>
  <c r="P362" i="1"/>
  <c r="J363" i="1"/>
  <c r="K363" i="1"/>
  <c r="L363" i="1"/>
  <c r="M363" i="1"/>
  <c r="N363" i="1"/>
  <c r="O363" i="1"/>
  <c r="P363" i="1"/>
  <c r="J364" i="1"/>
  <c r="K364" i="1"/>
  <c r="L364" i="1"/>
  <c r="M364" i="1"/>
  <c r="N364" i="1"/>
  <c r="O364" i="1"/>
  <c r="P364" i="1"/>
  <c r="J365" i="1"/>
  <c r="K365" i="1"/>
  <c r="L365" i="1"/>
  <c r="M365" i="1"/>
  <c r="N365" i="1"/>
  <c r="O365" i="1"/>
  <c r="P365" i="1"/>
  <c r="J366" i="1"/>
  <c r="K366" i="1"/>
  <c r="L366" i="1"/>
  <c r="M366" i="1"/>
  <c r="N366" i="1"/>
  <c r="O366" i="1"/>
  <c r="P366" i="1"/>
  <c r="J367" i="1"/>
  <c r="K367" i="1"/>
  <c r="L367" i="1"/>
  <c r="M367" i="1"/>
  <c r="N367" i="1"/>
  <c r="O367" i="1"/>
  <c r="P367" i="1"/>
  <c r="J368" i="1"/>
  <c r="K368" i="1"/>
  <c r="L368" i="1"/>
  <c r="M368" i="1"/>
  <c r="N368" i="1"/>
  <c r="O368" i="1"/>
  <c r="P368" i="1"/>
  <c r="J369" i="1"/>
  <c r="K369" i="1"/>
  <c r="L369" i="1"/>
  <c r="M369" i="1"/>
  <c r="N369" i="1"/>
  <c r="O369" i="1"/>
  <c r="P369" i="1"/>
  <c r="J370" i="1"/>
  <c r="K370" i="1"/>
  <c r="L370" i="1"/>
  <c r="M370" i="1"/>
  <c r="N370" i="1"/>
  <c r="O370" i="1"/>
  <c r="P370" i="1"/>
  <c r="J371" i="1"/>
  <c r="K371" i="1"/>
  <c r="L371" i="1"/>
  <c r="M371" i="1"/>
  <c r="N371" i="1"/>
  <c r="O371" i="1"/>
  <c r="P371" i="1"/>
  <c r="J372" i="1"/>
  <c r="K372" i="1"/>
  <c r="L372" i="1"/>
  <c r="M372" i="1"/>
  <c r="N372" i="1"/>
  <c r="O372" i="1"/>
  <c r="P372" i="1"/>
  <c r="J373" i="1"/>
  <c r="K373" i="1"/>
  <c r="L373" i="1"/>
  <c r="M373" i="1"/>
  <c r="N373" i="1"/>
  <c r="O373" i="1"/>
  <c r="P373" i="1"/>
  <c r="J374" i="1"/>
  <c r="K374" i="1"/>
  <c r="L374" i="1"/>
  <c r="M374" i="1"/>
  <c r="N374" i="1"/>
  <c r="O374" i="1"/>
  <c r="P374" i="1"/>
  <c r="J375" i="1"/>
  <c r="K375" i="1"/>
  <c r="L375" i="1"/>
  <c r="M375" i="1"/>
  <c r="N375" i="1"/>
  <c r="O375" i="1"/>
  <c r="P375" i="1"/>
  <c r="J376" i="1"/>
  <c r="K376" i="1"/>
  <c r="L376" i="1"/>
  <c r="M376" i="1"/>
  <c r="N376" i="1"/>
  <c r="O376" i="1"/>
  <c r="P376" i="1"/>
  <c r="J377" i="1"/>
  <c r="K377" i="1"/>
  <c r="L377" i="1"/>
  <c r="M377" i="1"/>
  <c r="N377" i="1"/>
  <c r="O377" i="1"/>
  <c r="P377" i="1"/>
  <c r="J378" i="1"/>
  <c r="K378" i="1"/>
  <c r="L378" i="1"/>
  <c r="M378" i="1"/>
  <c r="N378" i="1"/>
  <c r="O378" i="1"/>
  <c r="P378" i="1"/>
  <c r="J379" i="1"/>
  <c r="K379" i="1"/>
  <c r="L379" i="1"/>
  <c r="M379" i="1"/>
  <c r="N379" i="1"/>
  <c r="O379" i="1"/>
  <c r="P379" i="1"/>
  <c r="J380" i="1"/>
  <c r="K380" i="1"/>
  <c r="L380" i="1"/>
  <c r="M380" i="1"/>
  <c r="N380" i="1"/>
  <c r="O380" i="1"/>
  <c r="P380" i="1"/>
  <c r="J381" i="1"/>
  <c r="K381" i="1"/>
  <c r="L381" i="1"/>
  <c r="M381" i="1"/>
  <c r="N381" i="1"/>
  <c r="O381" i="1"/>
  <c r="P381" i="1"/>
  <c r="J382" i="1"/>
  <c r="K382" i="1"/>
  <c r="L382" i="1"/>
  <c r="M382" i="1"/>
  <c r="N382" i="1"/>
  <c r="O382" i="1"/>
  <c r="P382" i="1"/>
  <c r="J383" i="1"/>
  <c r="K383" i="1"/>
  <c r="L383" i="1"/>
  <c r="M383" i="1"/>
  <c r="N383" i="1"/>
  <c r="O383" i="1"/>
  <c r="P383" i="1"/>
  <c r="J384" i="1"/>
  <c r="K384" i="1"/>
  <c r="L384" i="1"/>
  <c r="M384" i="1"/>
  <c r="N384" i="1"/>
  <c r="O384" i="1"/>
  <c r="P384" i="1"/>
  <c r="J385" i="1"/>
  <c r="K385" i="1"/>
  <c r="L385" i="1"/>
  <c r="M385" i="1"/>
  <c r="N385" i="1"/>
  <c r="O385" i="1"/>
  <c r="P385" i="1"/>
  <c r="J386" i="1"/>
  <c r="K386" i="1"/>
  <c r="L386" i="1"/>
  <c r="M386" i="1"/>
  <c r="N386" i="1"/>
  <c r="O386" i="1"/>
  <c r="P386" i="1"/>
  <c r="J387" i="1"/>
  <c r="K387" i="1"/>
  <c r="L387" i="1"/>
  <c r="M387" i="1"/>
  <c r="N387" i="1"/>
  <c r="O387" i="1"/>
  <c r="P387" i="1"/>
  <c r="J388" i="1"/>
  <c r="K388" i="1"/>
  <c r="L388" i="1"/>
  <c r="M388" i="1"/>
  <c r="N388" i="1"/>
  <c r="O388" i="1"/>
  <c r="P388" i="1"/>
  <c r="J389" i="1"/>
  <c r="K389" i="1"/>
  <c r="L389" i="1"/>
  <c r="M389" i="1"/>
  <c r="N389" i="1"/>
  <c r="O389" i="1"/>
  <c r="P389" i="1"/>
  <c r="J390" i="1"/>
  <c r="K390" i="1"/>
  <c r="L390" i="1"/>
  <c r="M390" i="1"/>
  <c r="N390" i="1"/>
  <c r="O390" i="1"/>
  <c r="P390" i="1"/>
  <c r="J391" i="1"/>
  <c r="K391" i="1"/>
  <c r="L391" i="1"/>
  <c r="M391" i="1"/>
  <c r="N391" i="1"/>
  <c r="O391" i="1"/>
  <c r="P391" i="1"/>
  <c r="J392" i="1"/>
  <c r="K392" i="1"/>
  <c r="L392" i="1"/>
  <c r="M392" i="1"/>
  <c r="N392" i="1"/>
  <c r="O392" i="1"/>
  <c r="P392" i="1"/>
  <c r="J393" i="1"/>
  <c r="K393" i="1"/>
  <c r="L393" i="1"/>
  <c r="M393" i="1"/>
  <c r="N393" i="1"/>
  <c r="O393" i="1"/>
  <c r="P393" i="1"/>
  <c r="J394" i="1"/>
  <c r="K394" i="1"/>
  <c r="L394" i="1"/>
  <c r="M394" i="1"/>
  <c r="N394" i="1"/>
  <c r="O394" i="1"/>
  <c r="P394" i="1"/>
  <c r="J395" i="1"/>
  <c r="K395" i="1"/>
  <c r="L395" i="1"/>
  <c r="M395" i="1"/>
  <c r="N395" i="1"/>
  <c r="O395" i="1"/>
  <c r="P395" i="1"/>
  <c r="J396" i="1"/>
  <c r="K396" i="1"/>
  <c r="L396" i="1"/>
  <c r="M396" i="1"/>
  <c r="N396" i="1"/>
  <c r="O396" i="1"/>
  <c r="P396" i="1"/>
  <c r="J397" i="1"/>
  <c r="K397" i="1"/>
  <c r="L397" i="1"/>
  <c r="M397" i="1"/>
  <c r="N397" i="1"/>
  <c r="O397" i="1"/>
  <c r="P397" i="1"/>
  <c r="J398" i="1"/>
  <c r="K398" i="1"/>
  <c r="L398" i="1"/>
  <c r="M398" i="1"/>
  <c r="N398" i="1"/>
  <c r="O398" i="1"/>
  <c r="P398" i="1"/>
  <c r="J399" i="1"/>
  <c r="K399" i="1"/>
  <c r="L399" i="1"/>
  <c r="M399" i="1"/>
  <c r="N399" i="1"/>
  <c r="O399" i="1"/>
  <c r="P399" i="1"/>
  <c r="J400" i="1"/>
  <c r="K400" i="1"/>
  <c r="L400" i="1"/>
  <c r="M400" i="1"/>
  <c r="N400" i="1"/>
  <c r="O400" i="1"/>
  <c r="P400" i="1"/>
  <c r="J401" i="1"/>
  <c r="K401" i="1"/>
  <c r="L401" i="1"/>
  <c r="M401" i="1"/>
  <c r="N401" i="1"/>
  <c r="O401" i="1"/>
  <c r="P401" i="1"/>
  <c r="J402" i="1"/>
  <c r="K402" i="1"/>
  <c r="L402" i="1"/>
  <c r="M402" i="1"/>
  <c r="N402" i="1"/>
  <c r="O402" i="1"/>
  <c r="P402" i="1"/>
  <c r="J403" i="1"/>
  <c r="K403" i="1"/>
  <c r="L403" i="1"/>
  <c r="M403" i="1"/>
  <c r="N403" i="1"/>
  <c r="O403" i="1"/>
  <c r="P403" i="1"/>
  <c r="J404" i="1"/>
  <c r="K404" i="1"/>
  <c r="L404" i="1"/>
  <c r="M404" i="1"/>
  <c r="N404" i="1"/>
  <c r="O404" i="1"/>
  <c r="P404" i="1"/>
  <c r="J405" i="1"/>
  <c r="K405" i="1"/>
  <c r="L405" i="1"/>
  <c r="M405" i="1"/>
  <c r="N405" i="1"/>
  <c r="O405" i="1"/>
  <c r="P405" i="1"/>
  <c r="J406" i="1"/>
  <c r="K406" i="1"/>
  <c r="L406" i="1"/>
  <c r="M406" i="1"/>
  <c r="N406" i="1"/>
  <c r="O406" i="1"/>
  <c r="P406" i="1"/>
  <c r="J407" i="1"/>
  <c r="K407" i="1"/>
  <c r="L407" i="1"/>
  <c r="M407" i="1"/>
  <c r="N407" i="1"/>
  <c r="O407" i="1"/>
  <c r="P407" i="1"/>
  <c r="J408" i="1"/>
  <c r="K408" i="1"/>
  <c r="L408" i="1"/>
  <c r="M408" i="1"/>
  <c r="N408" i="1"/>
  <c r="O408" i="1"/>
  <c r="P408" i="1"/>
  <c r="J409" i="1"/>
  <c r="K409" i="1"/>
  <c r="L409" i="1"/>
  <c r="M409" i="1"/>
  <c r="N409" i="1"/>
  <c r="O409" i="1"/>
  <c r="P409" i="1"/>
  <c r="J410" i="1"/>
  <c r="K410" i="1"/>
  <c r="L410" i="1"/>
  <c r="M410" i="1"/>
  <c r="N410" i="1"/>
  <c r="O410" i="1"/>
  <c r="P410" i="1"/>
  <c r="J411" i="1"/>
  <c r="K411" i="1"/>
  <c r="L411" i="1"/>
  <c r="M411" i="1"/>
  <c r="N411" i="1"/>
  <c r="O411" i="1"/>
  <c r="P411" i="1"/>
  <c r="J412" i="1"/>
  <c r="K412" i="1"/>
  <c r="L412" i="1"/>
  <c r="M412" i="1"/>
  <c r="N412" i="1"/>
  <c r="O412" i="1"/>
  <c r="P412" i="1"/>
  <c r="J413" i="1"/>
  <c r="K413" i="1"/>
  <c r="L413" i="1"/>
  <c r="M413" i="1"/>
  <c r="N413" i="1"/>
  <c r="O413" i="1"/>
  <c r="P413" i="1"/>
  <c r="J414" i="1"/>
  <c r="K414" i="1"/>
  <c r="L414" i="1"/>
  <c r="M414" i="1"/>
  <c r="N414" i="1"/>
  <c r="O414" i="1"/>
  <c r="P414" i="1"/>
  <c r="J415" i="1"/>
  <c r="K415" i="1"/>
  <c r="L415" i="1"/>
  <c r="M415" i="1"/>
  <c r="N415" i="1"/>
  <c r="O415" i="1"/>
  <c r="P415" i="1"/>
  <c r="J416" i="1"/>
  <c r="K416" i="1"/>
  <c r="L416" i="1"/>
  <c r="M416" i="1"/>
  <c r="N416" i="1"/>
  <c r="O416" i="1"/>
  <c r="P416" i="1"/>
  <c r="J417" i="1"/>
  <c r="K417" i="1"/>
  <c r="L417" i="1"/>
  <c r="M417" i="1"/>
  <c r="N417" i="1"/>
  <c r="O417" i="1"/>
  <c r="P417" i="1"/>
  <c r="J418" i="1"/>
  <c r="K418" i="1"/>
  <c r="L418" i="1"/>
  <c r="M418" i="1"/>
  <c r="N418" i="1"/>
  <c r="O418" i="1"/>
  <c r="P418" i="1"/>
  <c r="J419" i="1"/>
  <c r="K419" i="1"/>
  <c r="L419" i="1"/>
  <c r="M419" i="1"/>
  <c r="N419" i="1"/>
  <c r="O419" i="1"/>
  <c r="P419" i="1"/>
  <c r="J420" i="1"/>
  <c r="K420" i="1"/>
  <c r="L420" i="1"/>
  <c r="M420" i="1"/>
  <c r="N420" i="1"/>
  <c r="O420" i="1"/>
  <c r="P420" i="1"/>
  <c r="J421" i="1"/>
  <c r="K421" i="1"/>
  <c r="L421" i="1"/>
  <c r="M421" i="1"/>
  <c r="N421" i="1"/>
  <c r="O421" i="1"/>
  <c r="P421" i="1"/>
  <c r="J422" i="1"/>
  <c r="K422" i="1"/>
  <c r="L422" i="1"/>
  <c r="M422" i="1"/>
  <c r="N422" i="1"/>
  <c r="O422" i="1"/>
  <c r="P422" i="1"/>
  <c r="J423" i="1"/>
  <c r="K423" i="1"/>
  <c r="L423" i="1"/>
  <c r="M423" i="1"/>
  <c r="N423" i="1"/>
  <c r="O423" i="1"/>
  <c r="P423" i="1"/>
  <c r="J424" i="1"/>
  <c r="K424" i="1"/>
  <c r="L424" i="1"/>
  <c r="M424" i="1"/>
  <c r="N424" i="1"/>
  <c r="O424" i="1"/>
  <c r="P424" i="1"/>
  <c r="J425" i="1"/>
  <c r="K425" i="1"/>
  <c r="L425" i="1"/>
  <c r="M425" i="1"/>
  <c r="N425" i="1"/>
  <c r="O425" i="1"/>
  <c r="P425" i="1"/>
  <c r="J426" i="1"/>
  <c r="K426" i="1"/>
  <c r="L426" i="1"/>
  <c r="M426" i="1"/>
  <c r="N426" i="1"/>
  <c r="O426" i="1"/>
  <c r="P426" i="1"/>
  <c r="J427" i="1"/>
  <c r="K427" i="1"/>
  <c r="L427" i="1"/>
  <c r="M427" i="1"/>
  <c r="N427" i="1"/>
  <c r="O427" i="1"/>
  <c r="P427" i="1"/>
  <c r="J428" i="1"/>
  <c r="K428" i="1"/>
  <c r="L428" i="1"/>
  <c r="M428" i="1"/>
  <c r="N428" i="1"/>
  <c r="O428" i="1"/>
  <c r="P428" i="1"/>
  <c r="J429" i="1"/>
  <c r="K429" i="1"/>
  <c r="L429" i="1"/>
  <c r="M429" i="1"/>
  <c r="N429" i="1"/>
  <c r="O429" i="1"/>
  <c r="P429" i="1"/>
  <c r="J430" i="1"/>
  <c r="K430" i="1"/>
  <c r="L430" i="1"/>
  <c r="M430" i="1"/>
  <c r="N430" i="1"/>
  <c r="O430" i="1"/>
  <c r="P430" i="1"/>
  <c r="J431" i="1"/>
  <c r="K431" i="1"/>
  <c r="L431" i="1"/>
  <c r="M431" i="1"/>
  <c r="N431" i="1"/>
  <c r="O431" i="1"/>
  <c r="P431" i="1"/>
  <c r="J432" i="1"/>
  <c r="K432" i="1"/>
  <c r="L432" i="1"/>
  <c r="M432" i="1"/>
  <c r="N432" i="1"/>
  <c r="O432" i="1"/>
  <c r="P432" i="1"/>
  <c r="J433" i="1"/>
  <c r="K433" i="1"/>
  <c r="L433" i="1"/>
  <c r="M433" i="1"/>
  <c r="N433" i="1"/>
  <c r="O433" i="1"/>
  <c r="P433" i="1"/>
  <c r="J434" i="1"/>
  <c r="K434" i="1"/>
  <c r="L434" i="1"/>
  <c r="M434" i="1"/>
  <c r="N434" i="1"/>
  <c r="O434" i="1"/>
  <c r="P434" i="1"/>
  <c r="J435" i="1"/>
  <c r="K435" i="1"/>
  <c r="L435" i="1"/>
  <c r="M435" i="1"/>
  <c r="N435" i="1"/>
  <c r="O435" i="1"/>
  <c r="P435" i="1"/>
  <c r="J436" i="1"/>
  <c r="K436" i="1"/>
  <c r="L436" i="1"/>
  <c r="M436" i="1"/>
  <c r="N436" i="1"/>
  <c r="O436" i="1"/>
  <c r="P436" i="1"/>
  <c r="J437" i="1"/>
  <c r="K437" i="1"/>
  <c r="L437" i="1"/>
  <c r="M437" i="1"/>
  <c r="N437" i="1"/>
  <c r="O437" i="1"/>
  <c r="P437" i="1"/>
  <c r="J438" i="1"/>
  <c r="K438" i="1"/>
  <c r="L438" i="1"/>
  <c r="M438" i="1"/>
  <c r="N438" i="1"/>
  <c r="O438" i="1"/>
  <c r="P438" i="1"/>
  <c r="J439" i="1"/>
  <c r="K439" i="1"/>
  <c r="L439" i="1"/>
  <c r="M439" i="1"/>
  <c r="N439" i="1"/>
  <c r="O439" i="1"/>
  <c r="P439" i="1"/>
  <c r="J440" i="1"/>
  <c r="K440" i="1"/>
  <c r="L440" i="1"/>
  <c r="M440" i="1"/>
  <c r="N440" i="1"/>
  <c r="O440" i="1"/>
  <c r="P440" i="1"/>
  <c r="J441" i="1"/>
  <c r="K441" i="1"/>
  <c r="L441" i="1"/>
  <c r="M441" i="1"/>
  <c r="N441" i="1"/>
  <c r="O441" i="1"/>
  <c r="P441" i="1"/>
  <c r="J442" i="1"/>
  <c r="K442" i="1"/>
  <c r="L442" i="1"/>
  <c r="M442" i="1"/>
  <c r="N442" i="1"/>
  <c r="O442" i="1"/>
  <c r="P442" i="1"/>
  <c r="J443" i="1"/>
  <c r="K443" i="1"/>
  <c r="L443" i="1"/>
  <c r="M443" i="1"/>
  <c r="N443" i="1"/>
  <c r="O443" i="1"/>
  <c r="P443" i="1"/>
  <c r="J444" i="1"/>
  <c r="K444" i="1"/>
  <c r="L444" i="1"/>
  <c r="M444" i="1"/>
  <c r="N444" i="1"/>
  <c r="O444" i="1"/>
  <c r="P444" i="1"/>
  <c r="J445" i="1"/>
  <c r="K445" i="1"/>
  <c r="L445" i="1"/>
  <c r="M445" i="1"/>
  <c r="N445" i="1"/>
  <c r="O445" i="1"/>
  <c r="P445" i="1"/>
  <c r="J446" i="1"/>
  <c r="K446" i="1"/>
  <c r="L446" i="1"/>
  <c r="M446" i="1"/>
  <c r="N446" i="1"/>
  <c r="O446" i="1"/>
  <c r="P446" i="1"/>
  <c r="J447" i="1"/>
  <c r="K447" i="1"/>
  <c r="L447" i="1"/>
  <c r="M447" i="1"/>
  <c r="N447" i="1"/>
  <c r="O447" i="1"/>
  <c r="P447" i="1"/>
  <c r="J448" i="1"/>
  <c r="K448" i="1"/>
  <c r="L448" i="1"/>
  <c r="M448" i="1"/>
  <c r="N448" i="1"/>
  <c r="O448" i="1"/>
  <c r="P448" i="1"/>
  <c r="J449" i="1"/>
  <c r="K449" i="1"/>
  <c r="L449" i="1"/>
  <c r="M449" i="1"/>
  <c r="N449" i="1"/>
  <c r="O449" i="1"/>
  <c r="P449" i="1"/>
  <c r="J450" i="1"/>
  <c r="K450" i="1"/>
  <c r="L450" i="1"/>
  <c r="M450" i="1"/>
  <c r="N450" i="1"/>
  <c r="O450" i="1"/>
  <c r="P450" i="1"/>
  <c r="J451" i="1"/>
  <c r="K451" i="1"/>
  <c r="L451" i="1"/>
  <c r="M451" i="1"/>
  <c r="N451" i="1"/>
  <c r="O451" i="1"/>
  <c r="P451" i="1"/>
  <c r="J452" i="1"/>
  <c r="K452" i="1"/>
  <c r="L452" i="1"/>
  <c r="M452" i="1"/>
  <c r="N452" i="1"/>
  <c r="O452" i="1"/>
  <c r="P452" i="1"/>
  <c r="J453" i="1"/>
  <c r="K453" i="1"/>
  <c r="L453" i="1"/>
  <c r="M453" i="1"/>
  <c r="N453" i="1"/>
  <c r="O453" i="1"/>
  <c r="P453" i="1"/>
  <c r="J454" i="1"/>
  <c r="K454" i="1"/>
  <c r="L454" i="1"/>
  <c r="M454" i="1"/>
  <c r="N454" i="1"/>
  <c r="O454" i="1"/>
  <c r="P454" i="1"/>
  <c r="J455" i="1"/>
  <c r="K455" i="1"/>
  <c r="L455" i="1"/>
  <c r="M455" i="1"/>
  <c r="N455" i="1"/>
  <c r="O455" i="1"/>
  <c r="P455" i="1"/>
  <c r="J456" i="1"/>
  <c r="K456" i="1"/>
  <c r="L456" i="1"/>
  <c r="M456" i="1"/>
  <c r="N456" i="1"/>
  <c r="O456" i="1"/>
  <c r="P456" i="1"/>
  <c r="J457" i="1"/>
  <c r="K457" i="1"/>
  <c r="L457" i="1"/>
  <c r="M457" i="1"/>
  <c r="N457" i="1"/>
  <c r="O457" i="1"/>
  <c r="P457" i="1"/>
  <c r="J458" i="1"/>
  <c r="K458" i="1"/>
  <c r="L458" i="1"/>
  <c r="M458" i="1"/>
  <c r="N458" i="1"/>
  <c r="O458" i="1"/>
  <c r="P458" i="1"/>
  <c r="J459" i="1"/>
  <c r="K459" i="1"/>
  <c r="L459" i="1"/>
  <c r="M459" i="1"/>
  <c r="N459" i="1"/>
  <c r="O459" i="1"/>
  <c r="P459" i="1"/>
  <c r="J460" i="1"/>
  <c r="K460" i="1"/>
  <c r="L460" i="1"/>
  <c r="M460" i="1"/>
  <c r="N460" i="1"/>
  <c r="O460" i="1"/>
  <c r="P460" i="1"/>
  <c r="J461" i="1"/>
  <c r="K461" i="1"/>
  <c r="L461" i="1"/>
  <c r="M461" i="1"/>
  <c r="N461" i="1"/>
  <c r="O461" i="1"/>
  <c r="P461" i="1"/>
  <c r="J462" i="1"/>
  <c r="K462" i="1"/>
  <c r="L462" i="1"/>
  <c r="M462" i="1"/>
  <c r="N462" i="1"/>
  <c r="O462" i="1"/>
  <c r="P462" i="1"/>
  <c r="J463" i="1"/>
  <c r="K463" i="1"/>
  <c r="L463" i="1"/>
  <c r="M463" i="1"/>
  <c r="N463" i="1"/>
  <c r="O463" i="1"/>
  <c r="P463" i="1"/>
  <c r="J464" i="1"/>
  <c r="K464" i="1"/>
  <c r="L464" i="1"/>
  <c r="M464" i="1"/>
  <c r="N464" i="1"/>
  <c r="O464" i="1"/>
  <c r="P464" i="1"/>
  <c r="J465" i="1"/>
  <c r="K465" i="1"/>
  <c r="L465" i="1"/>
  <c r="M465" i="1"/>
  <c r="N465" i="1"/>
  <c r="O465" i="1"/>
  <c r="P465" i="1"/>
  <c r="J466" i="1"/>
  <c r="K466" i="1"/>
  <c r="L466" i="1"/>
  <c r="M466" i="1"/>
  <c r="N466" i="1"/>
  <c r="O466" i="1"/>
  <c r="P466" i="1"/>
  <c r="J467" i="1"/>
  <c r="K467" i="1"/>
  <c r="L467" i="1"/>
  <c r="M467" i="1"/>
  <c r="N467" i="1"/>
  <c r="O467" i="1"/>
  <c r="P467" i="1"/>
  <c r="J468" i="1"/>
  <c r="K468" i="1"/>
  <c r="L468" i="1"/>
  <c r="M468" i="1"/>
  <c r="N468" i="1"/>
  <c r="O468" i="1"/>
  <c r="P468" i="1"/>
  <c r="J469" i="1"/>
  <c r="K469" i="1"/>
  <c r="L469" i="1"/>
  <c r="M469" i="1"/>
  <c r="N469" i="1"/>
  <c r="O469" i="1"/>
  <c r="P469" i="1"/>
  <c r="J470" i="1"/>
  <c r="K470" i="1"/>
  <c r="L470" i="1"/>
  <c r="M470" i="1"/>
  <c r="N470" i="1"/>
  <c r="O470" i="1"/>
  <c r="P470" i="1"/>
  <c r="J471" i="1"/>
  <c r="K471" i="1"/>
  <c r="L471" i="1"/>
  <c r="M471" i="1"/>
  <c r="N471" i="1"/>
  <c r="O471" i="1"/>
  <c r="P471" i="1"/>
  <c r="J472" i="1"/>
  <c r="K472" i="1"/>
  <c r="L472" i="1"/>
  <c r="M472" i="1"/>
  <c r="N472" i="1"/>
  <c r="O472" i="1"/>
  <c r="P472" i="1"/>
  <c r="J473" i="1"/>
  <c r="K473" i="1"/>
  <c r="L473" i="1"/>
  <c r="M473" i="1"/>
  <c r="N473" i="1"/>
  <c r="O473" i="1"/>
  <c r="P473" i="1"/>
  <c r="J474" i="1"/>
  <c r="K474" i="1"/>
  <c r="L474" i="1"/>
  <c r="M474" i="1"/>
  <c r="N474" i="1"/>
  <c r="O474" i="1"/>
  <c r="P474" i="1"/>
  <c r="J475" i="1"/>
  <c r="K475" i="1"/>
  <c r="L475" i="1"/>
  <c r="M475" i="1"/>
  <c r="N475" i="1"/>
  <c r="O475" i="1"/>
  <c r="P475" i="1"/>
  <c r="J476" i="1"/>
  <c r="K476" i="1"/>
  <c r="L476" i="1"/>
  <c r="M476" i="1"/>
  <c r="N476" i="1"/>
  <c r="O476" i="1"/>
  <c r="P476" i="1"/>
  <c r="J477" i="1"/>
  <c r="K477" i="1"/>
  <c r="L477" i="1"/>
  <c r="M477" i="1"/>
  <c r="N477" i="1"/>
  <c r="O477" i="1"/>
  <c r="P477" i="1"/>
  <c r="J478" i="1"/>
  <c r="K478" i="1"/>
  <c r="L478" i="1"/>
  <c r="M478" i="1"/>
  <c r="N478" i="1"/>
  <c r="O478" i="1"/>
  <c r="P478" i="1"/>
  <c r="J479" i="1"/>
  <c r="K479" i="1"/>
  <c r="L479" i="1"/>
  <c r="M479" i="1"/>
  <c r="N479" i="1"/>
  <c r="O479" i="1"/>
  <c r="P479" i="1"/>
  <c r="J480" i="1"/>
  <c r="K480" i="1"/>
  <c r="L480" i="1"/>
  <c r="M480" i="1"/>
  <c r="N480" i="1"/>
  <c r="O480" i="1"/>
  <c r="P480" i="1"/>
  <c r="J481" i="1"/>
  <c r="K481" i="1"/>
  <c r="L481" i="1"/>
  <c r="M481" i="1"/>
  <c r="N481" i="1"/>
  <c r="O481" i="1"/>
  <c r="P481" i="1"/>
  <c r="J482" i="1"/>
  <c r="K482" i="1"/>
  <c r="L482" i="1"/>
  <c r="M482" i="1"/>
  <c r="N482" i="1"/>
  <c r="O482" i="1"/>
  <c r="P482" i="1"/>
  <c r="J483" i="1"/>
  <c r="K483" i="1"/>
  <c r="L483" i="1"/>
  <c r="M483" i="1"/>
  <c r="N483" i="1"/>
  <c r="O483" i="1"/>
  <c r="P483" i="1"/>
  <c r="J484" i="1"/>
  <c r="K484" i="1"/>
  <c r="L484" i="1"/>
  <c r="M484" i="1"/>
  <c r="N484" i="1"/>
  <c r="O484" i="1"/>
  <c r="P484" i="1"/>
  <c r="J485" i="1"/>
  <c r="K485" i="1"/>
  <c r="L485" i="1"/>
  <c r="M485" i="1"/>
  <c r="N485" i="1"/>
  <c r="O485" i="1"/>
  <c r="P485" i="1"/>
  <c r="J486" i="1"/>
  <c r="K486" i="1"/>
  <c r="L486" i="1"/>
  <c r="M486" i="1"/>
  <c r="N486" i="1"/>
  <c r="O486" i="1"/>
  <c r="P486" i="1"/>
  <c r="J487" i="1"/>
  <c r="K487" i="1"/>
  <c r="L487" i="1"/>
  <c r="M487" i="1"/>
  <c r="N487" i="1"/>
  <c r="O487" i="1"/>
  <c r="P487" i="1"/>
  <c r="J488" i="1"/>
  <c r="K488" i="1"/>
  <c r="L488" i="1"/>
  <c r="M488" i="1"/>
  <c r="N488" i="1"/>
  <c r="O488" i="1"/>
  <c r="P488" i="1"/>
  <c r="J489" i="1"/>
  <c r="K489" i="1"/>
  <c r="L489" i="1"/>
  <c r="M489" i="1"/>
  <c r="N489" i="1"/>
  <c r="O489" i="1"/>
  <c r="P489" i="1"/>
  <c r="J490" i="1"/>
  <c r="K490" i="1"/>
  <c r="L490" i="1"/>
  <c r="M490" i="1"/>
  <c r="N490" i="1"/>
  <c r="O490" i="1"/>
  <c r="P490" i="1"/>
  <c r="J491" i="1"/>
  <c r="K491" i="1"/>
  <c r="L491" i="1"/>
  <c r="M491" i="1"/>
  <c r="N491" i="1"/>
  <c r="O491" i="1"/>
  <c r="P491" i="1"/>
  <c r="J492" i="1"/>
  <c r="K492" i="1"/>
  <c r="L492" i="1"/>
  <c r="M492" i="1"/>
  <c r="N492" i="1"/>
  <c r="O492" i="1"/>
  <c r="P492" i="1"/>
  <c r="J493" i="1"/>
  <c r="K493" i="1"/>
  <c r="L493" i="1"/>
  <c r="M493" i="1"/>
  <c r="N493" i="1"/>
  <c r="O493" i="1"/>
  <c r="P493" i="1"/>
  <c r="J494" i="1"/>
  <c r="K494" i="1"/>
  <c r="L494" i="1"/>
  <c r="M494" i="1"/>
  <c r="N494" i="1"/>
  <c r="O494" i="1"/>
  <c r="P494" i="1"/>
  <c r="J495" i="1"/>
  <c r="K495" i="1"/>
  <c r="L495" i="1"/>
  <c r="M495" i="1"/>
  <c r="N495" i="1"/>
  <c r="O495" i="1"/>
  <c r="P495" i="1"/>
  <c r="J496" i="1"/>
  <c r="K496" i="1"/>
  <c r="L496" i="1"/>
  <c r="M496" i="1"/>
  <c r="N496" i="1"/>
  <c r="O496" i="1"/>
  <c r="P496" i="1"/>
  <c r="J497" i="1"/>
  <c r="K497" i="1"/>
  <c r="L497" i="1"/>
  <c r="M497" i="1"/>
  <c r="N497" i="1"/>
  <c r="O497" i="1"/>
  <c r="P497" i="1"/>
  <c r="J498" i="1"/>
  <c r="K498" i="1"/>
  <c r="L498" i="1"/>
  <c r="M498" i="1"/>
  <c r="N498" i="1"/>
  <c r="O498" i="1"/>
  <c r="P498" i="1"/>
  <c r="J499" i="1"/>
  <c r="K499" i="1"/>
  <c r="L499" i="1"/>
  <c r="M499" i="1"/>
  <c r="N499" i="1"/>
  <c r="O499" i="1"/>
  <c r="P499" i="1"/>
  <c r="J500" i="1"/>
  <c r="K500" i="1"/>
  <c r="L500" i="1"/>
  <c r="M500" i="1"/>
  <c r="N500" i="1"/>
  <c r="O500" i="1"/>
  <c r="P500" i="1"/>
  <c r="J501" i="1"/>
  <c r="K501" i="1"/>
  <c r="L501" i="1"/>
  <c r="M501" i="1"/>
  <c r="N501" i="1"/>
  <c r="O501" i="1"/>
  <c r="P501" i="1"/>
  <c r="J502" i="1"/>
  <c r="K502" i="1"/>
  <c r="L502" i="1"/>
  <c r="M502" i="1"/>
  <c r="N502" i="1"/>
  <c r="O502" i="1"/>
  <c r="P502" i="1"/>
  <c r="J503" i="1"/>
  <c r="K503" i="1"/>
  <c r="L503" i="1"/>
  <c r="M503" i="1"/>
  <c r="N503" i="1"/>
  <c r="O503" i="1"/>
  <c r="P503" i="1"/>
  <c r="J504" i="1"/>
  <c r="K504" i="1"/>
  <c r="L504" i="1"/>
  <c r="M504" i="1"/>
  <c r="N504" i="1"/>
  <c r="O504" i="1"/>
  <c r="P504" i="1"/>
  <c r="J505" i="1"/>
  <c r="K505" i="1"/>
  <c r="L505" i="1"/>
  <c r="M505" i="1"/>
  <c r="N505" i="1"/>
  <c r="O505" i="1"/>
  <c r="P505" i="1"/>
  <c r="J506" i="1"/>
  <c r="K506" i="1"/>
  <c r="L506" i="1"/>
  <c r="M506" i="1"/>
  <c r="N506" i="1"/>
  <c r="O506" i="1"/>
  <c r="P506" i="1"/>
  <c r="J507" i="1"/>
  <c r="K507" i="1"/>
  <c r="L507" i="1"/>
  <c r="M507" i="1"/>
  <c r="N507" i="1"/>
  <c r="O507" i="1"/>
  <c r="P507" i="1"/>
  <c r="J508" i="1"/>
  <c r="K508" i="1"/>
  <c r="L508" i="1"/>
  <c r="M508" i="1"/>
  <c r="N508" i="1"/>
  <c r="O508" i="1"/>
  <c r="P508" i="1"/>
  <c r="J509" i="1"/>
  <c r="K509" i="1"/>
  <c r="L509" i="1"/>
  <c r="M509" i="1"/>
  <c r="N509" i="1"/>
  <c r="O509" i="1"/>
  <c r="P509" i="1"/>
  <c r="J510" i="1"/>
  <c r="K510" i="1"/>
  <c r="L510" i="1"/>
  <c r="M510" i="1"/>
  <c r="N510" i="1"/>
  <c r="O510" i="1"/>
  <c r="P510" i="1"/>
  <c r="J511" i="1"/>
  <c r="K511" i="1"/>
  <c r="L511" i="1"/>
  <c r="M511" i="1"/>
  <c r="N511" i="1"/>
  <c r="O511" i="1"/>
  <c r="P511" i="1"/>
  <c r="J512" i="1"/>
  <c r="K512" i="1"/>
  <c r="L512" i="1"/>
  <c r="M512" i="1"/>
  <c r="N512" i="1"/>
  <c r="O512" i="1"/>
  <c r="P512" i="1"/>
  <c r="J513" i="1"/>
  <c r="K513" i="1"/>
  <c r="L513" i="1"/>
  <c r="M513" i="1"/>
  <c r="N513" i="1"/>
  <c r="O513" i="1"/>
  <c r="P513" i="1"/>
  <c r="J514" i="1"/>
  <c r="K514" i="1"/>
  <c r="L514" i="1"/>
  <c r="M514" i="1"/>
  <c r="N514" i="1"/>
  <c r="O514" i="1"/>
  <c r="P514" i="1"/>
  <c r="J515" i="1"/>
  <c r="K515" i="1"/>
  <c r="L515" i="1"/>
  <c r="M515" i="1"/>
  <c r="N515" i="1"/>
  <c r="O515" i="1"/>
  <c r="P515" i="1"/>
  <c r="J516" i="1"/>
  <c r="K516" i="1"/>
  <c r="L516" i="1"/>
  <c r="M516" i="1"/>
  <c r="N516" i="1"/>
  <c r="O516" i="1"/>
  <c r="P516" i="1"/>
  <c r="J517" i="1"/>
  <c r="K517" i="1"/>
  <c r="L517" i="1"/>
  <c r="M517" i="1"/>
  <c r="N517" i="1"/>
  <c r="O517" i="1"/>
  <c r="P517" i="1"/>
  <c r="J518" i="1"/>
  <c r="K518" i="1"/>
  <c r="L518" i="1"/>
  <c r="M518" i="1"/>
  <c r="N518" i="1"/>
  <c r="O518" i="1"/>
  <c r="P518" i="1"/>
  <c r="J519" i="1"/>
  <c r="K519" i="1"/>
  <c r="L519" i="1"/>
  <c r="M519" i="1"/>
  <c r="N519" i="1"/>
  <c r="O519" i="1"/>
  <c r="P519" i="1"/>
  <c r="J520" i="1"/>
  <c r="K520" i="1"/>
  <c r="L520" i="1"/>
  <c r="M520" i="1"/>
  <c r="N520" i="1"/>
  <c r="O520" i="1"/>
  <c r="P520" i="1"/>
  <c r="J521" i="1"/>
  <c r="K521" i="1"/>
  <c r="L521" i="1"/>
  <c r="M521" i="1"/>
  <c r="N521" i="1"/>
  <c r="O521" i="1"/>
  <c r="P521" i="1"/>
  <c r="J522" i="1"/>
  <c r="K522" i="1"/>
  <c r="L522" i="1"/>
  <c r="M522" i="1"/>
  <c r="N522" i="1"/>
  <c r="O522" i="1"/>
  <c r="P522" i="1"/>
  <c r="J523" i="1"/>
  <c r="K523" i="1"/>
  <c r="L523" i="1"/>
  <c r="M523" i="1"/>
  <c r="N523" i="1"/>
  <c r="O523" i="1"/>
  <c r="P523" i="1"/>
  <c r="J524" i="1"/>
  <c r="K524" i="1"/>
  <c r="L524" i="1"/>
  <c r="M524" i="1"/>
  <c r="N524" i="1"/>
  <c r="O524" i="1"/>
  <c r="P524" i="1"/>
  <c r="J525" i="1"/>
  <c r="K525" i="1"/>
  <c r="L525" i="1"/>
  <c r="M525" i="1"/>
  <c r="N525" i="1"/>
  <c r="O525" i="1"/>
  <c r="P525" i="1"/>
  <c r="J526" i="1"/>
  <c r="K526" i="1"/>
  <c r="L526" i="1"/>
  <c r="M526" i="1"/>
  <c r="N526" i="1"/>
  <c r="O526" i="1"/>
  <c r="P526" i="1"/>
  <c r="J527" i="1"/>
  <c r="K527" i="1"/>
  <c r="L527" i="1"/>
  <c r="M527" i="1"/>
  <c r="N527" i="1"/>
  <c r="O527" i="1"/>
  <c r="P527" i="1"/>
  <c r="J528" i="1"/>
  <c r="K528" i="1"/>
  <c r="L528" i="1"/>
  <c r="M528" i="1"/>
  <c r="N528" i="1"/>
  <c r="O528" i="1"/>
  <c r="P528" i="1"/>
  <c r="J529" i="1"/>
  <c r="K529" i="1"/>
  <c r="L529" i="1"/>
  <c r="M529" i="1"/>
  <c r="N529" i="1"/>
  <c r="O529" i="1"/>
  <c r="P529" i="1"/>
  <c r="J530" i="1"/>
  <c r="K530" i="1"/>
  <c r="L530" i="1"/>
  <c r="M530" i="1"/>
  <c r="N530" i="1"/>
  <c r="O530" i="1"/>
  <c r="P530" i="1"/>
  <c r="J531" i="1"/>
  <c r="K531" i="1"/>
  <c r="L531" i="1"/>
  <c r="M531" i="1"/>
  <c r="N531" i="1"/>
  <c r="O531" i="1"/>
  <c r="P531" i="1"/>
  <c r="J532" i="1"/>
  <c r="K532" i="1"/>
  <c r="L532" i="1"/>
  <c r="M532" i="1"/>
  <c r="N532" i="1"/>
  <c r="O532" i="1"/>
  <c r="P532" i="1"/>
  <c r="J533" i="1"/>
  <c r="K533" i="1"/>
  <c r="L533" i="1"/>
  <c r="M533" i="1"/>
  <c r="N533" i="1"/>
  <c r="O533" i="1"/>
  <c r="P533" i="1"/>
  <c r="J534" i="1"/>
  <c r="K534" i="1"/>
  <c r="L534" i="1"/>
  <c r="M534" i="1"/>
  <c r="N534" i="1"/>
  <c r="O534" i="1"/>
  <c r="P534" i="1"/>
  <c r="J535" i="1"/>
  <c r="K535" i="1"/>
  <c r="L535" i="1"/>
  <c r="M535" i="1"/>
  <c r="N535" i="1"/>
  <c r="O535" i="1"/>
  <c r="P535" i="1"/>
  <c r="J536" i="1"/>
  <c r="K536" i="1"/>
  <c r="L536" i="1"/>
  <c r="M536" i="1"/>
  <c r="N536" i="1"/>
  <c r="O536" i="1"/>
  <c r="P536" i="1"/>
  <c r="J537" i="1"/>
  <c r="K537" i="1"/>
  <c r="L537" i="1"/>
  <c r="M537" i="1"/>
  <c r="N537" i="1"/>
  <c r="O537" i="1"/>
  <c r="P537" i="1"/>
  <c r="J538" i="1"/>
  <c r="K538" i="1"/>
  <c r="L538" i="1"/>
  <c r="M538" i="1"/>
  <c r="N538" i="1"/>
  <c r="O538" i="1"/>
  <c r="P538" i="1"/>
  <c r="J539" i="1"/>
  <c r="K539" i="1"/>
  <c r="L539" i="1"/>
  <c r="M539" i="1"/>
  <c r="N539" i="1"/>
  <c r="O539" i="1"/>
  <c r="P539" i="1"/>
  <c r="J540" i="1"/>
  <c r="K540" i="1"/>
  <c r="L540" i="1"/>
  <c r="M540" i="1"/>
  <c r="N540" i="1"/>
  <c r="O540" i="1"/>
  <c r="P540" i="1"/>
  <c r="J541" i="1"/>
  <c r="K541" i="1"/>
  <c r="L541" i="1"/>
  <c r="M541" i="1"/>
  <c r="N541" i="1"/>
  <c r="O541" i="1"/>
  <c r="P541" i="1"/>
  <c r="J542" i="1"/>
  <c r="K542" i="1"/>
  <c r="L542" i="1"/>
  <c r="M542" i="1"/>
  <c r="N542" i="1"/>
  <c r="O542" i="1"/>
  <c r="P542" i="1"/>
  <c r="J543" i="1"/>
  <c r="K543" i="1"/>
  <c r="L543" i="1"/>
  <c r="M543" i="1"/>
  <c r="N543" i="1"/>
  <c r="O543" i="1"/>
  <c r="P543" i="1"/>
  <c r="J544" i="1"/>
  <c r="K544" i="1"/>
  <c r="L544" i="1"/>
  <c r="M544" i="1"/>
  <c r="N544" i="1"/>
  <c r="O544" i="1"/>
  <c r="P544" i="1"/>
  <c r="J545" i="1"/>
  <c r="K545" i="1"/>
  <c r="L545" i="1"/>
  <c r="M545" i="1"/>
  <c r="N545" i="1"/>
  <c r="O545" i="1"/>
  <c r="P545" i="1"/>
  <c r="J546" i="1"/>
  <c r="K546" i="1"/>
  <c r="L546" i="1"/>
  <c r="M546" i="1"/>
  <c r="N546" i="1"/>
  <c r="O546" i="1"/>
  <c r="P546" i="1"/>
  <c r="J547" i="1"/>
  <c r="K547" i="1"/>
  <c r="L547" i="1"/>
  <c r="M547" i="1"/>
  <c r="N547" i="1"/>
  <c r="O547" i="1"/>
  <c r="P547" i="1"/>
  <c r="J548" i="1"/>
  <c r="K548" i="1"/>
  <c r="L548" i="1"/>
  <c r="M548" i="1"/>
  <c r="N548" i="1"/>
  <c r="O548" i="1"/>
  <c r="P548" i="1"/>
  <c r="J549" i="1"/>
  <c r="K549" i="1"/>
  <c r="L549" i="1"/>
  <c r="M549" i="1"/>
  <c r="N549" i="1"/>
  <c r="O549" i="1"/>
  <c r="P549" i="1"/>
  <c r="J550" i="1"/>
  <c r="K550" i="1"/>
  <c r="L550" i="1"/>
  <c r="M550" i="1"/>
  <c r="N550" i="1"/>
  <c r="O550" i="1"/>
  <c r="P550" i="1"/>
  <c r="J551" i="1"/>
  <c r="K551" i="1"/>
  <c r="L551" i="1"/>
  <c r="M551" i="1"/>
  <c r="N551" i="1"/>
  <c r="O551" i="1"/>
  <c r="P551" i="1"/>
  <c r="J552" i="1"/>
  <c r="K552" i="1"/>
  <c r="L552" i="1"/>
  <c r="M552" i="1"/>
  <c r="N552" i="1"/>
  <c r="O552" i="1"/>
  <c r="P552" i="1"/>
  <c r="J553" i="1"/>
  <c r="K553" i="1"/>
  <c r="L553" i="1"/>
  <c r="M553" i="1"/>
  <c r="N553" i="1"/>
  <c r="O553" i="1"/>
  <c r="P553" i="1"/>
  <c r="J554" i="1"/>
  <c r="K554" i="1"/>
  <c r="L554" i="1"/>
  <c r="M554" i="1"/>
  <c r="N554" i="1"/>
  <c r="O554" i="1"/>
  <c r="P554" i="1"/>
  <c r="J555" i="1"/>
  <c r="K555" i="1"/>
  <c r="L555" i="1"/>
  <c r="M555" i="1"/>
  <c r="N555" i="1"/>
  <c r="O555" i="1"/>
  <c r="P555" i="1"/>
  <c r="J556" i="1"/>
  <c r="K556" i="1"/>
  <c r="L556" i="1"/>
  <c r="M556" i="1"/>
  <c r="N556" i="1"/>
  <c r="O556" i="1"/>
  <c r="P556" i="1"/>
  <c r="J557" i="1"/>
  <c r="K557" i="1"/>
  <c r="L557" i="1"/>
  <c r="M557" i="1"/>
  <c r="N557" i="1"/>
  <c r="O557" i="1"/>
  <c r="P557" i="1"/>
  <c r="J558" i="1"/>
  <c r="K558" i="1"/>
  <c r="L558" i="1"/>
  <c r="M558" i="1"/>
  <c r="N558" i="1"/>
  <c r="O558" i="1"/>
  <c r="P558" i="1"/>
  <c r="J559" i="1"/>
  <c r="K559" i="1"/>
  <c r="L559" i="1"/>
  <c r="M559" i="1"/>
  <c r="N559" i="1"/>
  <c r="O559" i="1"/>
  <c r="P559" i="1"/>
  <c r="J560" i="1"/>
  <c r="K560" i="1"/>
  <c r="L560" i="1"/>
  <c r="M560" i="1"/>
  <c r="N560" i="1"/>
  <c r="O560" i="1"/>
  <c r="P560" i="1"/>
  <c r="J561" i="1"/>
  <c r="K561" i="1"/>
  <c r="L561" i="1"/>
  <c r="M561" i="1"/>
  <c r="N561" i="1"/>
  <c r="O561" i="1"/>
  <c r="P561" i="1"/>
  <c r="J562" i="1"/>
  <c r="K562" i="1"/>
  <c r="L562" i="1"/>
  <c r="M562" i="1"/>
  <c r="N562" i="1"/>
  <c r="O562" i="1"/>
  <c r="P562" i="1"/>
  <c r="J563" i="1"/>
  <c r="K563" i="1"/>
  <c r="L563" i="1"/>
  <c r="M563" i="1"/>
  <c r="N563" i="1"/>
  <c r="O563" i="1"/>
  <c r="P563" i="1"/>
  <c r="J564" i="1"/>
  <c r="K564" i="1"/>
  <c r="L564" i="1"/>
  <c r="M564" i="1"/>
  <c r="N564" i="1"/>
  <c r="O564" i="1"/>
  <c r="P564" i="1"/>
  <c r="J565" i="1"/>
  <c r="K565" i="1"/>
  <c r="L565" i="1"/>
  <c r="M565" i="1"/>
  <c r="N565" i="1"/>
  <c r="O565" i="1"/>
  <c r="P565" i="1"/>
  <c r="J566" i="1"/>
  <c r="K566" i="1"/>
  <c r="L566" i="1"/>
  <c r="M566" i="1"/>
  <c r="N566" i="1"/>
  <c r="O566" i="1"/>
  <c r="P566" i="1"/>
  <c r="J567" i="1"/>
  <c r="K567" i="1"/>
  <c r="L567" i="1"/>
  <c r="M567" i="1"/>
  <c r="N567" i="1"/>
  <c r="O567" i="1"/>
  <c r="P567" i="1"/>
  <c r="J568" i="1"/>
  <c r="K568" i="1"/>
  <c r="L568" i="1"/>
  <c r="M568" i="1"/>
  <c r="N568" i="1"/>
  <c r="O568" i="1"/>
  <c r="P568" i="1"/>
  <c r="J569" i="1"/>
  <c r="K569" i="1"/>
  <c r="L569" i="1"/>
  <c r="M569" i="1"/>
  <c r="N569" i="1"/>
  <c r="O569" i="1"/>
  <c r="P569" i="1"/>
  <c r="J570" i="1"/>
  <c r="K570" i="1"/>
  <c r="L570" i="1"/>
  <c r="M570" i="1"/>
  <c r="N570" i="1"/>
  <c r="O570" i="1"/>
  <c r="P570" i="1"/>
  <c r="J571" i="1"/>
  <c r="K571" i="1"/>
  <c r="L571" i="1"/>
  <c r="M571" i="1"/>
  <c r="N571" i="1"/>
  <c r="O571" i="1"/>
  <c r="P571" i="1"/>
  <c r="J572" i="1"/>
  <c r="K572" i="1"/>
  <c r="L572" i="1"/>
  <c r="M572" i="1"/>
  <c r="N572" i="1"/>
  <c r="O572" i="1"/>
  <c r="P572" i="1"/>
  <c r="J573" i="1"/>
  <c r="K573" i="1"/>
  <c r="L573" i="1"/>
  <c r="M573" i="1"/>
  <c r="N573" i="1"/>
  <c r="O573" i="1"/>
  <c r="P573" i="1"/>
  <c r="J574" i="1"/>
  <c r="K574" i="1"/>
  <c r="L574" i="1"/>
  <c r="M574" i="1"/>
  <c r="N574" i="1"/>
  <c r="O574" i="1"/>
  <c r="P574" i="1"/>
  <c r="J575" i="1"/>
  <c r="K575" i="1"/>
  <c r="L575" i="1"/>
  <c r="M575" i="1"/>
  <c r="N575" i="1"/>
  <c r="O575" i="1"/>
  <c r="P575" i="1"/>
  <c r="J576" i="1"/>
  <c r="K576" i="1"/>
  <c r="L576" i="1"/>
  <c r="M576" i="1"/>
  <c r="N576" i="1"/>
  <c r="O576" i="1"/>
  <c r="P576" i="1"/>
  <c r="J577" i="1"/>
  <c r="K577" i="1"/>
  <c r="L577" i="1"/>
  <c r="M577" i="1"/>
  <c r="N577" i="1"/>
  <c r="O577" i="1"/>
  <c r="P577" i="1"/>
  <c r="J578" i="1"/>
  <c r="K578" i="1"/>
  <c r="L578" i="1"/>
  <c r="M578" i="1"/>
  <c r="N578" i="1"/>
  <c r="O578" i="1"/>
  <c r="P578" i="1"/>
  <c r="J579" i="1"/>
  <c r="K579" i="1"/>
  <c r="L579" i="1"/>
  <c r="M579" i="1"/>
  <c r="N579" i="1"/>
  <c r="O579" i="1"/>
  <c r="P579" i="1"/>
  <c r="J580" i="1"/>
  <c r="K580" i="1"/>
  <c r="L580" i="1"/>
  <c r="M580" i="1"/>
  <c r="N580" i="1"/>
  <c r="O580" i="1"/>
  <c r="P580" i="1"/>
  <c r="J581" i="1"/>
  <c r="K581" i="1"/>
  <c r="L581" i="1"/>
  <c r="M581" i="1"/>
  <c r="N581" i="1"/>
  <c r="O581" i="1"/>
  <c r="P581" i="1"/>
  <c r="J582" i="1"/>
  <c r="K582" i="1"/>
  <c r="L582" i="1"/>
  <c r="M582" i="1"/>
  <c r="N582" i="1"/>
  <c r="O582" i="1"/>
  <c r="P582" i="1"/>
  <c r="J583" i="1"/>
  <c r="K583" i="1"/>
  <c r="L583" i="1"/>
  <c r="M583" i="1"/>
  <c r="N583" i="1"/>
  <c r="O583" i="1"/>
  <c r="P583" i="1"/>
  <c r="J584" i="1"/>
  <c r="K584" i="1"/>
  <c r="L584" i="1"/>
  <c r="M584" i="1"/>
  <c r="N584" i="1"/>
  <c r="O584" i="1"/>
  <c r="P584" i="1"/>
  <c r="J585" i="1"/>
  <c r="K585" i="1"/>
  <c r="L585" i="1"/>
  <c r="M585" i="1"/>
  <c r="N585" i="1"/>
  <c r="O585" i="1"/>
  <c r="P585" i="1"/>
  <c r="J586" i="1"/>
  <c r="K586" i="1"/>
  <c r="L586" i="1"/>
  <c r="M586" i="1"/>
  <c r="N586" i="1"/>
  <c r="O586" i="1"/>
  <c r="P586" i="1"/>
  <c r="J587" i="1"/>
  <c r="K587" i="1"/>
  <c r="L587" i="1"/>
  <c r="M587" i="1"/>
  <c r="N587" i="1"/>
  <c r="O587" i="1"/>
  <c r="P587" i="1"/>
  <c r="J588" i="1"/>
  <c r="K588" i="1"/>
  <c r="L588" i="1"/>
  <c r="M588" i="1"/>
  <c r="N588" i="1"/>
  <c r="O588" i="1"/>
  <c r="P588" i="1"/>
  <c r="J589" i="1"/>
  <c r="K589" i="1"/>
  <c r="L589" i="1"/>
  <c r="M589" i="1"/>
  <c r="N589" i="1"/>
  <c r="O589" i="1"/>
  <c r="P589" i="1"/>
  <c r="J590" i="1"/>
  <c r="K590" i="1"/>
  <c r="L590" i="1"/>
  <c r="M590" i="1"/>
  <c r="N590" i="1"/>
  <c r="O590" i="1"/>
  <c r="P590" i="1"/>
  <c r="J591" i="1"/>
  <c r="K591" i="1"/>
  <c r="L591" i="1"/>
  <c r="M591" i="1"/>
  <c r="N591" i="1"/>
  <c r="O591" i="1"/>
  <c r="P591" i="1"/>
  <c r="J592" i="1"/>
  <c r="K592" i="1"/>
  <c r="L592" i="1"/>
  <c r="M592" i="1"/>
  <c r="N592" i="1"/>
  <c r="O592" i="1"/>
  <c r="P592" i="1"/>
  <c r="J593" i="1"/>
  <c r="K593" i="1"/>
  <c r="L593" i="1"/>
  <c r="M593" i="1"/>
  <c r="N593" i="1"/>
  <c r="O593" i="1"/>
  <c r="P593" i="1"/>
  <c r="J594" i="1"/>
  <c r="K594" i="1"/>
  <c r="L594" i="1"/>
  <c r="M594" i="1"/>
  <c r="N594" i="1"/>
  <c r="O594" i="1"/>
  <c r="P594" i="1"/>
  <c r="J595" i="1"/>
  <c r="K595" i="1"/>
  <c r="L595" i="1"/>
  <c r="M595" i="1"/>
  <c r="N595" i="1"/>
  <c r="O595" i="1"/>
  <c r="P595" i="1"/>
  <c r="J596" i="1"/>
  <c r="K596" i="1"/>
  <c r="L596" i="1"/>
  <c r="M596" i="1"/>
  <c r="N596" i="1"/>
  <c r="O596" i="1"/>
  <c r="P596" i="1"/>
  <c r="J597" i="1"/>
  <c r="K597" i="1"/>
  <c r="L597" i="1"/>
  <c r="M597" i="1"/>
  <c r="N597" i="1"/>
  <c r="O597" i="1"/>
  <c r="P597" i="1"/>
  <c r="J598" i="1"/>
  <c r="K598" i="1"/>
  <c r="L598" i="1"/>
  <c r="M598" i="1"/>
  <c r="N598" i="1"/>
  <c r="O598" i="1"/>
  <c r="P598" i="1"/>
  <c r="J599" i="1"/>
  <c r="K599" i="1"/>
  <c r="L599" i="1"/>
  <c r="M599" i="1"/>
  <c r="N599" i="1"/>
  <c r="O599" i="1"/>
  <c r="P599" i="1"/>
  <c r="J600" i="1"/>
  <c r="K600" i="1"/>
  <c r="L600" i="1"/>
  <c r="M600" i="1"/>
  <c r="N600" i="1"/>
  <c r="O600" i="1"/>
  <c r="P600" i="1"/>
  <c r="J601" i="1"/>
  <c r="K601" i="1"/>
  <c r="L601" i="1"/>
  <c r="M601" i="1"/>
  <c r="N601" i="1"/>
  <c r="O601" i="1"/>
  <c r="P601" i="1"/>
  <c r="J602" i="1"/>
  <c r="K602" i="1"/>
  <c r="L602" i="1"/>
  <c r="M602" i="1"/>
  <c r="N602" i="1"/>
  <c r="O602" i="1"/>
  <c r="P602" i="1"/>
  <c r="J603" i="1"/>
  <c r="K603" i="1"/>
  <c r="L603" i="1"/>
  <c r="M603" i="1"/>
  <c r="N603" i="1"/>
  <c r="O603" i="1"/>
  <c r="P603" i="1"/>
  <c r="J604" i="1"/>
  <c r="K604" i="1"/>
  <c r="L604" i="1"/>
  <c r="M604" i="1"/>
  <c r="N604" i="1"/>
  <c r="O604" i="1"/>
  <c r="P604" i="1"/>
  <c r="J605" i="1"/>
  <c r="K605" i="1"/>
  <c r="L605" i="1"/>
  <c r="M605" i="1"/>
  <c r="N605" i="1"/>
  <c r="O605" i="1"/>
  <c r="P605" i="1"/>
  <c r="J606" i="1"/>
  <c r="K606" i="1"/>
  <c r="L606" i="1"/>
  <c r="M606" i="1"/>
  <c r="N606" i="1"/>
  <c r="O606" i="1"/>
  <c r="P606" i="1"/>
  <c r="J607" i="1"/>
  <c r="K607" i="1"/>
  <c r="L607" i="1"/>
  <c r="M607" i="1"/>
  <c r="N607" i="1"/>
  <c r="O607" i="1"/>
  <c r="P607" i="1"/>
  <c r="J608" i="1"/>
  <c r="K608" i="1"/>
  <c r="L608" i="1"/>
  <c r="M608" i="1"/>
  <c r="N608" i="1"/>
  <c r="O608" i="1"/>
  <c r="P608" i="1"/>
  <c r="J609" i="1"/>
  <c r="K609" i="1"/>
  <c r="L609" i="1"/>
  <c r="M609" i="1"/>
  <c r="N609" i="1"/>
  <c r="O609" i="1"/>
  <c r="P609" i="1"/>
  <c r="J610" i="1"/>
  <c r="K610" i="1"/>
  <c r="L610" i="1"/>
  <c r="M610" i="1"/>
  <c r="N610" i="1"/>
  <c r="O610" i="1"/>
  <c r="P610" i="1"/>
  <c r="J611" i="1"/>
  <c r="K611" i="1"/>
  <c r="L611" i="1"/>
  <c r="M611" i="1"/>
  <c r="N611" i="1"/>
  <c r="O611" i="1"/>
  <c r="P611" i="1"/>
  <c r="J612" i="1"/>
  <c r="K612" i="1"/>
  <c r="L612" i="1"/>
  <c r="M612" i="1"/>
  <c r="N612" i="1"/>
  <c r="O612" i="1"/>
  <c r="P612" i="1"/>
  <c r="J613" i="1"/>
  <c r="K613" i="1"/>
  <c r="L613" i="1"/>
  <c r="M613" i="1"/>
  <c r="N613" i="1"/>
  <c r="O613" i="1"/>
  <c r="P613" i="1"/>
  <c r="J614" i="1"/>
  <c r="K614" i="1"/>
  <c r="L614" i="1"/>
  <c r="M614" i="1"/>
  <c r="N614" i="1"/>
  <c r="O614" i="1"/>
  <c r="P614" i="1"/>
  <c r="J615" i="1"/>
  <c r="K615" i="1"/>
  <c r="L615" i="1"/>
  <c r="M615" i="1"/>
  <c r="N615" i="1"/>
  <c r="O615" i="1"/>
  <c r="P615" i="1"/>
  <c r="J616" i="1"/>
  <c r="K616" i="1"/>
  <c r="L616" i="1"/>
  <c r="M616" i="1"/>
  <c r="N616" i="1"/>
  <c r="O616" i="1"/>
  <c r="P616" i="1"/>
  <c r="J617" i="1"/>
  <c r="K617" i="1"/>
  <c r="L617" i="1"/>
  <c r="M617" i="1"/>
  <c r="N617" i="1"/>
  <c r="O617" i="1"/>
  <c r="P617" i="1"/>
  <c r="J618" i="1"/>
  <c r="K618" i="1"/>
  <c r="L618" i="1"/>
  <c r="M618" i="1"/>
  <c r="N618" i="1"/>
  <c r="O618" i="1"/>
  <c r="P618" i="1"/>
  <c r="J619" i="1"/>
  <c r="K619" i="1"/>
  <c r="L619" i="1"/>
  <c r="M619" i="1"/>
  <c r="N619" i="1"/>
  <c r="O619" i="1"/>
  <c r="P619" i="1"/>
  <c r="J620" i="1"/>
  <c r="K620" i="1"/>
  <c r="L620" i="1"/>
  <c r="M620" i="1"/>
  <c r="N620" i="1"/>
  <c r="O620" i="1"/>
  <c r="P620" i="1"/>
  <c r="J621" i="1"/>
  <c r="K621" i="1"/>
  <c r="L621" i="1"/>
  <c r="M621" i="1"/>
  <c r="N621" i="1"/>
  <c r="O621" i="1"/>
  <c r="P621" i="1"/>
  <c r="J622" i="1"/>
  <c r="K622" i="1"/>
  <c r="L622" i="1"/>
  <c r="M622" i="1"/>
  <c r="N622" i="1"/>
  <c r="O622" i="1"/>
  <c r="P622" i="1"/>
  <c r="J623" i="1"/>
  <c r="K623" i="1"/>
  <c r="L623" i="1"/>
  <c r="M623" i="1"/>
  <c r="N623" i="1"/>
  <c r="O623" i="1"/>
  <c r="P623" i="1"/>
  <c r="J624" i="1"/>
  <c r="K624" i="1"/>
  <c r="L624" i="1"/>
  <c r="M624" i="1"/>
  <c r="N624" i="1"/>
  <c r="O624" i="1"/>
  <c r="P624" i="1"/>
  <c r="J625" i="1"/>
  <c r="K625" i="1"/>
  <c r="L625" i="1"/>
  <c r="M625" i="1"/>
  <c r="N625" i="1"/>
  <c r="O625" i="1"/>
  <c r="P625" i="1"/>
  <c r="J626" i="1"/>
  <c r="K626" i="1"/>
  <c r="L626" i="1"/>
  <c r="M626" i="1"/>
  <c r="N626" i="1"/>
  <c r="O626" i="1"/>
  <c r="P626" i="1"/>
  <c r="J627" i="1"/>
  <c r="K627" i="1"/>
  <c r="L627" i="1"/>
  <c r="M627" i="1"/>
  <c r="N627" i="1"/>
  <c r="O627" i="1"/>
  <c r="P627" i="1"/>
  <c r="J628" i="1"/>
  <c r="K628" i="1"/>
  <c r="L628" i="1"/>
  <c r="M628" i="1"/>
  <c r="N628" i="1"/>
  <c r="O628" i="1"/>
  <c r="P628" i="1"/>
  <c r="J629" i="1"/>
  <c r="K629" i="1"/>
  <c r="L629" i="1"/>
  <c r="M629" i="1"/>
  <c r="N629" i="1"/>
  <c r="O629" i="1"/>
  <c r="P629" i="1"/>
  <c r="J630" i="1"/>
  <c r="K630" i="1"/>
  <c r="L630" i="1"/>
  <c r="M630" i="1"/>
  <c r="N630" i="1"/>
  <c r="O630" i="1"/>
  <c r="P630" i="1"/>
  <c r="J631" i="1"/>
  <c r="K631" i="1"/>
  <c r="L631" i="1"/>
  <c r="M631" i="1"/>
  <c r="N631" i="1"/>
  <c r="O631" i="1"/>
  <c r="P631" i="1"/>
  <c r="J632" i="1"/>
  <c r="K632" i="1"/>
  <c r="L632" i="1"/>
  <c r="M632" i="1"/>
  <c r="N632" i="1"/>
  <c r="O632" i="1"/>
  <c r="P632" i="1"/>
  <c r="J633" i="1"/>
  <c r="K633" i="1"/>
  <c r="L633" i="1"/>
  <c r="M633" i="1"/>
  <c r="N633" i="1"/>
  <c r="O633" i="1"/>
  <c r="P633" i="1"/>
  <c r="J634" i="1"/>
  <c r="K634" i="1"/>
  <c r="L634" i="1"/>
  <c r="M634" i="1"/>
  <c r="N634" i="1"/>
  <c r="O634" i="1"/>
  <c r="P634" i="1"/>
  <c r="J635" i="1"/>
  <c r="K635" i="1"/>
  <c r="L635" i="1"/>
  <c r="M635" i="1"/>
  <c r="N635" i="1"/>
  <c r="O635" i="1"/>
  <c r="P635" i="1"/>
  <c r="J636" i="1"/>
  <c r="K636" i="1"/>
  <c r="L636" i="1"/>
  <c r="M636" i="1"/>
  <c r="N636" i="1"/>
  <c r="O636" i="1"/>
  <c r="P636" i="1"/>
  <c r="J637" i="1"/>
  <c r="K637" i="1"/>
  <c r="L637" i="1"/>
  <c r="M637" i="1"/>
  <c r="N637" i="1"/>
  <c r="O637" i="1"/>
  <c r="P637" i="1"/>
  <c r="J638" i="1"/>
  <c r="K638" i="1"/>
  <c r="L638" i="1"/>
  <c r="M638" i="1"/>
  <c r="N638" i="1"/>
  <c r="O638" i="1"/>
  <c r="P638" i="1"/>
  <c r="J639" i="1"/>
  <c r="K639" i="1"/>
  <c r="L639" i="1"/>
  <c r="M639" i="1"/>
  <c r="N639" i="1"/>
  <c r="O639" i="1"/>
  <c r="P639" i="1"/>
  <c r="J640" i="1"/>
  <c r="K640" i="1"/>
  <c r="L640" i="1"/>
  <c r="M640" i="1"/>
  <c r="N640" i="1"/>
  <c r="O640" i="1"/>
  <c r="P640" i="1"/>
  <c r="J641" i="1"/>
  <c r="K641" i="1"/>
  <c r="L641" i="1"/>
  <c r="M641" i="1"/>
  <c r="N641" i="1"/>
  <c r="O641" i="1"/>
  <c r="P641" i="1"/>
  <c r="J642" i="1"/>
  <c r="K642" i="1"/>
  <c r="L642" i="1"/>
  <c r="M642" i="1"/>
  <c r="N642" i="1"/>
  <c r="O642" i="1"/>
  <c r="P642" i="1"/>
  <c r="J643" i="1"/>
  <c r="K643" i="1"/>
  <c r="L643" i="1"/>
  <c r="M643" i="1"/>
  <c r="N643" i="1"/>
  <c r="O643" i="1"/>
  <c r="P643" i="1"/>
  <c r="J644" i="1"/>
  <c r="K644" i="1"/>
  <c r="L644" i="1"/>
  <c r="M644" i="1"/>
  <c r="N644" i="1"/>
  <c r="O644" i="1"/>
  <c r="P644" i="1"/>
  <c r="J645" i="1"/>
  <c r="K645" i="1"/>
  <c r="L645" i="1"/>
  <c r="M645" i="1"/>
  <c r="N645" i="1"/>
  <c r="O645" i="1"/>
  <c r="P645" i="1"/>
  <c r="J646" i="1"/>
  <c r="K646" i="1"/>
  <c r="L646" i="1"/>
  <c r="M646" i="1"/>
  <c r="N646" i="1"/>
  <c r="O646" i="1"/>
  <c r="P646" i="1"/>
  <c r="J647" i="1"/>
  <c r="K647" i="1"/>
  <c r="L647" i="1"/>
  <c r="M647" i="1"/>
  <c r="N647" i="1"/>
  <c r="O647" i="1"/>
  <c r="P647" i="1"/>
  <c r="J648" i="1"/>
  <c r="K648" i="1"/>
  <c r="L648" i="1"/>
  <c r="M648" i="1"/>
  <c r="N648" i="1"/>
  <c r="O648" i="1"/>
  <c r="P648" i="1"/>
  <c r="J649" i="1"/>
  <c r="K649" i="1"/>
  <c r="L649" i="1"/>
  <c r="M649" i="1"/>
  <c r="N649" i="1"/>
  <c r="O649" i="1"/>
  <c r="P649" i="1"/>
  <c r="J650" i="1"/>
  <c r="K650" i="1"/>
  <c r="L650" i="1"/>
  <c r="M650" i="1"/>
  <c r="N650" i="1"/>
  <c r="O650" i="1"/>
  <c r="P650" i="1"/>
  <c r="J651" i="1"/>
  <c r="K651" i="1"/>
  <c r="L651" i="1"/>
  <c r="M651" i="1"/>
  <c r="N651" i="1"/>
  <c r="O651" i="1"/>
  <c r="P651" i="1"/>
  <c r="J652" i="1"/>
  <c r="K652" i="1"/>
  <c r="L652" i="1"/>
  <c r="M652" i="1"/>
  <c r="N652" i="1"/>
  <c r="O652" i="1"/>
  <c r="P652" i="1"/>
  <c r="J653" i="1"/>
  <c r="K653" i="1"/>
  <c r="L653" i="1"/>
  <c r="M653" i="1"/>
  <c r="N653" i="1"/>
  <c r="O653" i="1"/>
  <c r="P653" i="1"/>
  <c r="J654" i="1"/>
  <c r="K654" i="1"/>
  <c r="L654" i="1"/>
  <c r="M654" i="1"/>
  <c r="N654" i="1"/>
  <c r="O654" i="1"/>
  <c r="P654" i="1"/>
  <c r="J655" i="1"/>
  <c r="K655" i="1"/>
  <c r="L655" i="1"/>
  <c r="M655" i="1"/>
  <c r="N655" i="1"/>
  <c r="O655" i="1"/>
  <c r="P655" i="1"/>
  <c r="J656" i="1"/>
  <c r="K656" i="1"/>
  <c r="L656" i="1"/>
  <c r="M656" i="1"/>
  <c r="N656" i="1"/>
  <c r="O656" i="1"/>
  <c r="P656" i="1"/>
  <c r="J657" i="1"/>
  <c r="K657" i="1"/>
  <c r="L657" i="1"/>
  <c r="M657" i="1"/>
  <c r="N657" i="1"/>
  <c r="O657" i="1"/>
  <c r="P657" i="1"/>
  <c r="J658" i="1"/>
  <c r="K658" i="1"/>
  <c r="L658" i="1"/>
  <c r="M658" i="1"/>
  <c r="N658" i="1"/>
  <c r="O658" i="1"/>
  <c r="P658" i="1"/>
  <c r="J659" i="1"/>
  <c r="K659" i="1"/>
  <c r="L659" i="1"/>
  <c r="M659" i="1"/>
  <c r="N659" i="1"/>
  <c r="O659" i="1"/>
  <c r="P659" i="1"/>
  <c r="J660" i="1"/>
  <c r="K660" i="1"/>
  <c r="L660" i="1"/>
  <c r="M660" i="1"/>
  <c r="N660" i="1"/>
  <c r="O660" i="1"/>
  <c r="P660" i="1"/>
  <c r="J661" i="1"/>
  <c r="K661" i="1"/>
  <c r="L661" i="1"/>
  <c r="M661" i="1"/>
  <c r="N661" i="1"/>
  <c r="O661" i="1"/>
  <c r="P661" i="1"/>
  <c r="J662" i="1"/>
  <c r="K662" i="1"/>
  <c r="L662" i="1"/>
  <c r="M662" i="1"/>
  <c r="N662" i="1"/>
  <c r="O662" i="1"/>
  <c r="P662" i="1"/>
  <c r="J663" i="1"/>
  <c r="K663" i="1"/>
  <c r="L663" i="1"/>
  <c r="M663" i="1"/>
  <c r="N663" i="1"/>
  <c r="O663" i="1"/>
  <c r="P663" i="1"/>
  <c r="J664" i="1"/>
  <c r="K664" i="1"/>
  <c r="L664" i="1"/>
  <c r="M664" i="1"/>
  <c r="N664" i="1"/>
  <c r="O664" i="1"/>
  <c r="P664" i="1"/>
  <c r="J665" i="1"/>
  <c r="K665" i="1"/>
  <c r="L665" i="1"/>
  <c r="M665" i="1"/>
  <c r="N665" i="1"/>
  <c r="O665" i="1"/>
  <c r="P665" i="1"/>
  <c r="J666" i="1"/>
  <c r="K666" i="1"/>
  <c r="L666" i="1"/>
  <c r="M666" i="1"/>
  <c r="N666" i="1"/>
  <c r="O666" i="1"/>
  <c r="P666" i="1"/>
  <c r="J667" i="1"/>
  <c r="K667" i="1"/>
  <c r="L667" i="1"/>
  <c r="M667" i="1"/>
  <c r="N667" i="1"/>
  <c r="O667" i="1"/>
  <c r="P667" i="1"/>
  <c r="J668" i="1"/>
  <c r="K668" i="1"/>
  <c r="L668" i="1"/>
  <c r="M668" i="1"/>
  <c r="N668" i="1"/>
  <c r="O668" i="1"/>
  <c r="P668" i="1"/>
  <c r="J669" i="1"/>
  <c r="K669" i="1"/>
  <c r="L669" i="1"/>
  <c r="M669" i="1"/>
  <c r="N669" i="1"/>
  <c r="O669" i="1"/>
  <c r="P669" i="1"/>
  <c r="J670" i="1"/>
  <c r="K670" i="1"/>
  <c r="L670" i="1"/>
  <c r="M670" i="1"/>
  <c r="N670" i="1"/>
  <c r="O670" i="1"/>
  <c r="P670" i="1"/>
  <c r="J671" i="1"/>
  <c r="K671" i="1"/>
  <c r="L671" i="1"/>
  <c r="M671" i="1"/>
  <c r="N671" i="1"/>
  <c r="O671" i="1"/>
  <c r="P671" i="1"/>
  <c r="J672" i="1"/>
  <c r="K672" i="1"/>
  <c r="L672" i="1"/>
  <c r="M672" i="1"/>
  <c r="N672" i="1"/>
  <c r="O672" i="1"/>
  <c r="P672" i="1"/>
  <c r="J673" i="1"/>
  <c r="K673" i="1"/>
  <c r="L673" i="1"/>
  <c r="M673" i="1"/>
  <c r="N673" i="1"/>
  <c r="O673" i="1"/>
  <c r="P673" i="1"/>
  <c r="J674" i="1"/>
  <c r="K674" i="1"/>
  <c r="L674" i="1"/>
  <c r="M674" i="1"/>
  <c r="N674" i="1"/>
  <c r="O674" i="1"/>
  <c r="P674" i="1"/>
  <c r="J675" i="1"/>
  <c r="K675" i="1"/>
  <c r="L675" i="1"/>
  <c r="M675" i="1"/>
  <c r="N675" i="1"/>
  <c r="O675" i="1"/>
  <c r="P675" i="1"/>
  <c r="J676" i="1"/>
  <c r="K676" i="1"/>
  <c r="L676" i="1"/>
  <c r="M676" i="1"/>
  <c r="N676" i="1"/>
  <c r="O676" i="1"/>
  <c r="P676" i="1"/>
  <c r="J677" i="1"/>
  <c r="K677" i="1"/>
  <c r="L677" i="1"/>
  <c r="M677" i="1"/>
  <c r="N677" i="1"/>
  <c r="O677" i="1"/>
  <c r="P677" i="1"/>
  <c r="J678" i="1"/>
  <c r="K678" i="1"/>
  <c r="L678" i="1"/>
  <c r="M678" i="1"/>
  <c r="N678" i="1"/>
  <c r="O678" i="1"/>
  <c r="P678" i="1"/>
  <c r="J679" i="1"/>
  <c r="K679" i="1"/>
  <c r="L679" i="1"/>
  <c r="M679" i="1"/>
  <c r="N679" i="1"/>
  <c r="O679" i="1"/>
  <c r="P679" i="1"/>
  <c r="J680" i="1"/>
  <c r="K680" i="1"/>
  <c r="L680" i="1"/>
  <c r="M680" i="1"/>
  <c r="N680" i="1"/>
  <c r="O680" i="1"/>
  <c r="P680" i="1"/>
  <c r="J681" i="1"/>
  <c r="K681" i="1"/>
  <c r="L681" i="1"/>
  <c r="M681" i="1"/>
  <c r="N681" i="1"/>
  <c r="O681" i="1"/>
  <c r="P681" i="1"/>
  <c r="J682" i="1"/>
  <c r="K682" i="1"/>
  <c r="L682" i="1"/>
  <c r="M682" i="1"/>
  <c r="N682" i="1"/>
  <c r="O682" i="1"/>
  <c r="P682" i="1"/>
  <c r="J683" i="1"/>
  <c r="K683" i="1"/>
  <c r="L683" i="1"/>
  <c r="M683" i="1"/>
  <c r="N683" i="1"/>
  <c r="O683" i="1"/>
  <c r="P683" i="1"/>
  <c r="J684" i="1"/>
  <c r="K684" i="1"/>
  <c r="L684" i="1"/>
  <c r="M684" i="1"/>
  <c r="N684" i="1"/>
  <c r="O684" i="1"/>
  <c r="P684" i="1"/>
  <c r="J685" i="1"/>
  <c r="K685" i="1"/>
  <c r="L685" i="1"/>
  <c r="M685" i="1"/>
  <c r="N685" i="1"/>
  <c r="O685" i="1"/>
  <c r="P685" i="1"/>
  <c r="J686" i="1"/>
  <c r="K686" i="1"/>
  <c r="L686" i="1"/>
  <c r="M686" i="1"/>
  <c r="N686" i="1"/>
  <c r="O686" i="1"/>
  <c r="P686" i="1"/>
  <c r="J687" i="1"/>
  <c r="K687" i="1"/>
  <c r="L687" i="1"/>
  <c r="M687" i="1"/>
  <c r="N687" i="1"/>
  <c r="O687" i="1"/>
  <c r="P687" i="1"/>
  <c r="J688" i="1"/>
  <c r="K688" i="1"/>
  <c r="L688" i="1"/>
  <c r="M688" i="1"/>
  <c r="N688" i="1"/>
  <c r="O688" i="1"/>
  <c r="P688" i="1"/>
  <c r="J689" i="1"/>
  <c r="K689" i="1"/>
  <c r="L689" i="1"/>
  <c r="M689" i="1"/>
  <c r="N689" i="1"/>
  <c r="O689" i="1"/>
  <c r="P689" i="1"/>
  <c r="J690" i="1"/>
  <c r="K690" i="1"/>
  <c r="L690" i="1"/>
  <c r="M690" i="1"/>
  <c r="N690" i="1"/>
  <c r="O690" i="1"/>
  <c r="P690" i="1"/>
  <c r="J691" i="1"/>
  <c r="K691" i="1"/>
  <c r="L691" i="1"/>
  <c r="M691" i="1"/>
  <c r="N691" i="1"/>
  <c r="O691" i="1"/>
  <c r="P691" i="1"/>
  <c r="J692" i="1"/>
  <c r="K692" i="1"/>
  <c r="L692" i="1"/>
  <c r="M692" i="1"/>
  <c r="N692" i="1"/>
  <c r="O692" i="1"/>
  <c r="P692" i="1"/>
  <c r="J693" i="1"/>
  <c r="K693" i="1"/>
  <c r="L693" i="1"/>
  <c r="M693" i="1"/>
  <c r="N693" i="1"/>
  <c r="O693" i="1"/>
  <c r="P693" i="1"/>
  <c r="J694" i="1"/>
  <c r="K694" i="1"/>
  <c r="L694" i="1"/>
  <c r="M694" i="1"/>
  <c r="N694" i="1"/>
  <c r="O694" i="1"/>
  <c r="P694" i="1"/>
  <c r="J695" i="1"/>
  <c r="K695" i="1"/>
  <c r="L695" i="1"/>
  <c r="M695" i="1"/>
  <c r="N695" i="1"/>
  <c r="O695" i="1"/>
  <c r="P695" i="1"/>
  <c r="J696" i="1"/>
  <c r="K696" i="1"/>
  <c r="L696" i="1"/>
  <c r="M696" i="1"/>
  <c r="N696" i="1"/>
  <c r="O696" i="1"/>
  <c r="P696" i="1"/>
  <c r="J697" i="1"/>
  <c r="K697" i="1"/>
  <c r="L697" i="1"/>
  <c r="M697" i="1"/>
  <c r="N697" i="1"/>
  <c r="O697" i="1"/>
  <c r="P697" i="1"/>
  <c r="J698" i="1"/>
  <c r="K698" i="1"/>
  <c r="L698" i="1"/>
  <c r="M698" i="1"/>
  <c r="N698" i="1"/>
  <c r="O698" i="1"/>
  <c r="P698" i="1"/>
  <c r="J699" i="1"/>
  <c r="K699" i="1"/>
  <c r="L699" i="1"/>
  <c r="M699" i="1"/>
  <c r="N699" i="1"/>
  <c r="O699" i="1"/>
  <c r="P699" i="1"/>
  <c r="J700" i="1"/>
  <c r="K700" i="1"/>
  <c r="L700" i="1"/>
  <c r="M700" i="1"/>
  <c r="N700" i="1"/>
  <c r="O700" i="1"/>
  <c r="P700" i="1"/>
  <c r="J701" i="1"/>
  <c r="K701" i="1"/>
  <c r="L701" i="1"/>
  <c r="M701" i="1"/>
  <c r="N701" i="1"/>
  <c r="O701" i="1"/>
  <c r="P701" i="1"/>
  <c r="J702" i="1"/>
  <c r="K702" i="1"/>
  <c r="L702" i="1"/>
  <c r="M702" i="1"/>
  <c r="N702" i="1"/>
  <c r="O702" i="1"/>
  <c r="P702" i="1"/>
  <c r="J703" i="1"/>
  <c r="K703" i="1"/>
  <c r="L703" i="1"/>
  <c r="M703" i="1"/>
  <c r="N703" i="1"/>
  <c r="O703" i="1"/>
  <c r="P703" i="1"/>
  <c r="J704" i="1"/>
  <c r="K704" i="1"/>
  <c r="L704" i="1"/>
  <c r="M704" i="1"/>
  <c r="N704" i="1"/>
  <c r="O704" i="1"/>
  <c r="P704" i="1"/>
  <c r="J705" i="1"/>
  <c r="K705" i="1"/>
  <c r="L705" i="1"/>
  <c r="M705" i="1"/>
  <c r="N705" i="1"/>
  <c r="O705" i="1"/>
  <c r="P705" i="1"/>
  <c r="J706" i="1"/>
  <c r="K706" i="1"/>
  <c r="L706" i="1"/>
  <c r="M706" i="1"/>
  <c r="N706" i="1"/>
  <c r="O706" i="1"/>
  <c r="P706" i="1"/>
  <c r="J707" i="1"/>
  <c r="K707" i="1"/>
  <c r="L707" i="1"/>
  <c r="M707" i="1"/>
  <c r="N707" i="1"/>
  <c r="O707" i="1"/>
  <c r="P707" i="1"/>
  <c r="K708" i="1"/>
  <c r="L708" i="1"/>
  <c r="M708" i="1"/>
  <c r="N708" i="1"/>
  <c r="O708" i="1"/>
  <c r="P708" i="1"/>
  <c r="K709" i="1"/>
  <c r="L709" i="1"/>
  <c r="M709" i="1"/>
  <c r="N709" i="1"/>
  <c r="O709" i="1"/>
  <c r="P709" i="1"/>
  <c r="K710" i="1"/>
  <c r="L710" i="1"/>
  <c r="M710" i="1"/>
  <c r="N710" i="1"/>
  <c r="O710" i="1"/>
  <c r="P710" i="1"/>
  <c r="K711" i="1"/>
  <c r="L711" i="1"/>
  <c r="M711" i="1"/>
  <c r="N711" i="1"/>
  <c r="O711" i="1"/>
  <c r="P711" i="1"/>
  <c r="K712" i="1"/>
  <c r="L712" i="1"/>
  <c r="M712" i="1"/>
  <c r="N712" i="1"/>
  <c r="O712" i="1"/>
  <c r="P712" i="1"/>
  <c r="K713" i="1"/>
  <c r="L713" i="1"/>
  <c r="M713" i="1"/>
  <c r="N713" i="1"/>
  <c r="O713" i="1"/>
  <c r="P713" i="1"/>
  <c r="K714" i="1"/>
  <c r="L714" i="1"/>
  <c r="M714" i="1"/>
  <c r="N714" i="1"/>
  <c r="O714" i="1"/>
  <c r="P714" i="1"/>
  <c r="K715" i="1"/>
  <c r="L715" i="1"/>
  <c r="M715" i="1"/>
  <c r="N715" i="1"/>
  <c r="O715" i="1"/>
  <c r="P715" i="1"/>
  <c r="K716" i="1"/>
  <c r="L716" i="1"/>
  <c r="M716" i="1"/>
  <c r="N716" i="1"/>
  <c r="O716" i="1"/>
  <c r="P716" i="1"/>
  <c r="K717" i="1"/>
  <c r="L717" i="1"/>
  <c r="M717" i="1"/>
  <c r="N717" i="1"/>
  <c r="O717" i="1"/>
  <c r="P717" i="1"/>
  <c r="K718" i="1"/>
  <c r="L718" i="1"/>
  <c r="M718" i="1"/>
  <c r="N718" i="1"/>
  <c r="O718" i="1"/>
  <c r="P718" i="1"/>
  <c r="K719" i="1"/>
  <c r="L719" i="1"/>
  <c r="M719" i="1"/>
  <c r="N719" i="1"/>
  <c r="O719" i="1"/>
  <c r="P719" i="1"/>
  <c r="K720" i="1"/>
  <c r="L720" i="1"/>
  <c r="M720" i="1"/>
  <c r="N720" i="1"/>
  <c r="O720" i="1"/>
  <c r="P720" i="1"/>
  <c r="K721" i="1"/>
  <c r="L721" i="1"/>
  <c r="M721" i="1"/>
  <c r="N721" i="1"/>
  <c r="O721" i="1"/>
  <c r="P721" i="1"/>
  <c r="K722" i="1"/>
  <c r="L722" i="1"/>
  <c r="M722" i="1"/>
  <c r="N722" i="1"/>
  <c r="O722" i="1"/>
  <c r="P722" i="1"/>
  <c r="K723" i="1"/>
  <c r="L723" i="1"/>
  <c r="M723" i="1"/>
  <c r="N723" i="1"/>
  <c r="O723" i="1"/>
  <c r="P723" i="1"/>
  <c r="K724" i="1"/>
  <c r="L724" i="1"/>
  <c r="M724" i="1"/>
  <c r="N724" i="1"/>
  <c r="O724" i="1"/>
  <c r="P724" i="1"/>
  <c r="K725" i="1"/>
  <c r="L725" i="1"/>
  <c r="M725" i="1"/>
  <c r="N725" i="1"/>
  <c r="O725" i="1"/>
  <c r="P725" i="1"/>
  <c r="K726" i="1"/>
  <c r="L726" i="1"/>
  <c r="M726" i="1"/>
  <c r="N726" i="1"/>
  <c r="O726" i="1"/>
  <c r="P726" i="1"/>
  <c r="K727" i="1"/>
  <c r="L727" i="1"/>
  <c r="M727" i="1"/>
  <c r="N727" i="1"/>
  <c r="O727" i="1"/>
  <c r="P727" i="1"/>
  <c r="K728" i="1"/>
  <c r="L728" i="1"/>
  <c r="M728" i="1"/>
  <c r="N728" i="1"/>
  <c r="O728" i="1"/>
  <c r="P728" i="1"/>
  <c r="K729" i="1"/>
  <c r="L729" i="1"/>
  <c r="M729" i="1"/>
  <c r="N729" i="1"/>
  <c r="O729" i="1"/>
  <c r="P729" i="1"/>
  <c r="K730" i="1"/>
  <c r="L730" i="1"/>
  <c r="M730" i="1"/>
  <c r="N730" i="1"/>
  <c r="O730" i="1"/>
  <c r="P730" i="1"/>
  <c r="K731" i="1"/>
  <c r="L731" i="1"/>
  <c r="M731" i="1"/>
  <c r="N731" i="1"/>
  <c r="O731" i="1"/>
  <c r="P731" i="1"/>
  <c r="K732" i="1"/>
  <c r="L732" i="1"/>
  <c r="M732" i="1"/>
  <c r="N732" i="1"/>
  <c r="O732" i="1"/>
  <c r="P732" i="1"/>
  <c r="K733" i="1"/>
  <c r="L733" i="1"/>
  <c r="M733" i="1"/>
  <c r="N733" i="1"/>
  <c r="O733" i="1"/>
  <c r="P733" i="1"/>
  <c r="K734" i="1"/>
  <c r="L734" i="1"/>
  <c r="M734" i="1"/>
  <c r="N734" i="1"/>
  <c r="O734" i="1"/>
  <c r="P734" i="1"/>
  <c r="K735" i="1"/>
  <c r="L735" i="1"/>
  <c r="M735" i="1"/>
  <c r="N735" i="1"/>
  <c r="O735" i="1"/>
  <c r="P735" i="1"/>
  <c r="K736" i="1"/>
  <c r="L736" i="1"/>
  <c r="M736" i="1"/>
  <c r="N736" i="1"/>
  <c r="O736" i="1"/>
  <c r="P736" i="1"/>
  <c r="K737" i="1"/>
  <c r="L737" i="1"/>
  <c r="M737" i="1"/>
  <c r="N737" i="1"/>
  <c r="O737" i="1"/>
  <c r="P737" i="1"/>
  <c r="K738" i="1"/>
  <c r="L738" i="1"/>
  <c r="M738" i="1"/>
  <c r="N738" i="1"/>
  <c r="O738" i="1"/>
  <c r="P738" i="1"/>
  <c r="K739" i="1"/>
  <c r="L739" i="1"/>
  <c r="M739" i="1"/>
  <c r="N739" i="1"/>
  <c r="O739" i="1"/>
  <c r="P739" i="1"/>
  <c r="K740" i="1"/>
  <c r="L740" i="1"/>
  <c r="M740" i="1"/>
  <c r="N740" i="1"/>
  <c r="O740" i="1"/>
  <c r="P740" i="1"/>
  <c r="K741" i="1"/>
  <c r="L741" i="1"/>
  <c r="M741" i="1"/>
  <c r="N741" i="1"/>
  <c r="O741" i="1"/>
  <c r="P741" i="1"/>
  <c r="K742" i="1"/>
  <c r="L742" i="1"/>
  <c r="M742" i="1"/>
  <c r="N742" i="1"/>
  <c r="O742" i="1"/>
  <c r="P742" i="1"/>
  <c r="K743" i="1"/>
  <c r="L743" i="1"/>
  <c r="M743" i="1"/>
  <c r="N743" i="1"/>
  <c r="O743" i="1"/>
  <c r="P743" i="1"/>
  <c r="K744" i="1"/>
  <c r="L744" i="1"/>
  <c r="M744" i="1"/>
  <c r="N744" i="1"/>
  <c r="O744" i="1"/>
  <c r="P744" i="1"/>
  <c r="K745" i="1"/>
  <c r="L745" i="1"/>
  <c r="M745" i="1"/>
  <c r="N745" i="1"/>
  <c r="O745" i="1"/>
  <c r="P745" i="1"/>
  <c r="K746" i="1"/>
  <c r="L746" i="1"/>
  <c r="M746" i="1"/>
  <c r="N746" i="1"/>
  <c r="O746" i="1"/>
  <c r="P746" i="1"/>
  <c r="K747" i="1"/>
  <c r="L747" i="1"/>
  <c r="M747" i="1"/>
  <c r="N747" i="1"/>
  <c r="O747" i="1"/>
  <c r="P747" i="1"/>
  <c r="K748" i="1"/>
  <c r="L748" i="1"/>
  <c r="M748" i="1"/>
  <c r="N748" i="1"/>
  <c r="O748" i="1"/>
  <c r="P748" i="1"/>
  <c r="K749" i="1"/>
  <c r="L749" i="1"/>
  <c r="M749" i="1"/>
  <c r="N749" i="1"/>
  <c r="O749" i="1"/>
  <c r="P749" i="1"/>
  <c r="K750" i="1"/>
  <c r="L750" i="1"/>
  <c r="M750" i="1"/>
  <c r="N750" i="1"/>
  <c r="O750" i="1"/>
  <c r="P750" i="1"/>
  <c r="K751" i="1"/>
  <c r="L751" i="1"/>
  <c r="M751" i="1"/>
  <c r="N751" i="1"/>
  <c r="O751" i="1"/>
  <c r="P751" i="1"/>
  <c r="K752" i="1"/>
  <c r="L752" i="1"/>
  <c r="M752" i="1"/>
  <c r="N752" i="1"/>
  <c r="O752" i="1"/>
  <c r="P752" i="1"/>
  <c r="K753" i="1"/>
  <c r="L753" i="1"/>
  <c r="M753" i="1"/>
  <c r="N753" i="1"/>
  <c r="O753" i="1"/>
  <c r="P753" i="1"/>
  <c r="K2" i="1"/>
  <c r="L2" i="1"/>
  <c r="M2" i="1"/>
  <c r="N2" i="1"/>
  <c r="O2" i="1"/>
  <c r="P2" i="1"/>
  <c r="J2" i="1"/>
  <c r="A3" i="1"/>
  <c r="B3" i="1"/>
  <c r="A4" i="1"/>
  <c r="B4" i="1"/>
  <c r="A5" i="1"/>
  <c r="B5" i="1"/>
  <c r="A6" i="1"/>
  <c r="B6" i="1"/>
  <c r="A7" i="1"/>
  <c r="B7" i="1"/>
  <c r="A8" i="1"/>
  <c r="B8" i="1"/>
  <c r="A9" i="1"/>
  <c r="B9" i="1"/>
  <c r="A10" i="1"/>
  <c r="B10" i="1"/>
  <c r="A11" i="1"/>
  <c r="B11" i="1"/>
  <c r="A12" i="1"/>
  <c r="B12" i="1"/>
  <c r="A13" i="1"/>
  <c r="B13" i="1"/>
  <c r="A14" i="1"/>
  <c r="B14" i="1"/>
  <c r="A15" i="1"/>
  <c r="B15" i="1"/>
  <c r="A16" i="1"/>
  <c r="B16" i="1"/>
  <c r="A17" i="1"/>
  <c r="B17" i="1"/>
  <c r="A18" i="1"/>
  <c r="B18" i="1"/>
  <c r="A19" i="1"/>
  <c r="B19" i="1"/>
  <c r="A20" i="1"/>
  <c r="B20" i="1"/>
  <c r="A21" i="1"/>
  <c r="B21" i="1"/>
  <c r="A22" i="1"/>
  <c r="B22" i="1"/>
  <c r="A23" i="1"/>
  <c r="B23" i="1"/>
  <c r="A24" i="1"/>
  <c r="B24" i="1"/>
  <c r="A25" i="1"/>
  <c r="B25" i="1"/>
  <c r="A26" i="1"/>
  <c r="B26" i="1"/>
  <c r="A27" i="1"/>
  <c r="B27" i="1"/>
  <c r="A28" i="1"/>
  <c r="B28" i="1"/>
  <c r="A29" i="1"/>
  <c r="B29" i="1"/>
  <c r="A30" i="1"/>
  <c r="B30" i="1"/>
  <c r="A31" i="1"/>
  <c r="B31" i="1"/>
  <c r="A32" i="1"/>
  <c r="B32" i="1"/>
  <c r="A33" i="1"/>
  <c r="B33" i="1"/>
  <c r="A34" i="1"/>
  <c r="B34" i="1"/>
  <c r="A35" i="1"/>
  <c r="B35" i="1"/>
  <c r="A36" i="1"/>
  <c r="B36" i="1"/>
  <c r="A37" i="1"/>
  <c r="B37" i="1"/>
  <c r="A38" i="1"/>
  <c r="B38" i="1"/>
  <c r="A39" i="1"/>
  <c r="B39" i="1"/>
  <c r="A40" i="1"/>
  <c r="B40" i="1"/>
  <c r="A41" i="1"/>
  <c r="B41" i="1"/>
  <c r="A42" i="1"/>
  <c r="B42" i="1"/>
  <c r="A43" i="1"/>
  <c r="B43" i="1"/>
  <c r="A44" i="1"/>
  <c r="B44" i="1"/>
  <c r="A45" i="1"/>
  <c r="B45" i="1"/>
  <c r="A46" i="1"/>
  <c r="B46" i="1"/>
  <c r="A47" i="1"/>
  <c r="B47" i="1"/>
  <c r="A48" i="1"/>
  <c r="B48" i="1"/>
  <c r="A49" i="1"/>
  <c r="B49" i="1"/>
  <c r="A50" i="1"/>
  <c r="B50" i="1"/>
  <c r="A51" i="1"/>
  <c r="B51" i="1"/>
  <c r="A52" i="1"/>
  <c r="B52" i="1"/>
  <c r="A53" i="1"/>
  <c r="B53" i="1"/>
  <c r="A54" i="1"/>
  <c r="B54" i="1"/>
  <c r="A55" i="1"/>
  <c r="B55" i="1"/>
  <c r="A56" i="1"/>
  <c r="B56" i="1"/>
  <c r="A57" i="1"/>
  <c r="B57" i="1"/>
  <c r="A58" i="1"/>
  <c r="B58" i="1"/>
  <c r="A59" i="1"/>
  <c r="B59" i="1"/>
  <c r="A60" i="1"/>
  <c r="B60" i="1"/>
  <c r="A61" i="1"/>
  <c r="B61" i="1"/>
  <c r="A62" i="1"/>
  <c r="B62" i="1"/>
  <c r="A63" i="1"/>
  <c r="B63" i="1"/>
  <c r="A64" i="1"/>
  <c r="B64" i="1"/>
  <c r="A65" i="1"/>
  <c r="B65" i="1"/>
  <c r="A66" i="1"/>
  <c r="B66" i="1"/>
  <c r="A67" i="1"/>
  <c r="B67" i="1"/>
  <c r="A68" i="1"/>
  <c r="B68" i="1"/>
  <c r="A69" i="1"/>
  <c r="B69" i="1"/>
  <c r="A70" i="1"/>
  <c r="B70" i="1"/>
  <c r="A71" i="1"/>
  <c r="B71" i="1"/>
  <c r="A72" i="1"/>
  <c r="B72" i="1"/>
  <c r="A73" i="1"/>
  <c r="B73" i="1"/>
  <c r="A74" i="1"/>
  <c r="B74" i="1"/>
  <c r="A75" i="1"/>
  <c r="B75" i="1"/>
  <c r="A76" i="1"/>
  <c r="B76" i="1"/>
  <c r="A77" i="1"/>
  <c r="B77" i="1"/>
  <c r="A78" i="1"/>
  <c r="B78" i="1"/>
  <c r="A79" i="1"/>
  <c r="B79" i="1"/>
  <c r="A80" i="1"/>
  <c r="B80" i="1"/>
  <c r="A81" i="1"/>
  <c r="B81" i="1"/>
  <c r="A82" i="1"/>
  <c r="B82" i="1"/>
  <c r="A83" i="1"/>
  <c r="B83" i="1"/>
  <c r="A84" i="1"/>
  <c r="B84" i="1"/>
  <c r="A85" i="1"/>
  <c r="B85" i="1"/>
  <c r="A86" i="1"/>
  <c r="B86" i="1"/>
  <c r="A87" i="1"/>
  <c r="B87" i="1"/>
  <c r="A88" i="1"/>
  <c r="B88" i="1"/>
  <c r="A89" i="1"/>
  <c r="B89" i="1"/>
  <c r="A90" i="1"/>
  <c r="B90" i="1"/>
  <c r="A91" i="1"/>
  <c r="B91" i="1"/>
  <c r="A92" i="1"/>
  <c r="B92" i="1"/>
  <c r="A93" i="1"/>
  <c r="B93" i="1"/>
  <c r="A94" i="1"/>
  <c r="B94" i="1"/>
  <c r="A95" i="1"/>
  <c r="B95" i="1"/>
  <c r="A96" i="1"/>
  <c r="B96" i="1"/>
  <c r="A97" i="1"/>
  <c r="B97" i="1"/>
  <c r="A98" i="1"/>
  <c r="B98" i="1"/>
  <c r="A99" i="1"/>
  <c r="B99" i="1"/>
  <c r="A100" i="1"/>
  <c r="B100" i="1"/>
  <c r="A101" i="1"/>
  <c r="B101" i="1"/>
  <c r="A102" i="1"/>
  <c r="B102" i="1"/>
  <c r="A103" i="1"/>
  <c r="B103" i="1"/>
  <c r="A104" i="1"/>
  <c r="B104" i="1"/>
  <c r="A105" i="1"/>
  <c r="B105" i="1"/>
  <c r="A106" i="1"/>
  <c r="B106" i="1"/>
  <c r="A107" i="1"/>
  <c r="B107" i="1"/>
  <c r="A108" i="1"/>
  <c r="B108" i="1"/>
  <c r="A109" i="1"/>
  <c r="B109" i="1"/>
  <c r="A110" i="1"/>
  <c r="B110" i="1"/>
  <c r="A111" i="1"/>
  <c r="B111" i="1"/>
  <c r="A112" i="1"/>
  <c r="B112" i="1"/>
  <c r="A113" i="1"/>
  <c r="B113" i="1"/>
  <c r="A114" i="1"/>
  <c r="B114" i="1"/>
  <c r="A115" i="1"/>
  <c r="B115" i="1"/>
  <c r="A116" i="1"/>
  <c r="B116" i="1"/>
  <c r="A117" i="1"/>
  <c r="B117" i="1"/>
  <c r="A118" i="1"/>
  <c r="B118" i="1"/>
  <c r="A119" i="1"/>
  <c r="B119" i="1"/>
  <c r="A120" i="1"/>
  <c r="B120" i="1"/>
  <c r="A121" i="1"/>
  <c r="B121" i="1"/>
  <c r="A122" i="1"/>
  <c r="B122" i="1"/>
  <c r="A123" i="1"/>
  <c r="B123" i="1"/>
  <c r="A124" i="1"/>
  <c r="B124" i="1"/>
  <c r="A125" i="1"/>
  <c r="B125" i="1"/>
  <c r="A126" i="1"/>
  <c r="B126" i="1"/>
  <c r="A127" i="1"/>
  <c r="B127" i="1"/>
  <c r="A128" i="1"/>
  <c r="B128" i="1"/>
  <c r="A129" i="1"/>
  <c r="B129" i="1"/>
  <c r="A130" i="1"/>
  <c r="B130" i="1"/>
  <c r="A131" i="1"/>
  <c r="B131" i="1"/>
  <c r="A132" i="1"/>
  <c r="B132" i="1"/>
  <c r="A133" i="1"/>
  <c r="B133" i="1"/>
  <c r="A134" i="1"/>
  <c r="B134" i="1"/>
  <c r="A135" i="1"/>
  <c r="B135" i="1"/>
  <c r="A136" i="1"/>
  <c r="B136" i="1"/>
  <c r="A137" i="1"/>
  <c r="B137" i="1"/>
  <c r="A138" i="1"/>
  <c r="B138" i="1"/>
  <c r="A139" i="1"/>
  <c r="B139" i="1"/>
  <c r="A140" i="1"/>
  <c r="B140" i="1"/>
  <c r="A141" i="1"/>
  <c r="B141" i="1"/>
  <c r="A142" i="1"/>
  <c r="B142" i="1"/>
  <c r="A143" i="1"/>
  <c r="B143" i="1"/>
  <c r="A144" i="1"/>
  <c r="B144" i="1"/>
  <c r="A145" i="1"/>
  <c r="B145" i="1"/>
  <c r="A146" i="1"/>
  <c r="B146" i="1"/>
  <c r="A147" i="1"/>
  <c r="B147" i="1"/>
  <c r="A148" i="1"/>
  <c r="B148" i="1"/>
  <c r="A149" i="1"/>
  <c r="B149" i="1"/>
  <c r="A150" i="1"/>
  <c r="B150" i="1"/>
  <c r="A151" i="1"/>
  <c r="B151" i="1"/>
  <c r="A152" i="1"/>
  <c r="B152" i="1"/>
  <c r="A153" i="1"/>
  <c r="B153" i="1"/>
  <c r="A154" i="1"/>
  <c r="B154" i="1"/>
  <c r="A155" i="1"/>
  <c r="B155" i="1"/>
  <c r="A156" i="1"/>
  <c r="B156" i="1"/>
  <c r="A157" i="1"/>
  <c r="B157" i="1"/>
  <c r="A158" i="1"/>
  <c r="B158" i="1"/>
  <c r="A159" i="1"/>
  <c r="B159" i="1"/>
  <c r="A160" i="1"/>
  <c r="B160" i="1"/>
  <c r="A161" i="1"/>
  <c r="B161" i="1"/>
  <c r="A162" i="1"/>
  <c r="B162" i="1"/>
  <c r="A163" i="1"/>
  <c r="B163" i="1"/>
  <c r="A164" i="1"/>
  <c r="B164" i="1"/>
  <c r="A165" i="1"/>
  <c r="B165" i="1"/>
  <c r="A166" i="1"/>
  <c r="B166" i="1"/>
  <c r="A167" i="1"/>
  <c r="B167" i="1"/>
  <c r="A168" i="1"/>
  <c r="B168" i="1"/>
  <c r="A169" i="1"/>
  <c r="B169" i="1"/>
  <c r="A170" i="1"/>
  <c r="B170" i="1"/>
  <c r="A171" i="1"/>
  <c r="B171" i="1"/>
  <c r="A172" i="1"/>
  <c r="B172" i="1"/>
  <c r="A173" i="1"/>
  <c r="B173" i="1"/>
  <c r="A174" i="1"/>
  <c r="B174" i="1"/>
  <c r="A175" i="1"/>
  <c r="B175" i="1"/>
  <c r="A176" i="1"/>
  <c r="B176" i="1"/>
  <c r="A177" i="1"/>
  <c r="B177" i="1"/>
  <c r="A178" i="1"/>
  <c r="B178" i="1"/>
  <c r="A179" i="1"/>
  <c r="B179" i="1"/>
  <c r="A180" i="1"/>
  <c r="B180" i="1"/>
  <c r="A181" i="1"/>
  <c r="B181" i="1"/>
  <c r="A182" i="1"/>
  <c r="B182" i="1"/>
  <c r="A183" i="1"/>
  <c r="B183" i="1"/>
  <c r="A184" i="1"/>
  <c r="B184" i="1"/>
  <c r="A185" i="1"/>
  <c r="B185" i="1"/>
  <c r="A186" i="1"/>
  <c r="B186" i="1"/>
  <c r="A187" i="1"/>
  <c r="B187" i="1"/>
  <c r="A188" i="1"/>
  <c r="B188" i="1"/>
  <c r="A189" i="1"/>
  <c r="B189" i="1"/>
  <c r="A190" i="1"/>
  <c r="B190" i="1"/>
  <c r="A191" i="1"/>
  <c r="B191" i="1"/>
  <c r="A192" i="1"/>
  <c r="B192" i="1"/>
  <c r="A193" i="1"/>
  <c r="B193" i="1"/>
  <c r="A194" i="1"/>
  <c r="B194" i="1"/>
  <c r="A195" i="1"/>
  <c r="B195" i="1"/>
  <c r="A196" i="1"/>
  <c r="B196" i="1"/>
  <c r="A197" i="1"/>
  <c r="B197" i="1"/>
  <c r="A198" i="1"/>
  <c r="B198" i="1"/>
  <c r="A199" i="1"/>
  <c r="B199" i="1"/>
  <c r="A200" i="1"/>
  <c r="B200" i="1"/>
  <c r="A201" i="1"/>
  <c r="B201" i="1"/>
  <c r="A202" i="1"/>
  <c r="B202" i="1"/>
  <c r="A203" i="1"/>
  <c r="B203" i="1"/>
  <c r="A204" i="1"/>
  <c r="B204" i="1"/>
  <c r="A205" i="1"/>
  <c r="B205" i="1"/>
  <c r="A206" i="1"/>
  <c r="B206" i="1"/>
  <c r="A207" i="1"/>
  <c r="B207" i="1"/>
  <c r="A208" i="1"/>
  <c r="B208" i="1"/>
  <c r="A209" i="1"/>
  <c r="B209" i="1"/>
  <c r="A210" i="1"/>
  <c r="B210" i="1"/>
  <c r="A211" i="1"/>
  <c r="B211" i="1"/>
  <c r="A212" i="1"/>
  <c r="B212" i="1"/>
  <c r="A213" i="1"/>
  <c r="B213" i="1"/>
  <c r="A214" i="1"/>
  <c r="B214" i="1"/>
  <c r="A215" i="1"/>
  <c r="B215" i="1"/>
  <c r="A216" i="1"/>
  <c r="B216" i="1"/>
  <c r="A217" i="1"/>
  <c r="B217" i="1"/>
  <c r="A218" i="1"/>
  <c r="B218" i="1"/>
  <c r="A219" i="1"/>
  <c r="B219" i="1"/>
  <c r="A220" i="1"/>
  <c r="B220" i="1"/>
  <c r="A221" i="1"/>
  <c r="B221" i="1"/>
  <c r="A222" i="1"/>
  <c r="B222" i="1"/>
  <c r="A223" i="1"/>
  <c r="B223" i="1"/>
  <c r="A224" i="1"/>
  <c r="B224" i="1"/>
  <c r="A225" i="1"/>
  <c r="B225" i="1"/>
  <c r="A226" i="1"/>
  <c r="B226" i="1"/>
  <c r="A227" i="1"/>
  <c r="B227" i="1"/>
  <c r="A228" i="1"/>
  <c r="B228" i="1"/>
  <c r="A229" i="1"/>
  <c r="B229" i="1"/>
  <c r="A230" i="1"/>
  <c r="B230" i="1"/>
  <c r="A231" i="1"/>
  <c r="B231" i="1"/>
  <c r="A232" i="1"/>
  <c r="B232" i="1"/>
  <c r="A233" i="1"/>
  <c r="B233" i="1"/>
  <c r="A234" i="1"/>
  <c r="B234" i="1"/>
  <c r="A235" i="1"/>
  <c r="B235" i="1"/>
  <c r="A236" i="1"/>
  <c r="B236" i="1"/>
  <c r="A237" i="1"/>
  <c r="B237" i="1"/>
  <c r="A238" i="1"/>
  <c r="B238" i="1"/>
  <c r="A239" i="1"/>
  <c r="B239" i="1"/>
  <c r="A240" i="1"/>
  <c r="B240" i="1"/>
  <c r="A241" i="1"/>
  <c r="B241" i="1"/>
  <c r="A242" i="1"/>
  <c r="B242" i="1"/>
  <c r="A243" i="1"/>
  <c r="B243" i="1"/>
  <c r="A244" i="1"/>
  <c r="B244" i="1"/>
  <c r="A245" i="1"/>
  <c r="B245" i="1"/>
  <c r="A246" i="1"/>
  <c r="B246" i="1"/>
  <c r="A247" i="1"/>
  <c r="B247" i="1"/>
  <c r="A248" i="1"/>
  <c r="B248" i="1"/>
  <c r="A249" i="1"/>
  <c r="B249" i="1"/>
  <c r="A250" i="1"/>
  <c r="B250" i="1"/>
  <c r="A251" i="1"/>
  <c r="B251" i="1"/>
  <c r="A252" i="1"/>
  <c r="B252" i="1"/>
  <c r="A253" i="1"/>
  <c r="B253" i="1"/>
  <c r="A254" i="1"/>
  <c r="B254" i="1"/>
  <c r="A255" i="1"/>
  <c r="B255" i="1"/>
  <c r="A256" i="1"/>
  <c r="B256" i="1"/>
  <c r="A257" i="1"/>
  <c r="B257" i="1"/>
  <c r="A258" i="1"/>
  <c r="B258" i="1"/>
  <c r="A259" i="1"/>
  <c r="B259" i="1"/>
  <c r="A260" i="1"/>
  <c r="B260" i="1"/>
  <c r="A261" i="1"/>
  <c r="B261" i="1"/>
  <c r="A262" i="1"/>
  <c r="B262" i="1"/>
  <c r="A263" i="1"/>
  <c r="B263" i="1"/>
  <c r="A264" i="1"/>
  <c r="B264" i="1"/>
  <c r="A265" i="1"/>
  <c r="B265" i="1"/>
  <c r="A266" i="1"/>
  <c r="B266" i="1"/>
  <c r="A267" i="1"/>
  <c r="B267" i="1"/>
  <c r="A268" i="1"/>
  <c r="B268" i="1"/>
  <c r="A269" i="1"/>
  <c r="B269" i="1"/>
  <c r="A270" i="1"/>
  <c r="B270" i="1"/>
  <c r="A271" i="1"/>
  <c r="B271" i="1"/>
  <c r="A272" i="1"/>
  <c r="B272" i="1"/>
  <c r="A273" i="1"/>
  <c r="B273" i="1"/>
  <c r="A274" i="1"/>
  <c r="B274" i="1"/>
  <c r="A275" i="1"/>
  <c r="B275" i="1"/>
  <c r="A276" i="1"/>
  <c r="B276" i="1"/>
  <c r="A277" i="1"/>
  <c r="B277" i="1"/>
  <c r="A278" i="1"/>
  <c r="B278" i="1"/>
  <c r="A279" i="1"/>
  <c r="B279" i="1"/>
  <c r="A280" i="1"/>
  <c r="B280" i="1"/>
  <c r="A281" i="1"/>
  <c r="B281" i="1"/>
  <c r="A282" i="1"/>
  <c r="B282" i="1"/>
  <c r="A283" i="1"/>
  <c r="B283" i="1"/>
  <c r="A284" i="1"/>
  <c r="B284" i="1"/>
  <c r="A285" i="1"/>
  <c r="B285" i="1"/>
  <c r="A286" i="1"/>
  <c r="B286" i="1"/>
  <c r="A287" i="1"/>
  <c r="B287" i="1"/>
  <c r="A288" i="1"/>
  <c r="B288" i="1"/>
  <c r="A289" i="1"/>
  <c r="B289" i="1"/>
  <c r="A290" i="1"/>
  <c r="B290" i="1"/>
  <c r="A291" i="1"/>
  <c r="B291" i="1"/>
  <c r="A292" i="1"/>
  <c r="B292" i="1"/>
  <c r="A293" i="1"/>
  <c r="B293" i="1"/>
  <c r="A294" i="1"/>
  <c r="B294" i="1"/>
  <c r="A295" i="1"/>
  <c r="B295" i="1"/>
  <c r="A296" i="1"/>
  <c r="B296" i="1"/>
  <c r="A297" i="1"/>
  <c r="B297" i="1"/>
  <c r="A298" i="1"/>
  <c r="B298" i="1"/>
  <c r="A299" i="1"/>
  <c r="B299" i="1"/>
  <c r="A300" i="1"/>
  <c r="B300" i="1"/>
  <c r="A301" i="1"/>
  <c r="B301" i="1"/>
  <c r="A302" i="1"/>
  <c r="B302" i="1"/>
  <c r="A303" i="1"/>
  <c r="B303" i="1"/>
  <c r="A304" i="1"/>
  <c r="B304" i="1"/>
  <c r="A305" i="1"/>
  <c r="B305" i="1"/>
  <c r="A306" i="1"/>
  <c r="B306" i="1"/>
  <c r="A307" i="1"/>
  <c r="B307" i="1"/>
  <c r="A308" i="1"/>
  <c r="B308" i="1"/>
  <c r="A309" i="1"/>
  <c r="B309" i="1"/>
  <c r="A310" i="1"/>
  <c r="B310" i="1"/>
  <c r="A311" i="1"/>
  <c r="B311" i="1"/>
  <c r="A312" i="1"/>
  <c r="B312" i="1"/>
  <c r="A313" i="1"/>
  <c r="B313" i="1"/>
  <c r="A314" i="1"/>
  <c r="B314" i="1"/>
  <c r="A315" i="1"/>
  <c r="B315" i="1"/>
  <c r="A316" i="1"/>
  <c r="B316" i="1"/>
  <c r="A317" i="1"/>
  <c r="B317" i="1"/>
  <c r="A318" i="1"/>
  <c r="B318" i="1"/>
  <c r="A319" i="1"/>
  <c r="B319" i="1"/>
  <c r="A320" i="1"/>
  <c r="B320" i="1"/>
  <c r="A321" i="1"/>
  <c r="B321" i="1"/>
  <c r="A322" i="1"/>
  <c r="B322" i="1"/>
  <c r="A323" i="1"/>
  <c r="B323" i="1"/>
  <c r="A324" i="1"/>
  <c r="B324" i="1"/>
  <c r="A325" i="1"/>
  <c r="B325" i="1"/>
  <c r="A326" i="1"/>
  <c r="B326" i="1"/>
  <c r="A327" i="1"/>
  <c r="B327" i="1"/>
  <c r="A328" i="1"/>
  <c r="B328" i="1"/>
  <c r="A329" i="1"/>
  <c r="B329" i="1"/>
  <c r="A330" i="1"/>
  <c r="B330" i="1"/>
  <c r="A331" i="1"/>
  <c r="B331" i="1"/>
  <c r="A332" i="1"/>
  <c r="B332" i="1"/>
  <c r="A333" i="1"/>
  <c r="B333" i="1"/>
  <c r="A334" i="1"/>
  <c r="B334" i="1"/>
  <c r="A335" i="1"/>
  <c r="B335" i="1"/>
  <c r="A336" i="1"/>
  <c r="B336" i="1"/>
  <c r="A337" i="1"/>
  <c r="B337" i="1"/>
  <c r="A338" i="1"/>
  <c r="B338" i="1"/>
  <c r="A339" i="1"/>
  <c r="B339" i="1"/>
  <c r="A340" i="1"/>
  <c r="B340" i="1"/>
  <c r="A341" i="1"/>
  <c r="B341" i="1"/>
  <c r="A342" i="1"/>
  <c r="B342" i="1"/>
  <c r="A343" i="1"/>
  <c r="B343" i="1"/>
  <c r="A344" i="1"/>
  <c r="B344" i="1"/>
  <c r="A345" i="1"/>
  <c r="B345" i="1"/>
  <c r="A346" i="1"/>
  <c r="B346" i="1"/>
  <c r="A347" i="1"/>
  <c r="B347" i="1"/>
  <c r="A348" i="1"/>
  <c r="B348" i="1"/>
  <c r="A349" i="1"/>
  <c r="B349" i="1"/>
  <c r="A350" i="1"/>
  <c r="B350" i="1"/>
  <c r="A351" i="1"/>
  <c r="B351" i="1"/>
  <c r="A352" i="1"/>
  <c r="B352" i="1"/>
  <c r="A353" i="1"/>
  <c r="B353" i="1"/>
  <c r="A354" i="1"/>
  <c r="B354" i="1"/>
  <c r="A355" i="1"/>
  <c r="B355" i="1"/>
  <c r="A356" i="1"/>
  <c r="B356" i="1"/>
  <c r="A357" i="1"/>
  <c r="B357" i="1"/>
  <c r="A358" i="1"/>
  <c r="B358" i="1"/>
  <c r="A359" i="1"/>
  <c r="B359" i="1"/>
  <c r="A360" i="1"/>
  <c r="B360" i="1"/>
  <c r="A361" i="1"/>
  <c r="B361" i="1"/>
  <c r="A362" i="1"/>
  <c r="B362" i="1"/>
  <c r="A363" i="1"/>
  <c r="B363" i="1"/>
  <c r="A364" i="1"/>
  <c r="B364" i="1"/>
  <c r="A365" i="1"/>
  <c r="B365" i="1"/>
  <c r="A366" i="1"/>
  <c r="B366" i="1"/>
  <c r="A367" i="1"/>
  <c r="B367" i="1"/>
  <c r="A368" i="1"/>
  <c r="B368" i="1"/>
  <c r="A369" i="1"/>
  <c r="B369" i="1"/>
  <c r="A370" i="1"/>
  <c r="B370" i="1"/>
  <c r="A371" i="1"/>
  <c r="B371" i="1"/>
  <c r="A372" i="1"/>
  <c r="B372" i="1"/>
  <c r="A373" i="1"/>
  <c r="B373" i="1"/>
  <c r="A374" i="1"/>
  <c r="B374" i="1"/>
  <c r="A375" i="1"/>
  <c r="B375" i="1"/>
  <c r="A376" i="1"/>
  <c r="B376" i="1"/>
  <c r="A377" i="1"/>
  <c r="B377" i="1"/>
  <c r="A378" i="1"/>
  <c r="B378" i="1"/>
  <c r="A379" i="1"/>
  <c r="B379" i="1"/>
  <c r="A380" i="1"/>
  <c r="B380" i="1"/>
  <c r="A381" i="1"/>
  <c r="B381" i="1"/>
  <c r="A382" i="1"/>
  <c r="B382" i="1"/>
  <c r="A383" i="1"/>
  <c r="B383" i="1"/>
  <c r="A384" i="1"/>
  <c r="B384" i="1"/>
  <c r="A385" i="1"/>
  <c r="B385" i="1"/>
  <c r="A386" i="1"/>
  <c r="B386" i="1"/>
  <c r="A387" i="1"/>
  <c r="B387" i="1"/>
  <c r="A388" i="1"/>
  <c r="B388" i="1"/>
  <c r="A389" i="1"/>
  <c r="B389" i="1"/>
  <c r="A390" i="1"/>
  <c r="B390" i="1"/>
  <c r="A391" i="1"/>
  <c r="B391" i="1"/>
  <c r="A392" i="1"/>
  <c r="B392" i="1"/>
  <c r="A393" i="1"/>
  <c r="B393" i="1"/>
  <c r="A394" i="1"/>
  <c r="B394" i="1"/>
  <c r="A395" i="1"/>
  <c r="B395" i="1"/>
  <c r="A396" i="1"/>
  <c r="B396" i="1"/>
  <c r="A397" i="1"/>
  <c r="B397" i="1"/>
  <c r="A398" i="1"/>
  <c r="B398" i="1"/>
  <c r="A399" i="1"/>
  <c r="B399" i="1"/>
  <c r="A400" i="1"/>
  <c r="B400" i="1"/>
  <c r="A401" i="1"/>
  <c r="B401" i="1"/>
  <c r="A402" i="1"/>
  <c r="B402" i="1"/>
  <c r="A403" i="1"/>
  <c r="B403" i="1"/>
  <c r="A404" i="1"/>
  <c r="B404" i="1"/>
  <c r="A405" i="1"/>
  <c r="B405" i="1"/>
  <c r="A406" i="1"/>
  <c r="B406" i="1"/>
  <c r="A407" i="1"/>
  <c r="B407" i="1"/>
  <c r="A408" i="1"/>
  <c r="B408" i="1"/>
  <c r="A409" i="1"/>
  <c r="B409" i="1"/>
  <c r="A410" i="1"/>
  <c r="B410" i="1"/>
  <c r="A411" i="1"/>
  <c r="B411" i="1"/>
  <c r="A412" i="1"/>
  <c r="B412" i="1"/>
  <c r="A413" i="1"/>
  <c r="B413" i="1"/>
  <c r="A414" i="1"/>
  <c r="B414" i="1"/>
  <c r="A415" i="1"/>
  <c r="B415" i="1"/>
  <c r="A416" i="1"/>
  <c r="B416" i="1"/>
  <c r="A417" i="1"/>
  <c r="B417" i="1"/>
  <c r="A418" i="1"/>
  <c r="B418" i="1"/>
  <c r="A419" i="1"/>
  <c r="B419" i="1"/>
  <c r="A420" i="1"/>
  <c r="B420" i="1"/>
  <c r="A421" i="1"/>
  <c r="B421" i="1"/>
  <c r="A422" i="1"/>
  <c r="B422" i="1"/>
  <c r="A423" i="1"/>
  <c r="B423" i="1"/>
  <c r="A424" i="1"/>
  <c r="B424" i="1"/>
  <c r="A425" i="1"/>
  <c r="B425" i="1"/>
  <c r="A426" i="1"/>
  <c r="B426" i="1"/>
  <c r="A427" i="1"/>
  <c r="B427" i="1"/>
  <c r="A428" i="1"/>
  <c r="B428" i="1"/>
  <c r="A429" i="1"/>
  <c r="B429" i="1"/>
  <c r="A430" i="1"/>
  <c r="B430" i="1"/>
  <c r="A431" i="1"/>
  <c r="B431" i="1"/>
  <c r="A432" i="1"/>
  <c r="B432" i="1"/>
  <c r="A433" i="1"/>
  <c r="B433" i="1"/>
  <c r="A434" i="1"/>
  <c r="B434" i="1"/>
  <c r="A435" i="1"/>
  <c r="B435" i="1"/>
  <c r="A436" i="1"/>
  <c r="B436" i="1"/>
  <c r="A437" i="1"/>
  <c r="B437" i="1"/>
  <c r="A438" i="1"/>
  <c r="B438" i="1"/>
  <c r="A439" i="1"/>
  <c r="B439" i="1"/>
  <c r="A440" i="1"/>
  <c r="B440" i="1"/>
  <c r="A441" i="1"/>
  <c r="B441" i="1"/>
  <c r="A442" i="1"/>
  <c r="B442" i="1"/>
  <c r="A443" i="1"/>
  <c r="B443" i="1"/>
  <c r="A444" i="1"/>
  <c r="B444" i="1"/>
  <c r="A445" i="1"/>
  <c r="B445" i="1"/>
  <c r="A446" i="1"/>
  <c r="B446" i="1"/>
  <c r="A447" i="1"/>
  <c r="B447" i="1"/>
  <c r="A448" i="1"/>
  <c r="B448" i="1"/>
  <c r="A449" i="1"/>
  <c r="B449" i="1"/>
  <c r="A450" i="1"/>
  <c r="B450" i="1"/>
  <c r="A451" i="1"/>
  <c r="B451" i="1"/>
  <c r="A452" i="1"/>
  <c r="B452" i="1"/>
  <c r="A453" i="1"/>
  <c r="B453" i="1"/>
  <c r="A454" i="1"/>
  <c r="B454" i="1"/>
  <c r="A455" i="1"/>
  <c r="B455" i="1"/>
  <c r="A456" i="1"/>
  <c r="B456" i="1"/>
  <c r="A457" i="1"/>
  <c r="B457" i="1"/>
  <c r="A458" i="1"/>
  <c r="B458" i="1"/>
  <c r="A459" i="1"/>
  <c r="B459" i="1"/>
  <c r="A460" i="1"/>
  <c r="B460" i="1"/>
  <c r="A461" i="1"/>
  <c r="B461" i="1"/>
  <c r="A462" i="1"/>
  <c r="B462" i="1"/>
  <c r="A463" i="1"/>
  <c r="B463" i="1"/>
  <c r="A464" i="1"/>
  <c r="B464" i="1"/>
  <c r="A465" i="1"/>
  <c r="B465" i="1"/>
  <c r="A466" i="1"/>
  <c r="B466" i="1"/>
  <c r="A467" i="1"/>
  <c r="B467" i="1"/>
  <c r="A468" i="1"/>
  <c r="B468" i="1"/>
  <c r="A469" i="1"/>
  <c r="B469" i="1"/>
  <c r="A470" i="1"/>
  <c r="B470" i="1"/>
  <c r="A471" i="1"/>
  <c r="B471" i="1"/>
  <c r="A472" i="1"/>
  <c r="B472" i="1"/>
  <c r="A473" i="1"/>
  <c r="B473" i="1"/>
  <c r="A474" i="1"/>
  <c r="B474" i="1"/>
  <c r="A475" i="1"/>
  <c r="B475" i="1"/>
  <c r="A476" i="1"/>
  <c r="B476" i="1"/>
  <c r="A477" i="1"/>
  <c r="B477" i="1"/>
  <c r="A478" i="1"/>
  <c r="B478" i="1"/>
  <c r="A479" i="1"/>
  <c r="B479" i="1"/>
  <c r="A480" i="1"/>
  <c r="B480" i="1"/>
  <c r="A481" i="1"/>
  <c r="B481" i="1"/>
  <c r="A482" i="1"/>
  <c r="B482" i="1"/>
  <c r="A483" i="1"/>
  <c r="B483" i="1"/>
  <c r="A484" i="1"/>
  <c r="B484" i="1"/>
  <c r="A485" i="1"/>
  <c r="B485" i="1"/>
  <c r="A486" i="1"/>
  <c r="B486" i="1"/>
  <c r="A487" i="1"/>
  <c r="B487" i="1"/>
  <c r="A488" i="1"/>
  <c r="B488" i="1"/>
  <c r="A489" i="1"/>
  <c r="B489" i="1"/>
  <c r="A490" i="1"/>
  <c r="B490" i="1"/>
  <c r="A491" i="1"/>
  <c r="B491" i="1"/>
  <c r="A492" i="1"/>
  <c r="B492" i="1"/>
  <c r="A493" i="1"/>
  <c r="B493" i="1"/>
  <c r="A494" i="1"/>
  <c r="B494" i="1"/>
  <c r="A495" i="1"/>
  <c r="B495" i="1"/>
  <c r="A496" i="1"/>
  <c r="B496" i="1"/>
  <c r="A497" i="1"/>
  <c r="B497" i="1"/>
  <c r="A498" i="1"/>
  <c r="B498" i="1"/>
  <c r="A499" i="1"/>
  <c r="B499" i="1"/>
  <c r="A500" i="1"/>
  <c r="B500" i="1"/>
  <c r="A501" i="1"/>
  <c r="B501" i="1"/>
  <c r="A502" i="1"/>
  <c r="B502" i="1"/>
  <c r="A503" i="1"/>
  <c r="B503" i="1"/>
  <c r="A504" i="1"/>
  <c r="B504" i="1"/>
  <c r="A505" i="1"/>
  <c r="B505" i="1"/>
  <c r="A506" i="1"/>
  <c r="B506" i="1"/>
  <c r="A507" i="1"/>
  <c r="B507" i="1"/>
  <c r="A508" i="1"/>
  <c r="B508" i="1"/>
  <c r="A509" i="1"/>
  <c r="B509" i="1"/>
  <c r="A510" i="1"/>
  <c r="B510" i="1"/>
  <c r="A511" i="1"/>
  <c r="B511" i="1"/>
  <c r="A512" i="1"/>
  <c r="B512" i="1"/>
  <c r="A513" i="1"/>
  <c r="B513" i="1"/>
  <c r="A514" i="1"/>
  <c r="B514" i="1"/>
  <c r="A515" i="1"/>
  <c r="B515" i="1"/>
  <c r="A516" i="1"/>
  <c r="B516" i="1"/>
  <c r="A517" i="1"/>
  <c r="B517" i="1"/>
  <c r="A518" i="1"/>
  <c r="B518" i="1"/>
  <c r="A519" i="1"/>
  <c r="B519" i="1"/>
  <c r="A520" i="1"/>
  <c r="B520" i="1"/>
  <c r="A521" i="1"/>
  <c r="B521" i="1"/>
  <c r="A522" i="1"/>
  <c r="B522" i="1"/>
  <c r="A523" i="1"/>
  <c r="B523" i="1"/>
  <c r="A524" i="1"/>
  <c r="B524" i="1"/>
  <c r="A525" i="1"/>
  <c r="B525" i="1"/>
  <c r="A526" i="1"/>
  <c r="B526" i="1"/>
  <c r="A527" i="1"/>
  <c r="B527" i="1"/>
  <c r="A528" i="1"/>
  <c r="B528" i="1"/>
  <c r="A529" i="1"/>
  <c r="B529" i="1"/>
  <c r="A530" i="1"/>
  <c r="B530" i="1"/>
  <c r="A531" i="1"/>
  <c r="B531" i="1"/>
  <c r="A532" i="1"/>
  <c r="B532" i="1"/>
  <c r="A533" i="1"/>
  <c r="B533" i="1"/>
  <c r="A534" i="1"/>
  <c r="B534" i="1"/>
  <c r="A535" i="1"/>
  <c r="B535" i="1"/>
  <c r="A536" i="1"/>
  <c r="B536" i="1"/>
  <c r="A537" i="1"/>
  <c r="B537" i="1"/>
  <c r="A538" i="1"/>
  <c r="B538" i="1"/>
  <c r="A539" i="1"/>
  <c r="B539" i="1"/>
  <c r="A540" i="1"/>
  <c r="B540" i="1"/>
  <c r="A541" i="1"/>
  <c r="B541" i="1"/>
  <c r="A542" i="1"/>
  <c r="B542" i="1"/>
  <c r="A543" i="1"/>
  <c r="B543" i="1"/>
  <c r="A544" i="1"/>
  <c r="B544" i="1"/>
  <c r="A545" i="1"/>
  <c r="B545" i="1"/>
  <c r="A546" i="1"/>
  <c r="B546" i="1"/>
  <c r="A547" i="1"/>
  <c r="B547" i="1"/>
  <c r="A548" i="1"/>
  <c r="B548" i="1"/>
  <c r="A549" i="1"/>
  <c r="B549" i="1"/>
  <c r="A550" i="1"/>
  <c r="B550" i="1"/>
  <c r="A551" i="1"/>
  <c r="B551" i="1"/>
  <c r="A552" i="1"/>
  <c r="B552" i="1"/>
  <c r="A553" i="1"/>
  <c r="B553" i="1"/>
  <c r="A554" i="1"/>
  <c r="B554" i="1"/>
  <c r="A555" i="1"/>
  <c r="B555" i="1"/>
  <c r="A556" i="1"/>
  <c r="B556" i="1"/>
  <c r="A557" i="1"/>
  <c r="B557" i="1"/>
  <c r="A558" i="1"/>
  <c r="B558" i="1"/>
  <c r="A559" i="1"/>
  <c r="B559" i="1"/>
  <c r="A560" i="1"/>
  <c r="B560" i="1"/>
  <c r="A561" i="1"/>
  <c r="B561" i="1"/>
  <c r="A562" i="1"/>
  <c r="B562" i="1"/>
  <c r="A563" i="1"/>
  <c r="B563" i="1"/>
  <c r="A564" i="1"/>
  <c r="B564" i="1"/>
  <c r="A565" i="1"/>
  <c r="B565" i="1"/>
  <c r="A566" i="1"/>
  <c r="B566" i="1"/>
  <c r="A567" i="1"/>
  <c r="B567" i="1"/>
  <c r="A568" i="1"/>
  <c r="B568" i="1"/>
  <c r="A569" i="1"/>
  <c r="B569" i="1"/>
  <c r="A570" i="1"/>
  <c r="B570" i="1"/>
  <c r="A571" i="1"/>
  <c r="B571" i="1"/>
  <c r="A572" i="1"/>
  <c r="B572" i="1"/>
  <c r="A573" i="1"/>
  <c r="B573" i="1"/>
  <c r="A574" i="1"/>
  <c r="B574" i="1"/>
  <c r="A575" i="1"/>
  <c r="B575" i="1"/>
  <c r="A576" i="1"/>
  <c r="B576" i="1"/>
  <c r="A577" i="1"/>
  <c r="B577" i="1"/>
  <c r="A578" i="1"/>
  <c r="B578" i="1"/>
  <c r="A579" i="1"/>
  <c r="B579" i="1"/>
  <c r="A580" i="1"/>
  <c r="B580" i="1"/>
  <c r="A581" i="1"/>
  <c r="B581" i="1"/>
  <c r="A582" i="1"/>
  <c r="B582" i="1"/>
  <c r="A583" i="1"/>
  <c r="B583" i="1"/>
  <c r="A584" i="1"/>
  <c r="B584" i="1"/>
  <c r="A585" i="1"/>
  <c r="B585" i="1"/>
  <c r="A586" i="1"/>
  <c r="B586" i="1"/>
  <c r="A587" i="1"/>
  <c r="B587" i="1"/>
  <c r="A588" i="1"/>
  <c r="B588" i="1"/>
  <c r="A589" i="1"/>
  <c r="B589" i="1"/>
  <c r="A590" i="1"/>
  <c r="B590" i="1"/>
  <c r="A591" i="1"/>
  <c r="B591" i="1"/>
  <c r="A592" i="1"/>
  <c r="B592" i="1"/>
  <c r="A593" i="1"/>
  <c r="B593" i="1"/>
  <c r="A594" i="1"/>
  <c r="B594" i="1"/>
  <c r="A595" i="1"/>
  <c r="B595" i="1"/>
  <c r="A596" i="1"/>
  <c r="B596" i="1"/>
  <c r="A597" i="1"/>
  <c r="B597" i="1"/>
  <c r="A598" i="1"/>
  <c r="B598" i="1"/>
  <c r="A599" i="1"/>
  <c r="B599" i="1"/>
  <c r="A600" i="1"/>
  <c r="B600" i="1"/>
  <c r="A601" i="1"/>
  <c r="B601" i="1"/>
  <c r="A602" i="1"/>
  <c r="B602" i="1"/>
  <c r="A603" i="1"/>
  <c r="B603" i="1"/>
  <c r="A604" i="1"/>
  <c r="B604" i="1"/>
  <c r="A605" i="1"/>
  <c r="B605" i="1"/>
  <c r="A606" i="1"/>
  <c r="B606" i="1"/>
  <c r="A607" i="1"/>
  <c r="B607" i="1"/>
  <c r="A608" i="1"/>
  <c r="B608" i="1"/>
  <c r="A609" i="1"/>
  <c r="B609" i="1"/>
  <c r="A610" i="1"/>
  <c r="B610" i="1"/>
  <c r="A611" i="1"/>
  <c r="B611" i="1"/>
  <c r="A612" i="1"/>
  <c r="B612" i="1"/>
  <c r="A613" i="1"/>
  <c r="B613" i="1"/>
  <c r="A614" i="1"/>
  <c r="B614" i="1"/>
  <c r="A615" i="1"/>
  <c r="B615" i="1"/>
  <c r="A616" i="1"/>
  <c r="B616" i="1"/>
  <c r="A617" i="1"/>
  <c r="B617" i="1"/>
  <c r="A618" i="1"/>
  <c r="B618" i="1"/>
  <c r="A619" i="1"/>
  <c r="B619" i="1"/>
  <c r="A620" i="1"/>
  <c r="B620" i="1"/>
  <c r="A621" i="1"/>
  <c r="B621" i="1"/>
  <c r="A622" i="1"/>
  <c r="B622" i="1"/>
  <c r="A623" i="1"/>
  <c r="B623" i="1"/>
  <c r="A624" i="1"/>
  <c r="B624" i="1"/>
  <c r="A625" i="1"/>
  <c r="B625" i="1"/>
  <c r="A626" i="1"/>
  <c r="B626" i="1"/>
  <c r="A627" i="1"/>
  <c r="B627" i="1"/>
  <c r="A628" i="1"/>
  <c r="B628" i="1"/>
  <c r="A629" i="1"/>
  <c r="B629" i="1"/>
  <c r="A630" i="1"/>
  <c r="B630" i="1"/>
  <c r="A631" i="1"/>
  <c r="B631" i="1"/>
  <c r="A632" i="1"/>
  <c r="B632" i="1"/>
  <c r="A633" i="1"/>
  <c r="B633" i="1"/>
  <c r="A634" i="1"/>
  <c r="B634" i="1"/>
  <c r="A635" i="1"/>
  <c r="B635" i="1"/>
  <c r="A636" i="1"/>
  <c r="B636" i="1"/>
  <c r="A637" i="1"/>
  <c r="B637" i="1"/>
  <c r="A638" i="1"/>
  <c r="B638" i="1"/>
  <c r="A639" i="1"/>
  <c r="B639" i="1"/>
  <c r="A640" i="1"/>
  <c r="B640" i="1"/>
  <c r="A641" i="1"/>
  <c r="B641" i="1"/>
  <c r="A642" i="1"/>
  <c r="B642" i="1"/>
  <c r="A643" i="1"/>
  <c r="B643" i="1"/>
  <c r="A644" i="1"/>
  <c r="B644" i="1"/>
  <c r="A645" i="1"/>
  <c r="B645" i="1"/>
  <c r="A646" i="1"/>
  <c r="B646" i="1"/>
  <c r="A647" i="1"/>
  <c r="B647" i="1"/>
  <c r="A648" i="1"/>
  <c r="B648" i="1"/>
  <c r="A649" i="1"/>
  <c r="B649" i="1"/>
  <c r="A650" i="1"/>
  <c r="B650" i="1"/>
  <c r="A651" i="1"/>
  <c r="B651" i="1"/>
  <c r="A652" i="1"/>
  <c r="B652" i="1"/>
  <c r="A653" i="1"/>
  <c r="B653" i="1"/>
  <c r="A654" i="1"/>
  <c r="B654" i="1"/>
  <c r="A655" i="1"/>
  <c r="B655" i="1"/>
  <c r="A656" i="1"/>
  <c r="B656" i="1"/>
  <c r="A657" i="1"/>
  <c r="B657" i="1"/>
  <c r="A658" i="1"/>
  <c r="B658" i="1"/>
  <c r="A659" i="1"/>
  <c r="B659" i="1"/>
  <c r="A660" i="1"/>
  <c r="B660" i="1"/>
  <c r="A661" i="1"/>
  <c r="B661" i="1"/>
  <c r="A662" i="1"/>
  <c r="B662" i="1"/>
  <c r="A663" i="1"/>
  <c r="B663" i="1"/>
  <c r="A664" i="1"/>
  <c r="B664" i="1"/>
  <c r="A665" i="1"/>
  <c r="B665" i="1"/>
  <c r="A666" i="1"/>
  <c r="B666" i="1"/>
  <c r="A667" i="1"/>
  <c r="B667" i="1"/>
  <c r="A668" i="1"/>
  <c r="B668" i="1"/>
  <c r="A669" i="1"/>
  <c r="B669" i="1"/>
  <c r="A670" i="1"/>
  <c r="B670" i="1"/>
  <c r="A671" i="1"/>
  <c r="B671" i="1"/>
  <c r="A672" i="1"/>
  <c r="B672" i="1"/>
  <c r="A673" i="1"/>
  <c r="B673" i="1"/>
  <c r="A674" i="1"/>
  <c r="B674" i="1"/>
  <c r="A675" i="1"/>
  <c r="B675" i="1"/>
  <c r="A676" i="1"/>
  <c r="B676" i="1"/>
  <c r="A677" i="1"/>
  <c r="B677" i="1"/>
  <c r="A678" i="1"/>
  <c r="B678" i="1"/>
  <c r="A679" i="1"/>
  <c r="B679" i="1"/>
  <c r="A680" i="1"/>
  <c r="B680" i="1"/>
  <c r="A681" i="1"/>
  <c r="B681" i="1"/>
  <c r="A682" i="1"/>
  <c r="B682" i="1"/>
  <c r="A683" i="1"/>
  <c r="B683" i="1"/>
  <c r="A684" i="1"/>
  <c r="B684" i="1"/>
  <c r="A685" i="1"/>
  <c r="B685" i="1"/>
  <c r="A686" i="1"/>
  <c r="B686" i="1"/>
  <c r="A687" i="1"/>
  <c r="B687" i="1"/>
  <c r="A688" i="1"/>
  <c r="B688" i="1"/>
  <c r="A689" i="1"/>
  <c r="B689" i="1"/>
  <c r="A690" i="1"/>
  <c r="B690" i="1"/>
  <c r="A691" i="1"/>
  <c r="B691" i="1"/>
  <c r="A692" i="1"/>
  <c r="B692" i="1"/>
  <c r="A693" i="1"/>
  <c r="B693" i="1"/>
  <c r="A694" i="1"/>
  <c r="B694" i="1"/>
  <c r="A695" i="1"/>
  <c r="B695" i="1"/>
  <c r="A696" i="1"/>
  <c r="B696" i="1"/>
  <c r="A697" i="1"/>
  <c r="B697" i="1"/>
  <c r="A698" i="1"/>
  <c r="B698" i="1"/>
  <c r="A699" i="1"/>
  <c r="B699" i="1"/>
  <c r="A700" i="1"/>
  <c r="B700" i="1"/>
  <c r="A701" i="1"/>
  <c r="B701" i="1"/>
  <c r="A702" i="1"/>
  <c r="B702" i="1"/>
  <c r="A703" i="1"/>
  <c r="B703" i="1"/>
  <c r="A704" i="1"/>
  <c r="B704" i="1"/>
  <c r="A705" i="1"/>
  <c r="B705" i="1"/>
  <c r="A706" i="1"/>
  <c r="B706" i="1"/>
  <c r="A707" i="1"/>
  <c r="B707" i="1"/>
  <c r="A708" i="1"/>
  <c r="B708" i="1"/>
  <c r="A709" i="1"/>
  <c r="B709" i="1"/>
  <c r="A710" i="1"/>
  <c r="B710" i="1"/>
  <c r="A711" i="1"/>
  <c r="B711" i="1"/>
  <c r="A712" i="1"/>
  <c r="B712" i="1"/>
  <c r="A713" i="1"/>
  <c r="B713" i="1"/>
  <c r="A714" i="1"/>
  <c r="B714" i="1"/>
  <c r="A715" i="1"/>
  <c r="B715" i="1"/>
  <c r="A716" i="1"/>
  <c r="B716" i="1"/>
  <c r="A717" i="1"/>
  <c r="B717" i="1"/>
  <c r="A718" i="1"/>
  <c r="B718" i="1"/>
  <c r="A719" i="1"/>
  <c r="B719" i="1"/>
  <c r="A720" i="1"/>
  <c r="B720" i="1"/>
  <c r="A721" i="1"/>
  <c r="B721" i="1"/>
  <c r="A722" i="1"/>
  <c r="B722" i="1"/>
  <c r="A723" i="1"/>
  <c r="B723" i="1"/>
  <c r="A724" i="1"/>
  <c r="B724" i="1"/>
  <c r="A725" i="1"/>
  <c r="B725" i="1"/>
  <c r="A726" i="1"/>
  <c r="B726" i="1"/>
  <c r="A727" i="1"/>
  <c r="B727" i="1"/>
  <c r="A728" i="1"/>
  <c r="B728" i="1"/>
  <c r="A729" i="1"/>
  <c r="B729" i="1"/>
  <c r="A730" i="1"/>
  <c r="B730" i="1"/>
  <c r="A731" i="1"/>
  <c r="B731" i="1"/>
  <c r="A732" i="1"/>
  <c r="B732" i="1"/>
  <c r="A733" i="1"/>
  <c r="B733" i="1"/>
  <c r="A734" i="1"/>
  <c r="B734" i="1"/>
  <c r="A735" i="1"/>
  <c r="B735" i="1"/>
  <c r="A736" i="1"/>
  <c r="B736" i="1"/>
  <c r="A737" i="1"/>
  <c r="B737" i="1"/>
  <c r="A738" i="1"/>
  <c r="B738" i="1"/>
  <c r="A739" i="1"/>
  <c r="B739" i="1"/>
  <c r="A740" i="1"/>
  <c r="B740" i="1"/>
  <c r="A741" i="1"/>
  <c r="B741" i="1"/>
  <c r="A742" i="1"/>
  <c r="B742" i="1"/>
  <c r="A743" i="1"/>
  <c r="B743" i="1"/>
  <c r="A744" i="1"/>
  <c r="B744" i="1"/>
  <c r="A745" i="1"/>
  <c r="B745" i="1"/>
  <c r="A746" i="1"/>
  <c r="B746" i="1"/>
  <c r="A747" i="1"/>
  <c r="B747" i="1"/>
  <c r="A748" i="1"/>
  <c r="B748" i="1"/>
  <c r="A749" i="1"/>
  <c r="B749" i="1"/>
  <c r="A750" i="1"/>
  <c r="B750" i="1"/>
  <c r="A751" i="1"/>
  <c r="B751" i="1"/>
  <c r="A752" i="1"/>
  <c r="B752" i="1"/>
  <c r="A753" i="1"/>
  <c r="B753" i="1"/>
  <c r="B2" i="1"/>
  <c r="A2" i="1"/>
  <c r="O838" i="28" l="1"/>
  <c r="O837" i="28"/>
  <c r="O836" i="28"/>
  <c r="O835" i="28"/>
  <c r="O834" i="28"/>
  <c r="O833" i="28"/>
  <c r="O832" i="28"/>
  <c r="O831" i="28"/>
  <c r="O830" i="28"/>
  <c r="O829" i="28"/>
  <c r="O828" i="28"/>
  <c r="O827" i="28"/>
  <c r="O826" i="28"/>
  <c r="O825" i="28"/>
  <c r="O824" i="28"/>
  <c r="O823" i="28"/>
  <c r="O822" i="28"/>
  <c r="O821" i="28"/>
  <c r="O820" i="28"/>
  <c r="O819" i="28"/>
  <c r="O818" i="28"/>
  <c r="O817" i="28"/>
  <c r="O816" i="28"/>
  <c r="O815" i="28"/>
  <c r="O814" i="28"/>
  <c r="O813" i="28"/>
  <c r="O812" i="28"/>
  <c r="O811" i="28"/>
  <c r="O810" i="28"/>
  <c r="O809" i="28"/>
  <c r="O808" i="28"/>
  <c r="O807" i="28"/>
  <c r="O806" i="28"/>
  <c r="O805" i="28"/>
  <c r="O804" i="28"/>
  <c r="O803" i="28"/>
  <c r="O802" i="28"/>
  <c r="O801" i="28"/>
  <c r="O800" i="28"/>
  <c r="O799" i="28"/>
  <c r="O798" i="28"/>
  <c r="O797" i="28"/>
  <c r="O796" i="28"/>
  <c r="O795" i="28"/>
  <c r="O794" i="28"/>
  <c r="O793" i="28"/>
  <c r="O792" i="28"/>
  <c r="O791" i="28"/>
  <c r="O790" i="28"/>
  <c r="O789" i="28"/>
  <c r="O788" i="28"/>
  <c r="O787" i="28"/>
  <c r="O786" i="28"/>
  <c r="O785" i="28"/>
  <c r="O784" i="28"/>
  <c r="O783" i="28"/>
  <c r="O782" i="28"/>
  <c r="O781" i="28"/>
  <c r="O780" i="28"/>
  <c r="O779" i="28"/>
  <c r="O778" i="28"/>
  <c r="O777" i="28"/>
  <c r="O776" i="28"/>
  <c r="O775" i="28"/>
  <c r="O774" i="28"/>
  <c r="O773" i="28"/>
  <c r="O772" i="28"/>
  <c r="O771" i="28"/>
  <c r="O770" i="28"/>
  <c r="O769" i="28"/>
  <c r="O768" i="28"/>
  <c r="O767" i="28"/>
  <c r="O766" i="28"/>
  <c r="O765" i="28"/>
  <c r="O764" i="28"/>
  <c r="O763" i="28"/>
  <c r="O762" i="28"/>
  <c r="O761" i="28"/>
  <c r="O760" i="28"/>
  <c r="O759" i="28"/>
  <c r="O758" i="28"/>
  <c r="O757" i="28"/>
  <c r="O756" i="28"/>
  <c r="O755" i="28"/>
  <c r="O754" i="28"/>
  <c r="O753" i="28"/>
  <c r="O752" i="28"/>
  <c r="O751" i="28"/>
  <c r="O750" i="28"/>
  <c r="O749" i="28"/>
  <c r="O748" i="28"/>
  <c r="O747" i="28"/>
  <c r="O746" i="28"/>
  <c r="O745" i="28"/>
  <c r="O744" i="28"/>
  <c r="O743" i="28"/>
  <c r="O742" i="28"/>
  <c r="O741" i="28"/>
  <c r="O740" i="28"/>
  <c r="O739" i="28"/>
  <c r="O738" i="28"/>
  <c r="O737" i="28"/>
  <c r="O736" i="28"/>
  <c r="O735" i="28"/>
  <c r="O734" i="28"/>
  <c r="O733" i="28"/>
  <c r="O732" i="28"/>
  <c r="O731" i="28"/>
  <c r="O730" i="28"/>
  <c r="O729" i="28"/>
  <c r="O728" i="28"/>
  <c r="O727" i="28"/>
  <c r="O726" i="28"/>
  <c r="O725" i="28"/>
  <c r="O724" i="28"/>
  <c r="O723" i="28"/>
  <c r="O722" i="28"/>
  <c r="O721" i="28"/>
  <c r="O720" i="28"/>
  <c r="O719" i="28"/>
  <c r="O718" i="28"/>
  <c r="O717" i="28"/>
  <c r="O716" i="28"/>
  <c r="O715" i="28"/>
  <c r="O714" i="28"/>
  <c r="O713" i="28"/>
  <c r="O712" i="28"/>
  <c r="O711" i="28"/>
  <c r="O710" i="28"/>
  <c r="O709" i="28"/>
  <c r="O708" i="28"/>
  <c r="O707" i="28"/>
  <c r="O706" i="28"/>
  <c r="O705" i="28"/>
  <c r="O704" i="28"/>
  <c r="O703" i="28"/>
  <c r="O702" i="28"/>
  <c r="O701" i="28"/>
  <c r="O700" i="28"/>
  <c r="O699" i="28"/>
  <c r="O698" i="28"/>
  <c r="O697" i="28"/>
  <c r="O696" i="28"/>
  <c r="O695" i="28"/>
  <c r="O694" i="28"/>
  <c r="O693" i="28"/>
  <c r="O692" i="28"/>
  <c r="O691" i="28"/>
  <c r="O690" i="28"/>
  <c r="O689" i="28"/>
  <c r="O688" i="28"/>
  <c r="O687" i="28"/>
  <c r="O686" i="28"/>
  <c r="O685" i="28"/>
  <c r="O684" i="28"/>
  <c r="O683" i="28"/>
  <c r="O682" i="28"/>
  <c r="O681" i="28"/>
  <c r="O680" i="28"/>
  <c r="O679" i="28"/>
  <c r="O678" i="28"/>
  <c r="O677" i="28"/>
  <c r="O676" i="28"/>
  <c r="O675" i="28"/>
  <c r="O674" i="28"/>
  <c r="O673" i="28"/>
  <c r="O672" i="28"/>
  <c r="O671" i="28"/>
  <c r="O670" i="28"/>
  <c r="O669" i="28"/>
  <c r="O668" i="28"/>
  <c r="O667" i="28"/>
  <c r="O666" i="28"/>
  <c r="O665" i="28"/>
  <c r="O664" i="28"/>
  <c r="O663" i="28"/>
  <c r="O662" i="28"/>
  <c r="O661" i="28"/>
  <c r="O660" i="28"/>
  <c r="O659" i="28"/>
  <c r="O658" i="28"/>
  <c r="O657" i="28"/>
  <c r="O656" i="28"/>
  <c r="O655" i="28"/>
  <c r="O654" i="28"/>
  <c r="O653" i="28"/>
  <c r="O652" i="28"/>
  <c r="O651" i="28"/>
  <c r="O650" i="28"/>
  <c r="O649" i="28"/>
  <c r="O648" i="28"/>
  <c r="O647" i="28"/>
  <c r="O646" i="28"/>
  <c r="O645" i="28"/>
  <c r="O644" i="28"/>
  <c r="O643" i="28"/>
  <c r="O642" i="28"/>
  <c r="O641" i="28"/>
  <c r="O640" i="28"/>
  <c r="O639" i="28"/>
  <c r="O638" i="28"/>
  <c r="O637" i="28"/>
  <c r="O636" i="28"/>
  <c r="O635" i="28"/>
  <c r="O634" i="28"/>
  <c r="O633" i="28"/>
  <c r="O632" i="28"/>
  <c r="O631" i="28"/>
  <c r="O630" i="28"/>
  <c r="O629" i="28"/>
  <c r="O628" i="28"/>
  <c r="O627" i="28"/>
  <c r="O626" i="28"/>
  <c r="O625" i="28"/>
  <c r="O624" i="28"/>
  <c r="O623" i="28"/>
  <c r="U623" i="28" s="1"/>
  <c r="J71" i="26" s="1"/>
  <c r="O622" i="28"/>
  <c r="O621" i="28"/>
  <c r="O620" i="28"/>
  <c r="O619" i="28"/>
  <c r="O618" i="28"/>
  <c r="O617" i="28"/>
  <c r="O616" i="28"/>
  <c r="O615" i="28"/>
  <c r="O614" i="28"/>
  <c r="O613" i="28"/>
  <c r="O612" i="28"/>
  <c r="O611" i="28"/>
  <c r="O610" i="28"/>
  <c r="O609" i="28"/>
  <c r="O608" i="28"/>
  <c r="O607" i="28"/>
  <c r="O606" i="28"/>
  <c r="O605" i="28"/>
  <c r="O604" i="28"/>
  <c r="O603" i="28"/>
  <c r="O602" i="28"/>
  <c r="O601" i="28"/>
  <c r="O600" i="28"/>
  <c r="O599" i="28"/>
  <c r="O598" i="28"/>
  <c r="O597" i="28"/>
  <c r="O596" i="28"/>
  <c r="O595" i="28"/>
  <c r="O594" i="28"/>
  <c r="O593" i="28"/>
  <c r="O592" i="28"/>
  <c r="O591" i="28"/>
  <c r="O590" i="28"/>
  <c r="O589" i="28"/>
  <c r="O588" i="28"/>
  <c r="O587" i="28"/>
  <c r="O586" i="28"/>
  <c r="O585" i="28"/>
  <c r="O584" i="28"/>
  <c r="U584" i="28" s="1"/>
  <c r="J59" i="26" s="1"/>
  <c r="O583" i="28"/>
  <c r="O582" i="28"/>
  <c r="O581" i="28"/>
  <c r="O580" i="28"/>
  <c r="O579" i="28"/>
  <c r="O578" i="28"/>
  <c r="O577" i="28"/>
  <c r="O576" i="28"/>
  <c r="O575" i="28"/>
  <c r="O574" i="28"/>
  <c r="O573" i="28"/>
  <c r="O572" i="28"/>
  <c r="O571" i="28"/>
  <c r="O570" i="28"/>
  <c r="O569" i="28"/>
  <c r="O568" i="28"/>
  <c r="O567" i="28"/>
  <c r="O566" i="28"/>
  <c r="O565" i="28"/>
  <c r="O564" i="28"/>
  <c r="O563" i="28"/>
  <c r="O562" i="28"/>
  <c r="O561" i="28"/>
  <c r="O560" i="28"/>
  <c r="O558" i="28"/>
  <c r="U558" i="28" s="1"/>
  <c r="J51" i="26" s="1"/>
  <c r="O557" i="28"/>
  <c r="O556" i="28"/>
  <c r="O555" i="28"/>
  <c r="O554" i="28"/>
  <c r="O553" i="28"/>
  <c r="O552" i="28"/>
  <c r="O551" i="28"/>
  <c r="O550" i="28"/>
  <c r="O549" i="28"/>
  <c r="O548" i="28"/>
  <c r="O547" i="28"/>
  <c r="O546" i="28"/>
  <c r="O545" i="28"/>
  <c r="O544" i="28"/>
  <c r="O543" i="28"/>
  <c r="O542" i="28"/>
  <c r="O541" i="28"/>
  <c r="O540" i="28"/>
  <c r="O539" i="28"/>
  <c r="O538" i="28"/>
  <c r="O537" i="28"/>
  <c r="O536" i="28"/>
  <c r="O535" i="28"/>
  <c r="O534" i="28"/>
  <c r="O533" i="28"/>
  <c r="O532" i="28"/>
  <c r="O531" i="28"/>
  <c r="O530" i="28"/>
  <c r="O529" i="28"/>
  <c r="O528" i="28"/>
  <c r="O527" i="28"/>
  <c r="O526" i="28"/>
  <c r="O525" i="28"/>
  <c r="O524" i="28"/>
  <c r="O523" i="28"/>
  <c r="O522" i="28"/>
  <c r="O521" i="28"/>
  <c r="O520" i="28"/>
  <c r="O519" i="28"/>
  <c r="O518" i="28"/>
  <c r="O517" i="28"/>
  <c r="O516" i="28"/>
  <c r="O515" i="28"/>
  <c r="O514" i="28"/>
  <c r="O513" i="28"/>
  <c r="O512" i="28"/>
  <c r="O511" i="28"/>
  <c r="O510" i="28"/>
  <c r="O509" i="28"/>
  <c r="O508" i="28"/>
  <c r="O507" i="28"/>
  <c r="O506" i="28"/>
  <c r="O505" i="28"/>
  <c r="O504" i="28"/>
  <c r="O503" i="28"/>
  <c r="O502" i="28"/>
  <c r="O501" i="28"/>
  <c r="O500" i="28"/>
  <c r="O499" i="28"/>
  <c r="O498" i="28"/>
  <c r="O497" i="28"/>
  <c r="O496" i="28"/>
  <c r="O495" i="28"/>
  <c r="O494" i="28"/>
  <c r="O493" i="28"/>
  <c r="O492" i="28"/>
  <c r="O491" i="28"/>
  <c r="O490" i="28"/>
  <c r="O489" i="28"/>
  <c r="O488" i="28"/>
  <c r="O487" i="28"/>
  <c r="O486" i="28"/>
  <c r="O485" i="28"/>
  <c r="O484" i="28"/>
  <c r="O483" i="28"/>
  <c r="O482" i="28"/>
  <c r="O481" i="28"/>
  <c r="O480" i="28"/>
  <c r="O479" i="28"/>
  <c r="O478" i="28"/>
  <c r="O477" i="28"/>
  <c r="O476" i="28"/>
  <c r="O475" i="28"/>
  <c r="O474" i="28"/>
  <c r="O473" i="28"/>
  <c r="O472" i="28"/>
  <c r="O471" i="28"/>
  <c r="O470" i="28"/>
  <c r="O469" i="28"/>
  <c r="O468" i="28"/>
  <c r="O467" i="28"/>
  <c r="O466" i="28"/>
  <c r="O465" i="28"/>
  <c r="O464" i="28"/>
  <c r="O463" i="28"/>
  <c r="O462" i="28"/>
  <c r="O461" i="28"/>
  <c r="O460" i="28"/>
  <c r="O459" i="28"/>
  <c r="O458" i="28"/>
  <c r="O457" i="28"/>
  <c r="O456" i="28"/>
  <c r="O455" i="28"/>
  <c r="O454" i="28"/>
  <c r="O453" i="28"/>
  <c r="O452" i="28"/>
  <c r="O451" i="28"/>
  <c r="O450" i="28"/>
  <c r="O449" i="28"/>
  <c r="O448" i="28"/>
  <c r="O447" i="28"/>
  <c r="O446" i="28"/>
  <c r="O445" i="28"/>
  <c r="O444" i="28"/>
  <c r="O443" i="28"/>
  <c r="O442" i="28"/>
  <c r="O441" i="28"/>
  <c r="O440" i="28"/>
  <c r="O439" i="28"/>
  <c r="O438" i="28"/>
  <c r="O437" i="28"/>
  <c r="O436" i="28"/>
  <c r="O435" i="28"/>
  <c r="O434" i="28"/>
  <c r="O433" i="28"/>
  <c r="O432" i="28"/>
  <c r="O431" i="28"/>
  <c r="O430" i="28"/>
  <c r="O429" i="28"/>
  <c r="O428" i="28"/>
  <c r="O427" i="28"/>
  <c r="O426" i="28"/>
  <c r="O425" i="28"/>
  <c r="O424" i="28"/>
  <c r="O423" i="28"/>
  <c r="O422" i="28"/>
  <c r="O421" i="28"/>
  <c r="O420" i="28"/>
  <c r="O419" i="28"/>
  <c r="O418" i="28"/>
  <c r="O417" i="28"/>
  <c r="O416" i="28"/>
  <c r="O415" i="28"/>
  <c r="O414" i="28"/>
  <c r="O413" i="28"/>
  <c r="O412" i="28"/>
  <c r="O411" i="28"/>
  <c r="O410" i="28"/>
  <c r="O409" i="28"/>
  <c r="O408" i="28"/>
  <c r="O407" i="28"/>
  <c r="O406" i="28"/>
  <c r="O405" i="28"/>
  <c r="O404" i="28"/>
  <c r="O403" i="28"/>
  <c r="O402" i="28"/>
  <c r="O401" i="28"/>
  <c r="O400" i="28"/>
  <c r="O399" i="28"/>
  <c r="O398" i="28"/>
  <c r="O397" i="28"/>
  <c r="O396" i="28"/>
  <c r="O395" i="28"/>
  <c r="O394" i="28"/>
  <c r="O393" i="28"/>
  <c r="O392" i="28"/>
  <c r="O391" i="28"/>
  <c r="O390" i="28"/>
  <c r="U390" i="28" s="1"/>
  <c r="J43" i="26" s="1"/>
  <c r="O389" i="28"/>
  <c r="O388" i="28"/>
  <c r="O387" i="28"/>
  <c r="O386" i="28"/>
  <c r="O385" i="28"/>
  <c r="O384" i="28"/>
  <c r="O383" i="28"/>
  <c r="O382" i="28"/>
  <c r="O381" i="28"/>
  <c r="O380" i="28"/>
  <c r="O379" i="28"/>
  <c r="O378" i="28"/>
  <c r="O377" i="28"/>
  <c r="O376" i="28"/>
  <c r="O375" i="28"/>
  <c r="O374" i="28"/>
  <c r="O373" i="28"/>
  <c r="O372" i="28"/>
  <c r="O371" i="28"/>
  <c r="O370" i="28"/>
  <c r="O369" i="28"/>
  <c r="O368" i="28"/>
  <c r="O367" i="28"/>
  <c r="O366" i="28"/>
  <c r="O365" i="28"/>
  <c r="O364" i="28"/>
  <c r="O363" i="28"/>
  <c r="O362" i="28"/>
  <c r="O361" i="28"/>
  <c r="O360" i="28"/>
  <c r="O359" i="28"/>
  <c r="O358" i="28"/>
  <c r="O357" i="28"/>
  <c r="O356" i="28"/>
  <c r="O355" i="28"/>
  <c r="O354" i="28"/>
  <c r="O353" i="28"/>
  <c r="O352" i="28"/>
  <c r="O351" i="28"/>
  <c r="O350" i="28"/>
  <c r="O349" i="28"/>
  <c r="O348" i="28"/>
  <c r="O347" i="28"/>
  <c r="O346" i="28"/>
  <c r="O345" i="28"/>
  <c r="O344" i="28"/>
  <c r="O343" i="28"/>
  <c r="O342" i="28"/>
  <c r="O341" i="28"/>
  <c r="O340" i="28"/>
  <c r="O339" i="28"/>
  <c r="O338" i="28"/>
  <c r="O337" i="28"/>
  <c r="O336" i="28"/>
  <c r="O335" i="28"/>
  <c r="O334" i="28"/>
  <c r="O333" i="28"/>
  <c r="O332" i="28"/>
  <c r="O331" i="28"/>
  <c r="O330" i="28"/>
  <c r="O329" i="28"/>
  <c r="O328" i="28"/>
  <c r="O327" i="28"/>
  <c r="O326" i="28"/>
  <c r="O325" i="28"/>
  <c r="O324" i="28"/>
  <c r="O323" i="28"/>
  <c r="O322" i="28"/>
  <c r="O321" i="28"/>
  <c r="O320" i="28"/>
  <c r="O319" i="28"/>
  <c r="O318" i="28"/>
  <c r="O317" i="28"/>
  <c r="O316" i="28"/>
  <c r="O315" i="28"/>
  <c r="O314" i="28"/>
  <c r="O313" i="28"/>
  <c r="O312" i="28"/>
  <c r="O311" i="28"/>
  <c r="O310" i="28"/>
  <c r="O309" i="28"/>
  <c r="O308" i="28"/>
  <c r="O307" i="28"/>
  <c r="O306" i="28"/>
  <c r="O305" i="28"/>
  <c r="O304" i="28"/>
  <c r="O303" i="28"/>
  <c r="O302" i="28"/>
  <c r="O301" i="28"/>
  <c r="O300" i="28"/>
  <c r="O299" i="28"/>
  <c r="O298" i="28"/>
  <c r="O297" i="28"/>
  <c r="O296" i="28"/>
  <c r="O295" i="28"/>
  <c r="O294" i="28"/>
  <c r="O293" i="28"/>
  <c r="O292" i="28"/>
  <c r="O291" i="28"/>
  <c r="O290" i="28"/>
  <c r="O289" i="28"/>
  <c r="O288" i="28"/>
  <c r="O287" i="28"/>
  <c r="O286" i="28"/>
  <c r="O285" i="28"/>
  <c r="O284" i="28"/>
  <c r="O283" i="28"/>
  <c r="O282" i="28"/>
  <c r="O281" i="28"/>
  <c r="O280" i="28"/>
  <c r="O279" i="28"/>
  <c r="O278" i="28"/>
  <c r="O277" i="28"/>
  <c r="O276" i="28"/>
  <c r="O275" i="28"/>
  <c r="O274" i="28"/>
  <c r="O273" i="28"/>
  <c r="O272" i="28"/>
  <c r="O271" i="28"/>
  <c r="O270" i="28"/>
  <c r="O269" i="28"/>
  <c r="O268" i="28"/>
  <c r="O267" i="28"/>
  <c r="O266" i="28"/>
  <c r="O265" i="28"/>
  <c r="O264" i="28"/>
  <c r="O263" i="28"/>
  <c r="O262" i="28"/>
  <c r="O261" i="28"/>
  <c r="O260" i="28"/>
  <c r="O259" i="28"/>
  <c r="O258" i="28"/>
  <c r="O257" i="28"/>
  <c r="O256" i="28"/>
  <c r="O255" i="28"/>
  <c r="U255" i="28" s="1"/>
  <c r="J30" i="26" s="1"/>
  <c r="O254" i="28"/>
  <c r="O253" i="28"/>
  <c r="O252" i="28"/>
  <c r="O251" i="28"/>
  <c r="O250" i="28"/>
  <c r="O249" i="28"/>
  <c r="O248" i="28"/>
  <c r="O247" i="28"/>
  <c r="O246" i="28"/>
  <c r="O245" i="28"/>
  <c r="O244" i="28"/>
  <c r="O243" i="28"/>
  <c r="O242" i="28"/>
  <c r="O241" i="28"/>
  <c r="O240" i="28"/>
  <c r="O239" i="28"/>
  <c r="O238" i="28"/>
  <c r="O237" i="28"/>
  <c r="O236" i="28"/>
  <c r="O235" i="28"/>
  <c r="O234" i="28"/>
  <c r="O233" i="28"/>
  <c r="O232" i="28"/>
  <c r="O231" i="28"/>
  <c r="O230" i="28"/>
  <c r="O229" i="28"/>
  <c r="O228" i="28"/>
  <c r="O227" i="28"/>
  <c r="O226" i="28"/>
  <c r="O225" i="28"/>
  <c r="O224" i="28"/>
  <c r="O223" i="28"/>
  <c r="O222" i="28"/>
  <c r="O221" i="28"/>
  <c r="O220" i="28"/>
  <c r="O219" i="28"/>
  <c r="O218" i="28"/>
  <c r="O217" i="28"/>
  <c r="O216" i="28"/>
  <c r="O215" i="28"/>
  <c r="O214" i="28"/>
  <c r="O213" i="28"/>
  <c r="O212" i="28"/>
  <c r="O211" i="28"/>
  <c r="O210" i="28"/>
  <c r="O209" i="28"/>
  <c r="O208" i="28"/>
  <c r="O207" i="28"/>
  <c r="O206" i="28"/>
  <c r="O205" i="28"/>
  <c r="O204" i="28"/>
  <c r="O203" i="28"/>
  <c r="O202" i="28"/>
  <c r="O201" i="28"/>
  <c r="O200" i="28"/>
  <c r="O199" i="28"/>
  <c r="O198" i="28"/>
  <c r="O197" i="28"/>
  <c r="O196" i="28"/>
  <c r="O195" i="28"/>
  <c r="O194" i="28"/>
  <c r="O193" i="28"/>
  <c r="O192" i="28"/>
  <c r="O191" i="28"/>
  <c r="O190" i="28"/>
  <c r="O189" i="28"/>
  <c r="O188" i="28"/>
  <c r="O187" i="28"/>
  <c r="O186" i="28"/>
  <c r="O185" i="28"/>
  <c r="O184" i="28"/>
  <c r="O183" i="28"/>
  <c r="U183" i="28" s="1"/>
  <c r="J22" i="26" s="1"/>
  <c r="O182" i="28"/>
  <c r="O181" i="28"/>
  <c r="O180" i="28"/>
  <c r="O179" i="28"/>
  <c r="O178" i="28"/>
  <c r="O177" i="28"/>
  <c r="O176" i="28"/>
  <c r="O175" i="28"/>
  <c r="O174" i="28"/>
  <c r="O173" i="28"/>
  <c r="O172" i="28"/>
  <c r="O171" i="28"/>
  <c r="O170" i="28"/>
  <c r="O169" i="28"/>
  <c r="O168" i="28"/>
  <c r="O167" i="28"/>
  <c r="O166" i="28"/>
  <c r="O165" i="28"/>
  <c r="O164" i="28"/>
  <c r="O163" i="28"/>
  <c r="O162" i="28"/>
  <c r="O161" i="28"/>
  <c r="O160" i="28"/>
  <c r="O159" i="28"/>
  <c r="O158" i="28"/>
  <c r="O157" i="28"/>
  <c r="O156" i="28"/>
  <c r="O155" i="28"/>
  <c r="O154" i="28"/>
  <c r="O153" i="28"/>
  <c r="O152" i="28"/>
  <c r="O151" i="28"/>
  <c r="O150" i="28"/>
  <c r="O149" i="28"/>
  <c r="O148" i="28"/>
  <c r="O147" i="28"/>
  <c r="O146" i="28"/>
  <c r="O145" i="28"/>
  <c r="O144" i="28"/>
  <c r="O143" i="28"/>
  <c r="O142" i="28"/>
  <c r="O141" i="28"/>
  <c r="O140" i="28"/>
  <c r="O139" i="28"/>
  <c r="O138" i="28"/>
  <c r="O137" i="28"/>
  <c r="O136" i="28"/>
  <c r="O135" i="28"/>
  <c r="O134" i="28"/>
  <c r="O133" i="28"/>
  <c r="O132" i="28"/>
  <c r="O131" i="28"/>
  <c r="O130" i="28"/>
  <c r="O129" i="28"/>
  <c r="O128" i="28"/>
  <c r="O127" i="28"/>
  <c r="O126" i="28"/>
  <c r="O125" i="28"/>
  <c r="O124" i="28"/>
  <c r="O123" i="28"/>
  <c r="O122" i="28"/>
  <c r="O121" i="28"/>
  <c r="O120" i="28"/>
  <c r="O119" i="28"/>
  <c r="O118" i="28"/>
  <c r="O117" i="28"/>
  <c r="O116" i="28"/>
  <c r="O115" i="28"/>
  <c r="O114" i="28"/>
  <c r="O113" i="28"/>
  <c r="O112" i="28"/>
  <c r="O111" i="28"/>
  <c r="O110" i="28"/>
  <c r="O109" i="28"/>
  <c r="O108" i="28"/>
  <c r="O107" i="28"/>
  <c r="O106" i="28"/>
  <c r="O105" i="28"/>
  <c r="O104" i="28"/>
  <c r="O103" i="28"/>
  <c r="O102" i="28"/>
  <c r="O101" i="28"/>
  <c r="O100" i="28"/>
  <c r="O99" i="28"/>
  <c r="O98" i="28"/>
  <c r="O97" i="28"/>
  <c r="O96" i="28"/>
  <c r="O95" i="28"/>
  <c r="O94" i="28"/>
  <c r="O93" i="28"/>
  <c r="O92" i="28"/>
  <c r="O91" i="28"/>
  <c r="O90" i="28"/>
  <c r="O89" i="28"/>
  <c r="O88" i="28"/>
  <c r="O87" i="28"/>
  <c r="O86" i="28"/>
  <c r="O85" i="28"/>
  <c r="O84" i="28"/>
  <c r="O83" i="28"/>
  <c r="O82" i="28"/>
  <c r="O81" i="28"/>
  <c r="O80" i="28"/>
  <c r="O79" i="28"/>
  <c r="O78" i="28"/>
  <c r="O77" i="28"/>
  <c r="O76" i="28"/>
  <c r="O75" i="28"/>
  <c r="O74" i="28"/>
  <c r="O73" i="28"/>
  <c r="O72" i="28"/>
  <c r="O71" i="28"/>
  <c r="O70" i="28"/>
  <c r="O69" i="28"/>
  <c r="O68" i="28"/>
  <c r="O67" i="28"/>
  <c r="O66" i="28"/>
  <c r="O65" i="28"/>
  <c r="O64" i="28"/>
  <c r="O63" i="28"/>
  <c r="O62" i="28"/>
  <c r="O61" i="28"/>
  <c r="O60" i="28"/>
  <c r="O59" i="28"/>
  <c r="O58" i="28"/>
  <c r="O57" i="28"/>
  <c r="O56" i="28"/>
  <c r="O55" i="28"/>
  <c r="O54" i="28"/>
  <c r="O53" i="28"/>
  <c r="O52" i="28"/>
  <c r="O51" i="28"/>
  <c r="O50" i="28"/>
  <c r="O49" i="28"/>
  <c r="O48" i="28"/>
  <c r="O47" i="28"/>
  <c r="O46" i="28"/>
  <c r="O45" i="28"/>
  <c r="O44" i="28"/>
  <c r="O43" i="28"/>
  <c r="O42" i="28"/>
  <c r="O41" i="28"/>
  <c r="O40" i="28"/>
  <c r="O39" i="28"/>
  <c r="O38" i="28"/>
  <c r="O37" i="28"/>
  <c r="O36" i="28"/>
  <c r="O35" i="28"/>
  <c r="O34" i="28"/>
  <c r="O33" i="28"/>
  <c r="O32" i="28"/>
  <c r="O31" i="28"/>
  <c r="O30" i="28"/>
  <c r="O29" i="28"/>
  <c r="O28" i="28"/>
  <c r="O27" i="28"/>
  <c r="O26" i="28"/>
  <c r="O25" i="28"/>
  <c r="O24" i="28"/>
  <c r="O23" i="28"/>
  <c r="O22" i="28"/>
  <c r="O21" i="28"/>
  <c r="O20" i="28"/>
  <c r="O19" i="28"/>
  <c r="O18" i="28"/>
  <c r="O17" i="28"/>
  <c r="O16" i="28"/>
  <c r="O15" i="28"/>
  <c r="O14" i="28"/>
  <c r="O13" i="28"/>
  <c r="O12" i="28"/>
  <c r="O11" i="28"/>
  <c r="O10" i="28"/>
  <c r="O9" i="28"/>
  <c r="O8" i="28"/>
  <c r="O7" i="28"/>
  <c r="O6" i="28"/>
  <c r="O5" i="28"/>
  <c r="O4" i="28"/>
  <c r="O3" i="28"/>
  <c r="J76" i="26"/>
  <c r="J74" i="26"/>
  <c r="J60" i="26"/>
  <c r="J53" i="26"/>
  <c r="J52" i="26"/>
  <c r="J36" i="26"/>
  <c r="J28" i="26"/>
  <c r="J5" i="26"/>
  <c r="R838" i="28"/>
  <c r="S838" i="28" s="1"/>
  <c r="T838" i="28" s="1"/>
  <c r="R837" i="28"/>
  <c r="S837" i="28" s="1"/>
  <c r="T837" i="28" s="1"/>
  <c r="R836" i="28"/>
  <c r="S836" i="28" s="1"/>
  <c r="T836" i="28" s="1"/>
  <c r="R835" i="28"/>
  <c r="S835" i="28" s="1"/>
  <c r="T835" i="28" s="1"/>
  <c r="R834" i="28"/>
  <c r="S834" i="28" s="1"/>
  <c r="T834" i="28" s="1"/>
  <c r="T833" i="28"/>
  <c r="S833" i="28"/>
  <c r="E833" i="28"/>
  <c r="R832" i="28"/>
  <c r="S832" i="28" s="1"/>
  <c r="T832" i="28" s="1"/>
  <c r="R831" i="28"/>
  <c r="S831" i="28" s="1"/>
  <c r="T831" i="28" s="1"/>
  <c r="R830" i="28"/>
  <c r="S830" i="28" s="1"/>
  <c r="T830" i="28" s="1"/>
  <c r="R829" i="28"/>
  <c r="S829" i="28" s="1"/>
  <c r="T829" i="28" s="1"/>
  <c r="R828" i="28"/>
  <c r="S828" i="28" s="1"/>
  <c r="T828" i="28" s="1"/>
  <c r="U827" i="28" s="1"/>
  <c r="J95" i="26" s="1"/>
  <c r="T827" i="28"/>
  <c r="S827" i="28"/>
  <c r="E827" i="28"/>
  <c r="S826" i="28"/>
  <c r="T826" i="28" s="1"/>
  <c r="R826" i="28"/>
  <c r="T825" i="28"/>
  <c r="S825" i="28"/>
  <c r="R825" i="28"/>
  <c r="S824" i="28"/>
  <c r="T824" i="28" s="1"/>
  <c r="R824" i="28"/>
  <c r="T823" i="28"/>
  <c r="U821" i="28" s="1"/>
  <c r="J94" i="26" s="1"/>
  <c r="S823" i="28"/>
  <c r="R823" i="28"/>
  <c r="S822" i="28"/>
  <c r="T822" i="28" s="1"/>
  <c r="R822" i="28"/>
  <c r="T821" i="28"/>
  <c r="S821" i="28"/>
  <c r="E821" i="28"/>
  <c r="R820" i="28"/>
  <c r="S820" i="28" s="1"/>
  <c r="T820" i="28" s="1"/>
  <c r="R819" i="28"/>
  <c r="S819" i="28" s="1"/>
  <c r="T819" i="28" s="1"/>
  <c r="R818" i="28"/>
  <c r="S818" i="28" s="1"/>
  <c r="T818" i="28" s="1"/>
  <c r="R817" i="28"/>
  <c r="S817" i="28" s="1"/>
  <c r="T817" i="28" s="1"/>
  <c r="R816" i="28"/>
  <c r="S816" i="28" s="1"/>
  <c r="T816" i="28" s="1"/>
  <c r="T815" i="28"/>
  <c r="S815" i="28"/>
  <c r="E815" i="28"/>
  <c r="R814" i="28"/>
  <c r="S814" i="28" s="1"/>
  <c r="T814" i="28" s="1"/>
  <c r="S813" i="28"/>
  <c r="T813" i="28" s="1"/>
  <c r="R813" i="28"/>
  <c r="R812" i="28"/>
  <c r="S812" i="28" s="1"/>
  <c r="T812" i="28" s="1"/>
  <c r="S811" i="28"/>
  <c r="T811" i="28" s="1"/>
  <c r="R811" i="28"/>
  <c r="S810" i="28"/>
  <c r="T810" i="28" s="1"/>
  <c r="R810" i="28"/>
  <c r="T809" i="28"/>
  <c r="S809" i="28"/>
  <c r="E809" i="28"/>
  <c r="R808" i="28"/>
  <c r="S808" i="28" s="1"/>
  <c r="T808" i="28" s="1"/>
  <c r="R807" i="28"/>
  <c r="S807" i="28" s="1"/>
  <c r="T807" i="28" s="1"/>
  <c r="S806" i="28"/>
  <c r="T806" i="28" s="1"/>
  <c r="R806" i="28"/>
  <c r="R805" i="28"/>
  <c r="S805" i="28" s="1"/>
  <c r="T805" i="28" s="1"/>
  <c r="T804" i="28"/>
  <c r="S804" i="28"/>
  <c r="R804" i="28"/>
  <c r="T803" i="28"/>
  <c r="S803" i="28"/>
  <c r="E803" i="28"/>
  <c r="S802" i="28"/>
  <c r="T802" i="28" s="1"/>
  <c r="R802" i="28"/>
  <c r="R801" i="28"/>
  <c r="S801" i="28" s="1"/>
  <c r="T801" i="28" s="1"/>
  <c r="S800" i="28"/>
  <c r="T800" i="28" s="1"/>
  <c r="R800" i="28"/>
  <c r="R799" i="28"/>
  <c r="S799" i="28" s="1"/>
  <c r="T799" i="28" s="1"/>
  <c r="S798" i="28"/>
  <c r="T798" i="28" s="1"/>
  <c r="R798" i="28"/>
  <c r="T797" i="28"/>
  <c r="S797" i="28"/>
  <c r="E797" i="28"/>
  <c r="R796" i="28"/>
  <c r="S796" i="28" s="1"/>
  <c r="T796" i="28" s="1"/>
  <c r="R795" i="28"/>
  <c r="S795" i="28" s="1"/>
  <c r="T795" i="28" s="1"/>
  <c r="T794" i="28"/>
  <c r="R794" i="28"/>
  <c r="S794" i="28" s="1"/>
  <c r="R793" i="28"/>
  <c r="S793" i="28" s="1"/>
  <c r="T793" i="28" s="1"/>
  <c r="R792" i="28"/>
  <c r="S792" i="28" s="1"/>
  <c r="T792" i="28" s="1"/>
  <c r="T791" i="28"/>
  <c r="S791" i="28"/>
  <c r="E791" i="28"/>
  <c r="S790" i="28"/>
  <c r="T790" i="28" s="1"/>
  <c r="R790" i="28"/>
  <c r="R789" i="28"/>
  <c r="S789" i="28" s="1"/>
  <c r="T789" i="28" s="1"/>
  <c r="S788" i="28"/>
  <c r="T788" i="28" s="1"/>
  <c r="R788" i="28"/>
  <c r="R787" i="28"/>
  <c r="S787" i="28" s="1"/>
  <c r="T787" i="28" s="1"/>
  <c r="S786" i="28"/>
  <c r="T786" i="28" s="1"/>
  <c r="R786" i="28"/>
  <c r="T785" i="28"/>
  <c r="S785" i="28"/>
  <c r="E785" i="28"/>
  <c r="T784" i="28"/>
  <c r="R784" i="28"/>
  <c r="U784" i="28"/>
  <c r="J87" i="26" s="1"/>
  <c r="R783" i="28"/>
  <c r="S783" i="28" s="1"/>
  <c r="T783" i="28" s="1"/>
  <c r="R782" i="28"/>
  <c r="S782" i="28" s="1"/>
  <c r="T782" i="28" s="1"/>
  <c r="S781" i="28"/>
  <c r="T781" i="28" s="1"/>
  <c r="R781" i="28"/>
  <c r="R780" i="28"/>
  <c r="S780" i="28" s="1"/>
  <c r="T780" i="28" s="1"/>
  <c r="T779" i="28"/>
  <c r="S779" i="28"/>
  <c r="R779" i="28"/>
  <c r="R778" i="28"/>
  <c r="S778" i="28" s="1"/>
  <c r="T778" i="28" s="1"/>
  <c r="R777" i="28"/>
  <c r="S777" i="28" s="1"/>
  <c r="T777" i="28" s="1"/>
  <c r="T776" i="28"/>
  <c r="S776" i="28"/>
  <c r="R775" i="28"/>
  <c r="S775" i="28" s="1"/>
  <c r="T775" i="28" s="1"/>
  <c r="R774" i="28"/>
  <c r="S774" i="28" s="1"/>
  <c r="T774" i="28" s="1"/>
  <c r="R773" i="28"/>
  <c r="S773" i="28" s="1"/>
  <c r="T773" i="28" s="1"/>
  <c r="R772" i="28"/>
  <c r="S772" i="28" s="1"/>
  <c r="T772" i="28" s="1"/>
  <c r="R771" i="28"/>
  <c r="S771" i="28" s="1"/>
  <c r="T771" i="28" s="1"/>
  <c r="R770" i="28"/>
  <c r="S770" i="28" s="1"/>
  <c r="T770" i="28" s="1"/>
  <c r="S769" i="28"/>
  <c r="T769" i="28" s="1"/>
  <c r="R769" i="28"/>
  <c r="R768" i="28"/>
  <c r="S768" i="28" s="1"/>
  <c r="T768" i="28" s="1"/>
  <c r="R767" i="28"/>
  <c r="S767" i="28" s="1"/>
  <c r="T767" i="28" s="1"/>
  <c r="R766" i="28"/>
  <c r="S766" i="28" s="1"/>
  <c r="T766" i="28" s="1"/>
  <c r="R765" i="28"/>
  <c r="S765" i="28" s="1"/>
  <c r="T765" i="28" s="1"/>
  <c r="R764" i="28"/>
  <c r="S764" i="28" s="1"/>
  <c r="T764" i="28" s="1"/>
  <c r="R763" i="28"/>
  <c r="S763" i="28" s="1"/>
  <c r="T763" i="28" s="1"/>
  <c r="R762" i="28"/>
  <c r="S762" i="28" s="1"/>
  <c r="T762" i="28" s="1"/>
  <c r="S761" i="28"/>
  <c r="T761" i="28" s="1"/>
  <c r="R761" i="28"/>
  <c r="R760" i="28"/>
  <c r="S760" i="28" s="1"/>
  <c r="T760" i="28" s="1"/>
  <c r="R759" i="28"/>
  <c r="S759" i="28" s="1"/>
  <c r="T759" i="28" s="1"/>
  <c r="R758" i="28"/>
  <c r="S758" i="28" s="1"/>
  <c r="T758" i="28" s="1"/>
  <c r="R757" i="28"/>
  <c r="S757" i="28" s="1"/>
  <c r="T757" i="28" s="1"/>
  <c r="R756" i="28"/>
  <c r="S756" i="28" s="1"/>
  <c r="T756" i="28" s="1"/>
  <c r="R755" i="28"/>
  <c r="S755" i="28" s="1"/>
  <c r="T755" i="28" s="1"/>
  <c r="R754" i="28"/>
  <c r="S754" i="28" s="1"/>
  <c r="T754" i="28" s="1"/>
  <c r="S753" i="28"/>
  <c r="T753" i="28" s="1"/>
  <c r="R753" i="28"/>
  <c r="R752" i="28"/>
  <c r="S752" i="28" s="1"/>
  <c r="T752" i="28" s="1"/>
  <c r="R751" i="28"/>
  <c r="S751" i="28" s="1"/>
  <c r="T751" i="28" s="1"/>
  <c r="T750" i="28"/>
  <c r="S750" i="28"/>
  <c r="T749" i="28"/>
  <c r="S749" i="28"/>
  <c r="R749" i="28"/>
  <c r="R748" i="28"/>
  <c r="S748" i="28" s="1"/>
  <c r="T748" i="28" s="1"/>
  <c r="S747" i="28"/>
  <c r="T747" i="28" s="1"/>
  <c r="R747" i="28"/>
  <c r="R746" i="28"/>
  <c r="S746" i="28" s="1"/>
  <c r="T746" i="28" s="1"/>
  <c r="T745" i="28"/>
  <c r="S745" i="28"/>
  <c r="R745" i="28"/>
  <c r="T744" i="28"/>
  <c r="R744" i="28"/>
  <c r="S744" i="28" s="1"/>
  <c r="T743" i="28"/>
  <c r="S743" i="28"/>
  <c r="R743" i="28"/>
  <c r="T742" i="28"/>
  <c r="R742" i="28"/>
  <c r="S742" i="28" s="1"/>
  <c r="R741" i="28"/>
  <c r="S741" i="28" s="1"/>
  <c r="T741" i="28" s="1"/>
  <c r="R740" i="28"/>
  <c r="S740" i="28" s="1"/>
  <c r="T740" i="28" s="1"/>
  <c r="R739" i="28"/>
  <c r="S739" i="28" s="1"/>
  <c r="T739" i="28" s="1"/>
  <c r="T738" i="28"/>
  <c r="S738" i="28"/>
  <c r="S737" i="28"/>
  <c r="T737" i="28" s="1"/>
  <c r="U737" i="28" s="1"/>
  <c r="J83" i="26" s="1"/>
  <c r="R737" i="28"/>
  <c r="R736" i="28"/>
  <c r="S736" i="28" s="1"/>
  <c r="T736" i="28" s="1"/>
  <c r="S735" i="28"/>
  <c r="T735" i="28" s="1"/>
  <c r="R735" i="28"/>
  <c r="R734" i="28"/>
  <c r="S734" i="28" s="1"/>
  <c r="T734" i="28" s="1"/>
  <c r="T733" i="28"/>
  <c r="S733" i="28"/>
  <c r="R733" i="28"/>
  <c r="R732" i="28"/>
  <c r="S732" i="28" s="1"/>
  <c r="T732" i="28" s="1"/>
  <c r="S731" i="28"/>
  <c r="T731" i="28" s="1"/>
  <c r="R731" i="28"/>
  <c r="T730" i="28"/>
  <c r="S730" i="28"/>
  <c r="U729" i="28"/>
  <c r="J81" i="26" s="1"/>
  <c r="T729" i="28"/>
  <c r="R729" i="28"/>
  <c r="R728" i="28"/>
  <c r="S728" i="28" s="1"/>
  <c r="T728" i="28" s="1"/>
  <c r="T727" i="28"/>
  <c r="S727" i="28"/>
  <c r="R727" i="28"/>
  <c r="R726" i="28"/>
  <c r="S726" i="28" s="1"/>
  <c r="T726" i="28" s="1"/>
  <c r="T725" i="28"/>
  <c r="S725" i="28"/>
  <c r="R725" i="28"/>
  <c r="R724" i="28"/>
  <c r="S724" i="28" s="1"/>
  <c r="T724" i="28" s="1"/>
  <c r="S723" i="28"/>
  <c r="T723" i="28" s="1"/>
  <c r="R723" i="28"/>
  <c r="R722" i="28"/>
  <c r="S722" i="28" s="1"/>
  <c r="T722" i="28" s="1"/>
  <c r="T721" i="28"/>
  <c r="S721" i="28"/>
  <c r="R720" i="28"/>
  <c r="S720" i="28" s="1"/>
  <c r="T720" i="28" s="1"/>
  <c r="T719" i="28"/>
  <c r="S719" i="28"/>
  <c r="R719" i="28"/>
  <c r="R718" i="28"/>
  <c r="S718" i="28" s="1"/>
  <c r="T718" i="28" s="1"/>
  <c r="T717" i="28"/>
  <c r="S717" i="28"/>
  <c r="R717" i="28"/>
  <c r="R716" i="28"/>
  <c r="S716" i="28" s="1"/>
  <c r="T716" i="28" s="1"/>
  <c r="S715" i="28"/>
  <c r="T715" i="28" s="1"/>
  <c r="R715" i="28"/>
  <c r="R714" i="28"/>
  <c r="S714" i="28" s="1"/>
  <c r="T714" i="28" s="1"/>
  <c r="T713" i="28"/>
  <c r="S713" i="28"/>
  <c r="R713" i="28"/>
  <c r="R712" i="28"/>
  <c r="S712" i="28" s="1"/>
  <c r="T712" i="28" s="1"/>
  <c r="T711" i="28"/>
  <c r="S711" i="28"/>
  <c r="R711" i="28"/>
  <c r="R710" i="28"/>
  <c r="S710" i="28" s="1"/>
  <c r="T710" i="28" s="1"/>
  <c r="T709" i="28"/>
  <c r="S709" i="28"/>
  <c r="R709" i="28"/>
  <c r="R708" i="28"/>
  <c r="S708" i="28" s="1"/>
  <c r="T708" i="28" s="1"/>
  <c r="S707" i="28"/>
  <c r="T707" i="28" s="1"/>
  <c r="R707" i="28"/>
  <c r="R706" i="28"/>
  <c r="S706" i="28" s="1"/>
  <c r="T706" i="28" s="1"/>
  <c r="S705" i="28"/>
  <c r="T705" i="28" s="1"/>
  <c r="R705" i="28"/>
  <c r="R704" i="28"/>
  <c r="S704" i="28" s="1"/>
  <c r="T704" i="28" s="1"/>
  <c r="T703" i="28"/>
  <c r="S703" i="28"/>
  <c r="R703" i="28"/>
  <c r="R702" i="28"/>
  <c r="S702" i="28" s="1"/>
  <c r="T702" i="28" s="1"/>
  <c r="S701" i="28"/>
  <c r="T701" i="28" s="1"/>
  <c r="R701" i="28"/>
  <c r="R700" i="28"/>
  <c r="S700" i="28" s="1"/>
  <c r="T700" i="28" s="1"/>
  <c r="S699" i="28"/>
  <c r="T699" i="28" s="1"/>
  <c r="R699" i="28"/>
  <c r="R698" i="28"/>
  <c r="S698" i="28" s="1"/>
  <c r="T698" i="28" s="1"/>
  <c r="S697" i="28"/>
  <c r="T697" i="28" s="1"/>
  <c r="R697" i="28"/>
  <c r="R696" i="28"/>
  <c r="S696" i="28" s="1"/>
  <c r="T696" i="28" s="1"/>
  <c r="T695" i="28"/>
  <c r="S695" i="28"/>
  <c r="R694" i="28"/>
  <c r="S694" i="28" s="1"/>
  <c r="T694" i="28" s="1"/>
  <c r="S693" i="28"/>
  <c r="T693" i="28" s="1"/>
  <c r="R693" i="28"/>
  <c r="R692" i="28"/>
  <c r="S692" i="28" s="1"/>
  <c r="T692" i="28" s="1"/>
  <c r="S691" i="28"/>
  <c r="T691" i="28" s="1"/>
  <c r="R691" i="28"/>
  <c r="R690" i="28"/>
  <c r="S690" i="28" s="1"/>
  <c r="T690" i="28" s="1"/>
  <c r="S689" i="28"/>
  <c r="T689" i="28" s="1"/>
  <c r="R689" i="28"/>
  <c r="R688" i="28"/>
  <c r="S688" i="28" s="1"/>
  <c r="T688" i="28" s="1"/>
  <c r="T687" i="28"/>
  <c r="S687" i="28"/>
  <c r="R687" i="28"/>
  <c r="R686" i="28"/>
  <c r="S686" i="28" s="1"/>
  <c r="T686" i="28" s="1"/>
  <c r="S685" i="28"/>
  <c r="T685" i="28" s="1"/>
  <c r="U683" i="28" s="1"/>
  <c r="J78" i="26" s="1"/>
  <c r="R685" i="28"/>
  <c r="R684" i="28"/>
  <c r="S684" i="28" s="1"/>
  <c r="T684" i="28" s="1"/>
  <c r="T683" i="28"/>
  <c r="S683" i="28"/>
  <c r="S682" i="28"/>
  <c r="T682" i="28" s="1"/>
  <c r="R682" i="28"/>
  <c r="R681" i="28"/>
  <c r="S681" i="28" s="1"/>
  <c r="T681" i="28" s="1"/>
  <c r="R680" i="28"/>
  <c r="S680" i="28" s="1"/>
  <c r="T680" i="28" s="1"/>
  <c r="R679" i="28"/>
  <c r="S679" i="28" s="1"/>
  <c r="T679" i="28" s="1"/>
  <c r="R678" i="28"/>
  <c r="S678" i="28" s="1"/>
  <c r="T678" i="28" s="1"/>
  <c r="R677" i="28"/>
  <c r="S677" i="28" s="1"/>
  <c r="T677" i="28" s="1"/>
  <c r="R676" i="28"/>
  <c r="S676" i="28" s="1"/>
  <c r="T676" i="28" s="1"/>
  <c r="U675" i="28"/>
  <c r="T675" i="28"/>
  <c r="S675" i="28"/>
  <c r="T674" i="28"/>
  <c r="R674" i="28"/>
  <c r="S674" i="28" s="1"/>
  <c r="T673" i="28"/>
  <c r="R673" i="28"/>
  <c r="S673" i="28" s="1"/>
  <c r="T672" i="28"/>
  <c r="R672" i="28"/>
  <c r="S672" i="28" s="1"/>
  <c r="T671" i="28"/>
  <c r="R671" i="28"/>
  <c r="S671" i="28" s="1"/>
  <c r="T670" i="28"/>
  <c r="R670" i="28"/>
  <c r="S670" i="28" s="1"/>
  <c r="T669" i="28"/>
  <c r="R669" i="28"/>
  <c r="S669" i="28" s="1"/>
  <c r="T668" i="28"/>
  <c r="R668" i="28"/>
  <c r="S668" i="28" s="1"/>
  <c r="T667" i="28"/>
  <c r="R667" i="28"/>
  <c r="S667" i="28" s="1"/>
  <c r="T666" i="28"/>
  <c r="R666" i="28"/>
  <c r="S666" i="28" s="1"/>
  <c r="T665" i="28"/>
  <c r="R665" i="28"/>
  <c r="S665" i="28" s="1"/>
  <c r="R664" i="28"/>
  <c r="S664" i="28" s="1"/>
  <c r="T664" i="28" s="1"/>
  <c r="R663" i="28"/>
  <c r="S663" i="28" s="1"/>
  <c r="T663" i="28" s="1"/>
  <c r="T662" i="28"/>
  <c r="R662" i="28"/>
  <c r="S662" i="28" s="1"/>
  <c r="T661" i="28"/>
  <c r="R661" i="28"/>
  <c r="S661" i="28" s="1"/>
  <c r="R660" i="28"/>
  <c r="S660" i="28" s="1"/>
  <c r="T660" i="28" s="1"/>
  <c r="R659" i="28"/>
  <c r="S659" i="28" s="1"/>
  <c r="T659" i="28" s="1"/>
  <c r="R658" i="28"/>
  <c r="S658" i="28" s="1"/>
  <c r="T658" i="28" s="1"/>
  <c r="T657" i="28"/>
  <c r="S657" i="28"/>
  <c r="E657" i="28"/>
  <c r="T656" i="28"/>
  <c r="R656" i="28"/>
  <c r="S656" i="28" s="1"/>
  <c r="T655" i="28"/>
  <c r="S655" i="28"/>
  <c r="R655" i="28"/>
  <c r="T654" i="28"/>
  <c r="R654" i="28"/>
  <c r="S654" i="28" s="1"/>
  <c r="T653" i="28"/>
  <c r="S653" i="28"/>
  <c r="R653" i="28"/>
  <c r="T652" i="28"/>
  <c r="R652" i="28"/>
  <c r="S652" i="28" s="1"/>
  <c r="T651" i="28"/>
  <c r="S651" i="28"/>
  <c r="R651" i="28"/>
  <c r="T650" i="28"/>
  <c r="R650" i="28"/>
  <c r="S650" i="28" s="1"/>
  <c r="T649" i="28"/>
  <c r="S649" i="28"/>
  <c r="R649" i="28"/>
  <c r="T648" i="28"/>
  <c r="R648" i="28"/>
  <c r="S648" i="28" s="1"/>
  <c r="T647" i="28"/>
  <c r="S647" i="28"/>
  <c r="R647" i="28"/>
  <c r="T646" i="28"/>
  <c r="R646" i="28"/>
  <c r="S646" i="28" s="1"/>
  <c r="T645" i="28"/>
  <c r="S645" i="28"/>
  <c r="R645" i="28"/>
  <c r="T644" i="28"/>
  <c r="R644" i="28"/>
  <c r="S644" i="28" s="1"/>
  <c r="T643" i="28"/>
  <c r="S643" i="28"/>
  <c r="R643" i="28"/>
  <c r="T642" i="28"/>
  <c r="R642" i="28"/>
  <c r="S642" i="28" s="1"/>
  <c r="T641" i="28"/>
  <c r="S641" i="28"/>
  <c r="E641" i="28"/>
  <c r="T640" i="28"/>
  <c r="R640" i="28"/>
  <c r="S640" i="28" s="1"/>
  <c r="T639" i="28"/>
  <c r="S639" i="28"/>
  <c r="R639" i="28"/>
  <c r="T638" i="28"/>
  <c r="R638" i="28"/>
  <c r="S638" i="28" s="1"/>
  <c r="T637" i="28"/>
  <c r="S637" i="28"/>
  <c r="R637" i="28"/>
  <c r="T636" i="28"/>
  <c r="R636" i="28"/>
  <c r="S636" i="28" s="1"/>
  <c r="T635" i="28"/>
  <c r="S635" i="28"/>
  <c r="R635" i="28"/>
  <c r="T634" i="28"/>
  <c r="R634" i="28"/>
  <c r="S634" i="28" s="1"/>
  <c r="T633" i="28"/>
  <c r="S633" i="28"/>
  <c r="R633" i="28"/>
  <c r="T632" i="28"/>
  <c r="R632" i="28"/>
  <c r="S632" i="28" s="1"/>
  <c r="T631" i="28"/>
  <c r="S631" i="28"/>
  <c r="R631" i="28"/>
  <c r="T630" i="28"/>
  <c r="R630" i="28"/>
  <c r="S630" i="28" s="1"/>
  <c r="T629" i="28"/>
  <c r="S629" i="28"/>
  <c r="R629" i="28"/>
  <c r="T628" i="28"/>
  <c r="S628" i="28"/>
  <c r="E628" i="28"/>
  <c r="U628" i="28" s="1"/>
  <c r="T627" i="28"/>
  <c r="R627" i="28"/>
  <c r="S627" i="28" s="1"/>
  <c r="T626" i="28"/>
  <c r="R626" i="28"/>
  <c r="S626" i="28" s="1"/>
  <c r="T625" i="28"/>
  <c r="R625" i="28"/>
  <c r="S625" i="28" s="1"/>
  <c r="T624" i="28"/>
  <c r="S624" i="28"/>
  <c r="E624" i="28"/>
  <c r="T623" i="28"/>
  <c r="R623" i="28"/>
  <c r="U622" i="28"/>
  <c r="J70" i="26" s="1"/>
  <c r="T622" i="28"/>
  <c r="R622" i="28"/>
  <c r="T621" i="28"/>
  <c r="R621" i="28"/>
  <c r="S621" i="28" s="1"/>
  <c r="T620" i="28"/>
  <c r="R620" i="28"/>
  <c r="S620" i="28" s="1"/>
  <c r="T619" i="28"/>
  <c r="R619" i="28"/>
  <c r="S619" i="28" s="1"/>
  <c r="T618" i="28"/>
  <c r="R618" i="28"/>
  <c r="S618" i="28" s="1"/>
  <c r="T617" i="28"/>
  <c r="R617" i="28"/>
  <c r="S617" i="28" s="1"/>
  <c r="T616" i="28"/>
  <c r="R616" i="28"/>
  <c r="S616" i="28" s="1"/>
  <c r="T615" i="28"/>
  <c r="R615" i="28"/>
  <c r="S615" i="28" s="1"/>
  <c r="T614" i="28"/>
  <c r="S614" i="28"/>
  <c r="R614" i="28"/>
  <c r="T613" i="28"/>
  <c r="R613" i="28"/>
  <c r="S613" i="28" s="1"/>
  <c r="T612" i="28"/>
  <c r="R612" i="28"/>
  <c r="S612" i="28" s="1"/>
  <c r="T611" i="28"/>
  <c r="R611" i="28"/>
  <c r="S611" i="28" s="1"/>
  <c r="S610" i="28"/>
  <c r="T610" i="28" s="1"/>
  <c r="R610" i="28"/>
  <c r="R609" i="28"/>
  <c r="S609" i="28" s="1"/>
  <c r="T609" i="28" s="1"/>
  <c r="T608" i="28"/>
  <c r="R608" i="28"/>
  <c r="S608" i="28" s="1"/>
  <c r="R607" i="28"/>
  <c r="S607" i="28" s="1"/>
  <c r="T607" i="28" s="1"/>
  <c r="T606" i="28"/>
  <c r="S606" i="28"/>
  <c r="R606" i="28"/>
  <c r="T605" i="28"/>
  <c r="R605" i="28"/>
  <c r="S605" i="28" s="1"/>
  <c r="R604" i="28"/>
  <c r="S604" i="28" s="1"/>
  <c r="T604" i="28" s="1"/>
  <c r="R603" i="28"/>
  <c r="S603" i="28" s="1"/>
  <c r="T603" i="28" s="1"/>
  <c r="R602" i="28"/>
  <c r="S602" i="28" s="1"/>
  <c r="T602" i="28" s="1"/>
  <c r="T601" i="28"/>
  <c r="R601" i="28"/>
  <c r="S601" i="28" s="1"/>
  <c r="T600" i="28"/>
  <c r="S600" i="28"/>
  <c r="E600" i="28"/>
  <c r="R599" i="28"/>
  <c r="S599" i="28" s="1"/>
  <c r="T599" i="28" s="1"/>
  <c r="R598" i="28"/>
  <c r="S598" i="28" s="1"/>
  <c r="T598" i="28" s="1"/>
  <c r="S597" i="28"/>
  <c r="T597" i="28" s="1"/>
  <c r="R597" i="28"/>
  <c r="R596" i="28"/>
  <c r="S596" i="28" s="1"/>
  <c r="T596" i="28" s="1"/>
  <c r="S595" i="28"/>
  <c r="T595" i="28" s="1"/>
  <c r="R595" i="28"/>
  <c r="R594" i="28"/>
  <c r="S594" i="28" s="1"/>
  <c r="T594" i="28" s="1"/>
  <c r="T593" i="28"/>
  <c r="S593" i="28"/>
  <c r="E593" i="28"/>
  <c r="D593" i="28"/>
  <c r="U592" i="28"/>
  <c r="J67" i="26" s="1"/>
  <c r="T592" i="28"/>
  <c r="R592" i="28"/>
  <c r="T591" i="28"/>
  <c r="R591" i="28"/>
  <c r="T590" i="28"/>
  <c r="R590" i="28"/>
  <c r="U590" i="28"/>
  <c r="J65" i="26" s="1"/>
  <c r="T589" i="28"/>
  <c r="U589" i="28" s="1"/>
  <c r="J64" i="26" s="1"/>
  <c r="R589" i="28"/>
  <c r="T588" i="28"/>
  <c r="U588" i="28" s="1"/>
  <c r="J63" i="26" s="1"/>
  <c r="R588" i="28"/>
  <c r="T587" i="28"/>
  <c r="U587" i="28" s="1"/>
  <c r="J62" i="26" s="1"/>
  <c r="R587" i="28"/>
  <c r="T586" i="28"/>
  <c r="R586" i="28"/>
  <c r="U586" i="28"/>
  <c r="J61" i="26" s="1"/>
  <c r="T585" i="28"/>
  <c r="U585" i="28" s="1"/>
  <c r="R585" i="28"/>
  <c r="T584" i="28"/>
  <c r="R584" i="28"/>
  <c r="T583" i="28"/>
  <c r="R583" i="28"/>
  <c r="T582" i="28"/>
  <c r="R582" i="28"/>
  <c r="U582" i="28"/>
  <c r="J57" i="26" s="1"/>
  <c r="T581" i="28"/>
  <c r="R581" i="28"/>
  <c r="T580" i="28"/>
  <c r="S580" i="28"/>
  <c r="R580" i="28"/>
  <c r="T579" i="28"/>
  <c r="S579" i="28"/>
  <c r="R579" i="28"/>
  <c r="T578" i="28"/>
  <c r="S578" i="28"/>
  <c r="R578" i="28"/>
  <c r="T577" i="28"/>
  <c r="S577" i="28"/>
  <c r="R577" i="28"/>
  <c r="T576" i="28"/>
  <c r="S576" i="28"/>
  <c r="R576" i="28"/>
  <c r="T575" i="28"/>
  <c r="S575" i="28"/>
  <c r="R575" i="28"/>
  <c r="T574" i="28"/>
  <c r="S574" i="28"/>
  <c r="R574" i="28"/>
  <c r="T573" i="28"/>
  <c r="S573" i="28"/>
  <c r="R573" i="28"/>
  <c r="S572" i="28"/>
  <c r="T572" i="28" s="1"/>
  <c r="R572" i="28"/>
  <c r="T571" i="28"/>
  <c r="S571" i="28"/>
  <c r="E571" i="28"/>
  <c r="R570" i="28"/>
  <c r="S570" i="28" s="1"/>
  <c r="T570" i="28" s="1"/>
  <c r="R569" i="28"/>
  <c r="S569" i="28" s="1"/>
  <c r="T569" i="28" s="1"/>
  <c r="R568" i="28"/>
  <c r="S568" i="28" s="1"/>
  <c r="T568" i="28" s="1"/>
  <c r="T567" i="28"/>
  <c r="S567" i="28"/>
  <c r="E567" i="28"/>
  <c r="S566" i="28"/>
  <c r="T566" i="28" s="1"/>
  <c r="R566" i="28"/>
  <c r="R565" i="28"/>
  <c r="S565" i="28" s="1"/>
  <c r="T565" i="28" s="1"/>
  <c r="R564" i="28"/>
  <c r="S564" i="28" s="1"/>
  <c r="T564" i="28" s="1"/>
  <c r="U563" i="28" s="1"/>
  <c r="T563" i="28"/>
  <c r="S563" i="28"/>
  <c r="E563" i="28"/>
  <c r="R562" i="28"/>
  <c r="S562" i="28" s="1"/>
  <c r="T562" i="28" s="1"/>
  <c r="R561" i="28"/>
  <c r="S561" i="28" s="1"/>
  <c r="T561" i="28" s="1"/>
  <c r="R560" i="28"/>
  <c r="S560" i="28" s="1"/>
  <c r="T560" i="28" s="1"/>
  <c r="T559" i="28"/>
  <c r="E559" i="28"/>
  <c r="T558" i="28"/>
  <c r="R558" i="28"/>
  <c r="T557" i="28"/>
  <c r="R557" i="28"/>
  <c r="U557" i="28"/>
  <c r="J50" i="26" s="1"/>
  <c r="T556" i="28"/>
  <c r="R556" i="28"/>
  <c r="T555" i="28"/>
  <c r="R555" i="28"/>
  <c r="U555" i="28"/>
  <c r="J48" i="26" s="1"/>
  <c r="T554" i="28"/>
  <c r="S554" i="28"/>
  <c r="R554" i="28"/>
  <c r="T553" i="28"/>
  <c r="R553" i="28"/>
  <c r="S553" i="28" s="1"/>
  <c r="S552" i="28"/>
  <c r="T552" i="28" s="1"/>
  <c r="R552" i="28"/>
  <c r="T551" i="28"/>
  <c r="R551" i="28"/>
  <c r="S551" i="28" s="1"/>
  <c r="T550" i="28"/>
  <c r="R550" i="28"/>
  <c r="S550" i="28" s="1"/>
  <c r="R549" i="28"/>
  <c r="S549" i="28" s="1"/>
  <c r="T549" i="28" s="1"/>
  <c r="T548" i="28"/>
  <c r="S548" i="28"/>
  <c r="R548" i="28"/>
  <c r="R547" i="28"/>
  <c r="S547" i="28" s="1"/>
  <c r="T547" i="28" s="1"/>
  <c r="S546" i="28"/>
  <c r="T546" i="28" s="1"/>
  <c r="R546" i="28"/>
  <c r="T545" i="28"/>
  <c r="R545" i="28"/>
  <c r="S545" i="28" s="1"/>
  <c r="T544" i="28"/>
  <c r="R544" i="28"/>
  <c r="S544" i="28" s="1"/>
  <c r="R543" i="28"/>
  <c r="S543" i="28" s="1"/>
  <c r="T543" i="28" s="1"/>
  <c r="R542" i="28"/>
  <c r="S542" i="28" s="1"/>
  <c r="T542" i="28" s="1"/>
  <c r="T541" i="28"/>
  <c r="R541" i="28"/>
  <c r="S541" i="28" s="1"/>
  <c r="T540" i="28"/>
  <c r="R540" i="28"/>
  <c r="S540" i="28" s="1"/>
  <c r="R539" i="28"/>
  <c r="S539" i="28" s="1"/>
  <c r="T539" i="28" s="1"/>
  <c r="T538" i="28"/>
  <c r="R538" i="28"/>
  <c r="S538" i="28" s="1"/>
  <c r="R537" i="28"/>
  <c r="S537" i="28" s="1"/>
  <c r="T537" i="28" s="1"/>
  <c r="T536" i="28"/>
  <c r="S536" i="28"/>
  <c r="R536" i="28"/>
  <c r="T535" i="28"/>
  <c r="R535" i="28"/>
  <c r="S535" i="28" s="1"/>
  <c r="T534" i="28"/>
  <c r="S534" i="28"/>
  <c r="R534" i="28"/>
  <c r="T533" i="28"/>
  <c r="R533" i="28"/>
  <c r="S533" i="28" s="1"/>
  <c r="T532" i="28"/>
  <c r="R532" i="28"/>
  <c r="S532" i="28" s="1"/>
  <c r="T531" i="28"/>
  <c r="R531" i="28"/>
  <c r="S531" i="28" s="1"/>
  <c r="T530" i="28"/>
  <c r="R530" i="28"/>
  <c r="S530" i="28" s="1"/>
  <c r="T529" i="28"/>
  <c r="R529" i="28"/>
  <c r="S529" i="28" s="1"/>
  <c r="T528" i="28"/>
  <c r="S528" i="28"/>
  <c r="R528" i="28"/>
  <c r="T527" i="28"/>
  <c r="R527" i="28"/>
  <c r="S527" i="28" s="1"/>
  <c r="T526" i="28"/>
  <c r="R526" i="28"/>
  <c r="S526" i="28" s="1"/>
  <c r="T525" i="28"/>
  <c r="R525" i="28"/>
  <c r="S525" i="28" s="1"/>
  <c r="T524" i="28"/>
  <c r="S524" i="28"/>
  <c r="R524" i="28"/>
  <c r="T523" i="28"/>
  <c r="R523" i="28"/>
  <c r="S523" i="28" s="1"/>
  <c r="S522" i="28"/>
  <c r="T522" i="28" s="1"/>
  <c r="R522" i="28"/>
  <c r="T521" i="28"/>
  <c r="R521" i="28"/>
  <c r="S521" i="28" s="1"/>
  <c r="T520" i="28"/>
  <c r="R520" i="28"/>
  <c r="S520" i="28" s="1"/>
  <c r="T519" i="28"/>
  <c r="R519" i="28"/>
  <c r="S519" i="28" s="1"/>
  <c r="T518" i="28"/>
  <c r="R518" i="28"/>
  <c r="S518" i="28" s="1"/>
  <c r="R517" i="28"/>
  <c r="S517" i="28" s="1"/>
  <c r="T517" i="28" s="1"/>
  <c r="S516" i="28"/>
  <c r="T516" i="28" s="1"/>
  <c r="R516" i="28"/>
  <c r="T515" i="28"/>
  <c r="R515" i="28"/>
  <c r="S515" i="28" s="1"/>
  <c r="T514" i="28"/>
  <c r="R514" i="28"/>
  <c r="S514" i="28" s="1"/>
  <c r="R513" i="28"/>
  <c r="S513" i="28" s="1"/>
  <c r="T513" i="28" s="1"/>
  <c r="R512" i="28"/>
  <c r="S512" i="28" s="1"/>
  <c r="T512" i="28" s="1"/>
  <c r="T511" i="28"/>
  <c r="R511" i="28"/>
  <c r="S511" i="28" s="1"/>
  <c r="T510" i="28"/>
  <c r="R510" i="28"/>
  <c r="S510" i="28" s="1"/>
  <c r="R509" i="28"/>
  <c r="S509" i="28" s="1"/>
  <c r="T509" i="28" s="1"/>
  <c r="T508" i="28"/>
  <c r="S508" i="28"/>
  <c r="R508" i="28"/>
  <c r="T507" i="28"/>
  <c r="R507" i="28"/>
  <c r="S507" i="28" s="1"/>
  <c r="R506" i="28"/>
  <c r="S506" i="28" s="1"/>
  <c r="T506" i="28" s="1"/>
  <c r="T505" i="28"/>
  <c r="R505" i="28"/>
  <c r="S505" i="28" s="1"/>
  <c r="T504" i="28"/>
  <c r="S504" i="28"/>
  <c r="R504" i="28"/>
  <c r="R503" i="28"/>
  <c r="S503" i="28" s="1"/>
  <c r="T503" i="28" s="1"/>
  <c r="R502" i="28"/>
  <c r="S502" i="28" s="1"/>
  <c r="T502" i="28" s="1"/>
  <c r="T501" i="28"/>
  <c r="R501" i="28"/>
  <c r="S501" i="28" s="1"/>
  <c r="T500" i="28"/>
  <c r="R500" i="28"/>
  <c r="S500" i="28" s="1"/>
  <c r="T499" i="28"/>
  <c r="R499" i="28"/>
  <c r="S499" i="28" s="1"/>
  <c r="T498" i="28"/>
  <c r="R498" i="28"/>
  <c r="S498" i="28" s="1"/>
  <c r="R497" i="28"/>
  <c r="S497" i="28" s="1"/>
  <c r="T497" i="28" s="1"/>
  <c r="S496" i="28"/>
  <c r="T496" i="28" s="1"/>
  <c r="R496" i="28"/>
  <c r="T495" i="28"/>
  <c r="R495" i="28"/>
  <c r="S495" i="28" s="1"/>
  <c r="T494" i="28"/>
  <c r="R494" i="28"/>
  <c r="S494" i="28" s="1"/>
  <c r="T493" i="28"/>
  <c r="R493" i="28"/>
  <c r="S493" i="28" s="1"/>
  <c r="T492" i="28"/>
  <c r="R492" i="28"/>
  <c r="S492" i="28" s="1"/>
  <c r="T491" i="28"/>
  <c r="R491" i="28"/>
  <c r="S491" i="28" s="1"/>
  <c r="T490" i="28"/>
  <c r="R490" i="28"/>
  <c r="S490" i="28" s="1"/>
  <c r="T489" i="28"/>
  <c r="R489" i="28"/>
  <c r="S489" i="28" s="1"/>
  <c r="R488" i="28"/>
  <c r="S488" i="28" s="1"/>
  <c r="T488" i="28" s="1"/>
  <c r="R487" i="28"/>
  <c r="S487" i="28" s="1"/>
  <c r="T487" i="28" s="1"/>
  <c r="R486" i="28"/>
  <c r="S486" i="28" s="1"/>
  <c r="T486" i="28" s="1"/>
  <c r="T485" i="28"/>
  <c r="R485" i="28"/>
  <c r="S485" i="28" s="1"/>
  <c r="T484" i="28"/>
  <c r="S484" i="28"/>
  <c r="R484" i="28"/>
  <c r="R483" i="28"/>
  <c r="S483" i="28" s="1"/>
  <c r="T483" i="28" s="1"/>
  <c r="S482" i="28"/>
  <c r="T482" i="28" s="1"/>
  <c r="R482" i="28"/>
  <c r="T481" i="28"/>
  <c r="R481" i="28"/>
  <c r="S481" i="28" s="1"/>
  <c r="T480" i="28"/>
  <c r="R480" i="28"/>
  <c r="S480" i="28" s="1"/>
  <c r="R479" i="28"/>
  <c r="S479" i="28" s="1"/>
  <c r="T479" i="28" s="1"/>
  <c r="R478" i="28"/>
  <c r="S478" i="28" s="1"/>
  <c r="T478" i="28" s="1"/>
  <c r="T477" i="28"/>
  <c r="R477" i="28"/>
  <c r="S477" i="28" s="1"/>
  <c r="S476" i="28"/>
  <c r="T476" i="28" s="1"/>
  <c r="R476" i="28"/>
  <c r="T475" i="28"/>
  <c r="R475" i="28"/>
  <c r="S475" i="28" s="1"/>
  <c r="T474" i="28"/>
  <c r="S474" i="28"/>
  <c r="E474" i="28"/>
  <c r="T473" i="28"/>
  <c r="R473" i="28"/>
  <c r="T472" i="28"/>
  <c r="R472" i="28"/>
  <c r="S472" i="28" s="1"/>
  <c r="R471" i="28"/>
  <c r="S471" i="28" s="1"/>
  <c r="T471" i="28" s="1"/>
  <c r="R470" i="28"/>
  <c r="S470" i="28" s="1"/>
  <c r="T470" i="28" s="1"/>
  <c r="T469" i="28"/>
  <c r="S469" i="28"/>
  <c r="R469" i="28"/>
  <c r="T468" i="28"/>
  <c r="R468" i="28"/>
  <c r="S468" i="28" s="1"/>
  <c r="R467" i="28"/>
  <c r="S467" i="28" s="1"/>
  <c r="T467" i="28" s="1"/>
  <c r="T466" i="28"/>
  <c r="R466" i="28"/>
  <c r="S466" i="28" s="1"/>
  <c r="R465" i="28"/>
  <c r="S465" i="28" s="1"/>
  <c r="T465" i="28" s="1"/>
  <c r="R464" i="28"/>
  <c r="S464" i="28" s="1"/>
  <c r="T464" i="28" s="1"/>
  <c r="R463" i="28"/>
  <c r="S463" i="28" s="1"/>
  <c r="T463" i="28" s="1"/>
  <c r="T462" i="28"/>
  <c r="R462" i="28"/>
  <c r="S462" i="28" s="1"/>
  <c r="R461" i="28"/>
  <c r="S461" i="28" s="1"/>
  <c r="T461" i="28" s="1"/>
  <c r="S460" i="28"/>
  <c r="T460" i="28" s="1"/>
  <c r="R460" i="28"/>
  <c r="T459" i="28"/>
  <c r="R459" i="28"/>
  <c r="S459" i="28" s="1"/>
  <c r="T458" i="28"/>
  <c r="S458" i="28"/>
  <c r="R458" i="28"/>
  <c r="R457" i="28"/>
  <c r="S457" i="28" s="1"/>
  <c r="T457" i="28" s="1"/>
  <c r="R456" i="28"/>
  <c r="S456" i="28" s="1"/>
  <c r="T456" i="28" s="1"/>
  <c r="S455" i="28"/>
  <c r="T455" i="28" s="1"/>
  <c r="R455" i="28"/>
  <c r="R454" i="28"/>
  <c r="S454" i="28" s="1"/>
  <c r="T454" i="28" s="1"/>
  <c r="R453" i="28"/>
  <c r="S453" i="28" s="1"/>
  <c r="T453" i="28" s="1"/>
  <c r="T452" i="28"/>
  <c r="R452" i="28"/>
  <c r="S452" i="28" s="1"/>
  <c r="T451" i="28"/>
  <c r="R451" i="28"/>
  <c r="S451" i="28" s="1"/>
  <c r="T450" i="28"/>
  <c r="R450" i="28"/>
  <c r="S450" i="28" s="1"/>
  <c r="T449" i="28"/>
  <c r="R449" i="28"/>
  <c r="S449" i="28" s="1"/>
  <c r="T448" i="28"/>
  <c r="R448" i="28"/>
  <c r="S448" i="28" s="1"/>
  <c r="S447" i="28"/>
  <c r="T447" i="28" s="1"/>
  <c r="R447" i="28"/>
  <c r="T446" i="28"/>
  <c r="R446" i="28"/>
  <c r="S446" i="28" s="1"/>
  <c r="R445" i="28"/>
  <c r="S445" i="28" s="1"/>
  <c r="T445" i="28" s="1"/>
  <c r="T444" i="28"/>
  <c r="R444" i="28"/>
  <c r="S444" i="28" s="1"/>
  <c r="R443" i="28"/>
  <c r="S443" i="28" s="1"/>
  <c r="T443" i="28" s="1"/>
  <c r="T442" i="28"/>
  <c r="S442" i="28"/>
  <c r="R442" i="28"/>
  <c r="T441" i="28"/>
  <c r="R441" i="28"/>
  <c r="S441" i="28" s="1"/>
  <c r="S440" i="28"/>
  <c r="T440" i="28" s="1"/>
  <c r="R440" i="28"/>
  <c r="T439" i="28"/>
  <c r="R439" i="28"/>
  <c r="S439" i="28" s="1"/>
  <c r="T438" i="28"/>
  <c r="S438" i="28"/>
  <c r="R438" i="28"/>
  <c r="R437" i="28"/>
  <c r="S437" i="28" s="1"/>
  <c r="T437" i="28" s="1"/>
  <c r="T436" i="28"/>
  <c r="R436" i="28"/>
  <c r="S436" i="28" s="1"/>
  <c r="S435" i="28"/>
  <c r="T435" i="28" s="1"/>
  <c r="R435" i="28"/>
  <c r="S434" i="28"/>
  <c r="T434" i="28" s="1"/>
  <c r="R434" i="28"/>
  <c r="R433" i="28"/>
  <c r="S433" i="28" s="1"/>
  <c r="T433" i="28" s="1"/>
  <c r="T432" i="28"/>
  <c r="S432" i="28"/>
  <c r="R432" i="28"/>
  <c r="R431" i="28"/>
  <c r="S431" i="28" s="1"/>
  <c r="T431" i="28" s="1"/>
  <c r="S430" i="28"/>
  <c r="T430" i="28" s="1"/>
  <c r="R430" i="28"/>
  <c r="T429" i="28"/>
  <c r="S429" i="28"/>
  <c r="R429" i="28"/>
  <c r="T428" i="28"/>
  <c r="S428" i="28"/>
  <c r="R428" i="28"/>
  <c r="R427" i="28"/>
  <c r="S427" i="28" s="1"/>
  <c r="T427" i="28" s="1"/>
  <c r="T426" i="28"/>
  <c r="R426" i="28"/>
  <c r="S426" i="28" s="1"/>
  <c r="R425" i="28"/>
  <c r="S425" i="28" s="1"/>
  <c r="T425" i="28" s="1"/>
  <c r="R424" i="28"/>
  <c r="S424" i="28" s="1"/>
  <c r="T424" i="28" s="1"/>
  <c r="R423" i="28"/>
  <c r="S423" i="28" s="1"/>
  <c r="T423" i="28" s="1"/>
  <c r="T422" i="28"/>
  <c r="S422" i="28"/>
  <c r="R422" i="28"/>
  <c r="R421" i="28"/>
  <c r="S421" i="28" s="1"/>
  <c r="T421" i="28" s="1"/>
  <c r="S420" i="28"/>
  <c r="T420" i="28" s="1"/>
  <c r="R420" i="28"/>
  <c r="T419" i="28"/>
  <c r="R419" i="28"/>
  <c r="S419" i="28" s="1"/>
  <c r="T418" i="28"/>
  <c r="S418" i="28"/>
  <c r="R418" i="28"/>
  <c r="S417" i="28"/>
  <c r="T417" i="28" s="1"/>
  <c r="R417" i="28"/>
  <c r="T416" i="28"/>
  <c r="R416" i="28"/>
  <c r="S416" i="28" s="1"/>
  <c r="R415" i="28"/>
  <c r="S415" i="28" s="1"/>
  <c r="T415" i="28" s="1"/>
  <c r="S414" i="28"/>
  <c r="T414" i="28" s="1"/>
  <c r="R414" i="28"/>
  <c r="R413" i="28"/>
  <c r="S413" i="28" s="1"/>
  <c r="T413" i="28" s="1"/>
  <c r="T412" i="28"/>
  <c r="S412" i="28"/>
  <c r="R412" i="28"/>
  <c r="T411" i="28"/>
  <c r="R411" i="28"/>
  <c r="S411" i="28" s="1"/>
  <c r="T410" i="28"/>
  <c r="R410" i="28"/>
  <c r="S410" i="28" s="1"/>
  <c r="R409" i="28"/>
  <c r="S409" i="28" s="1"/>
  <c r="T409" i="28" s="1"/>
  <c r="T408" i="28"/>
  <c r="S408" i="28"/>
  <c r="R408" i="28"/>
  <c r="T407" i="28"/>
  <c r="R407" i="28"/>
  <c r="S407" i="28" s="1"/>
  <c r="R406" i="28"/>
  <c r="S406" i="28" s="1"/>
  <c r="T406" i="28" s="1"/>
  <c r="R405" i="28"/>
  <c r="S405" i="28" s="1"/>
  <c r="T405" i="28" s="1"/>
  <c r="S404" i="28"/>
  <c r="T404" i="28" s="1"/>
  <c r="R404" i="28"/>
  <c r="R403" i="28"/>
  <c r="S403" i="28" s="1"/>
  <c r="T403" i="28" s="1"/>
  <c r="T402" i="28"/>
  <c r="R402" i="28"/>
  <c r="S402" i="28" s="1"/>
  <c r="S401" i="28"/>
  <c r="T401" i="28" s="1"/>
  <c r="R401" i="28"/>
  <c r="S400" i="28"/>
  <c r="T400" i="28" s="1"/>
  <c r="R400" i="28"/>
  <c r="T399" i="28"/>
  <c r="R399" i="28"/>
  <c r="S399" i="28" s="1"/>
  <c r="T398" i="28"/>
  <c r="R398" i="28"/>
  <c r="S398" i="28" s="1"/>
  <c r="R397" i="28"/>
  <c r="S397" i="28" s="1"/>
  <c r="T397" i="28" s="1"/>
  <c r="R396" i="28"/>
  <c r="S396" i="28" s="1"/>
  <c r="T396" i="28" s="1"/>
  <c r="R395" i="28"/>
  <c r="S395" i="28" s="1"/>
  <c r="T395" i="28" s="1"/>
  <c r="R394" i="28"/>
  <c r="S394" i="28" s="1"/>
  <c r="T394" i="28" s="1"/>
  <c r="S393" i="28"/>
  <c r="T393" i="28" s="1"/>
  <c r="R393" i="28"/>
  <c r="T392" i="28"/>
  <c r="E392" i="28"/>
  <c r="T391" i="28"/>
  <c r="R391" i="28"/>
  <c r="T390" i="28"/>
  <c r="R390" i="28"/>
  <c r="T389" i="28"/>
  <c r="R389" i="28"/>
  <c r="R388" i="28"/>
  <c r="S388" i="28" s="1"/>
  <c r="T388" i="28" s="1"/>
  <c r="R387" i="28"/>
  <c r="S387" i="28" s="1"/>
  <c r="T387" i="28" s="1"/>
  <c r="T386" i="28"/>
  <c r="R386" i="28"/>
  <c r="S386" i="28" s="1"/>
  <c r="T385" i="28"/>
  <c r="R385" i="28"/>
  <c r="S385" i="28" s="1"/>
  <c r="T384" i="28"/>
  <c r="S384" i="28"/>
  <c r="R384" i="28"/>
  <c r="T383" i="28"/>
  <c r="R383" i="28"/>
  <c r="S383" i="28" s="1"/>
  <c r="T382" i="28"/>
  <c r="R382" i="28"/>
  <c r="S382" i="28" s="1"/>
  <c r="T381" i="28"/>
  <c r="R381" i="28"/>
  <c r="S381" i="28" s="1"/>
  <c r="R380" i="28"/>
  <c r="S380" i="28" s="1"/>
  <c r="T380" i="28" s="1"/>
  <c r="S379" i="28"/>
  <c r="T379" i="28" s="1"/>
  <c r="R379" i="28"/>
  <c r="S378" i="28"/>
  <c r="T378" i="28" s="1"/>
  <c r="R378" i="28"/>
  <c r="R377" i="28"/>
  <c r="S377" i="28" s="1"/>
  <c r="T377" i="28" s="1"/>
  <c r="S376" i="28"/>
  <c r="T376" i="28" s="1"/>
  <c r="R376" i="28"/>
  <c r="R375" i="28"/>
  <c r="S375" i="28" s="1"/>
  <c r="T375" i="28" s="1"/>
  <c r="S374" i="28"/>
  <c r="T374" i="28" s="1"/>
  <c r="R374" i="28"/>
  <c r="R373" i="28"/>
  <c r="S373" i="28" s="1"/>
  <c r="T373" i="28" s="1"/>
  <c r="T372" i="28"/>
  <c r="S372" i="28"/>
  <c r="E372" i="28"/>
  <c r="T371" i="28"/>
  <c r="R371" i="28"/>
  <c r="S371" i="28" s="1"/>
  <c r="T370" i="28"/>
  <c r="R370" i="28"/>
  <c r="S370" i="28" s="1"/>
  <c r="T369" i="28"/>
  <c r="R369" i="28"/>
  <c r="S369" i="28" s="1"/>
  <c r="R368" i="28"/>
  <c r="S368" i="28" s="1"/>
  <c r="T368" i="28" s="1"/>
  <c r="T367" i="28"/>
  <c r="S367" i="28"/>
  <c r="R367" i="28"/>
  <c r="T366" i="28"/>
  <c r="R366" i="28"/>
  <c r="S366" i="28" s="1"/>
  <c r="S365" i="28"/>
  <c r="T365" i="28" s="1"/>
  <c r="R365" i="28"/>
  <c r="R364" i="28"/>
  <c r="S364" i="28" s="1"/>
  <c r="T364" i="28" s="1"/>
  <c r="R363" i="28"/>
  <c r="S363" i="28" s="1"/>
  <c r="T363" i="28" s="1"/>
  <c r="T362" i="28"/>
  <c r="R362" i="28"/>
  <c r="S362" i="28" s="1"/>
  <c r="R361" i="28"/>
  <c r="S361" i="28" s="1"/>
  <c r="T361" i="28" s="1"/>
  <c r="T360" i="28"/>
  <c r="R360" i="28"/>
  <c r="S360" i="28" s="1"/>
  <c r="T359" i="28"/>
  <c r="S359" i="28"/>
  <c r="R359" i="28"/>
  <c r="T358" i="28"/>
  <c r="S358" i="28"/>
  <c r="E358" i="28"/>
  <c r="T357" i="28"/>
  <c r="R357" i="28"/>
  <c r="S357" i="28" s="1"/>
  <c r="T356" i="28"/>
  <c r="R356" i="28"/>
  <c r="S356" i="28" s="1"/>
  <c r="T355" i="28"/>
  <c r="R355" i="28"/>
  <c r="S355" i="28" s="1"/>
  <c r="S354" i="28"/>
  <c r="T354" i="28" s="1"/>
  <c r="R354" i="28"/>
  <c r="T353" i="28"/>
  <c r="R353" i="28"/>
  <c r="S353" i="28" s="1"/>
  <c r="T352" i="28"/>
  <c r="S352" i="28"/>
  <c r="R352" i="28"/>
  <c r="R351" i="28"/>
  <c r="S351" i="28" s="1"/>
  <c r="T351" i="28" s="1"/>
  <c r="R350" i="28"/>
  <c r="S350" i="28" s="1"/>
  <c r="T350" i="28" s="1"/>
  <c r="T349" i="28"/>
  <c r="S349" i="28"/>
  <c r="R349" i="28"/>
  <c r="T348" i="28"/>
  <c r="R348" i="28"/>
  <c r="S348" i="28" s="1"/>
  <c r="T347" i="28"/>
  <c r="S347" i="28"/>
  <c r="R347" i="28"/>
  <c r="T346" i="28"/>
  <c r="R346" i="28"/>
  <c r="S346" i="28" s="1"/>
  <c r="T345" i="28"/>
  <c r="S345" i="28"/>
  <c r="R345" i="28"/>
  <c r="T344" i="28"/>
  <c r="E344" i="28"/>
  <c r="T343" i="28"/>
  <c r="R343" i="28"/>
  <c r="U343" i="28"/>
  <c r="J38" i="26" s="1"/>
  <c r="R342" i="28"/>
  <c r="S342" i="28" s="1"/>
  <c r="T342" i="28" s="1"/>
  <c r="R341" i="28"/>
  <c r="S341" i="28" s="1"/>
  <c r="T341" i="28" s="1"/>
  <c r="R340" i="28"/>
  <c r="S340" i="28" s="1"/>
  <c r="T340" i="28" s="1"/>
  <c r="T339" i="28"/>
  <c r="S339" i="28"/>
  <c r="E339" i="28"/>
  <c r="T338" i="28"/>
  <c r="R338" i="28"/>
  <c r="T337" i="28"/>
  <c r="R337" i="28"/>
  <c r="T336" i="28"/>
  <c r="R336" i="28"/>
  <c r="T335" i="28"/>
  <c r="R335" i="28"/>
  <c r="T334" i="28"/>
  <c r="R334" i="28"/>
  <c r="T333" i="28"/>
  <c r="R333" i="28"/>
  <c r="T332" i="28"/>
  <c r="R332" i="28"/>
  <c r="T331" i="28"/>
  <c r="R331" i="28"/>
  <c r="T330" i="28"/>
  <c r="R330" i="28"/>
  <c r="S329" i="28"/>
  <c r="T329" i="28" s="1"/>
  <c r="R329" i="28"/>
  <c r="T328" i="28"/>
  <c r="R328" i="28"/>
  <c r="T327" i="28"/>
  <c r="R327" i="28"/>
  <c r="T326" i="28"/>
  <c r="R326" i="28"/>
  <c r="T325" i="28"/>
  <c r="R325" i="28"/>
  <c r="T324" i="28"/>
  <c r="R324" i="28"/>
  <c r="T323" i="28"/>
  <c r="R323" i="28"/>
  <c r="T322" i="28"/>
  <c r="R322" i="28"/>
  <c r="T321" i="28"/>
  <c r="R321" i="28"/>
  <c r="T320" i="28"/>
  <c r="R320" i="28"/>
  <c r="T319" i="28"/>
  <c r="R319" i="28"/>
  <c r="T318" i="28"/>
  <c r="R318" i="28"/>
  <c r="T317" i="28"/>
  <c r="R317" i="28"/>
  <c r="T316" i="28"/>
  <c r="R316" i="28"/>
  <c r="T315" i="28"/>
  <c r="R315" i="28"/>
  <c r="T314" i="28"/>
  <c r="R314" i="28"/>
  <c r="T313" i="28"/>
  <c r="R313" i="28"/>
  <c r="T312" i="28"/>
  <c r="R312" i="28"/>
  <c r="R311" i="28"/>
  <c r="S311" i="28" s="1"/>
  <c r="T311" i="28" s="1"/>
  <c r="T310" i="28"/>
  <c r="R310" i="28"/>
  <c r="T309" i="28"/>
  <c r="R309" i="28"/>
  <c r="R308" i="28"/>
  <c r="S308" i="28" s="1"/>
  <c r="T308" i="28" s="1"/>
  <c r="T307" i="28"/>
  <c r="R307" i="28"/>
  <c r="T306" i="28"/>
  <c r="R306" i="28"/>
  <c r="T305" i="28"/>
  <c r="R305" i="28"/>
  <c r="T304" i="28"/>
  <c r="R304" i="28"/>
  <c r="T303" i="28"/>
  <c r="R303" i="28"/>
  <c r="T302" i="28"/>
  <c r="R302" i="28"/>
  <c r="T301" i="28"/>
  <c r="R301" i="28"/>
  <c r="T300" i="28"/>
  <c r="R300" i="28"/>
  <c r="T299" i="28"/>
  <c r="R299" i="28"/>
  <c r="T298" i="28"/>
  <c r="R298" i="28"/>
  <c r="T297" i="28"/>
  <c r="R297" i="28"/>
  <c r="S297" i="28" s="1"/>
  <c r="T296" i="28"/>
  <c r="R296" i="28"/>
  <c r="T295" i="28"/>
  <c r="R295" i="28"/>
  <c r="T294" i="28"/>
  <c r="R294" i="28"/>
  <c r="T293" i="28"/>
  <c r="E293" i="28"/>
  <c r="U293" i="28" s="1"/>
  <c r="T292" i="28"/>
  <c r="R292" i="28"/>
  <c r="T291" i="28"/>
  <c r="R291" i="28"/>
  <c r="U291" i="28"/>
  <c r="J34" i="26" s="1"/>
  <c r="T290" i="28"/>
  <c r="R290" i="28"/>
  <c r="S290" i="28" s="1"/>
  <c r="T289" i="28"/>
  <c r="R289" i="28"/>
  <c r="S289" i="28" s="1"/>
  <c r="T288" i="28"/>
  <c r="R288" i="28"/>
  <c r="S288" i="28" s="1"/>
  <c r="R287" i="28"/>
  <c r="S287" i="28" s="1"/>
  <c r="T287" i="28" s="1"/>
  <c r="T286" i="28"/>
  <c r="R286" i="28"/>
  <c r="S286" i="28" s="1"/>
  <c r="S285" i="28"/>
  <c r="T285" i="28" s="1"/>
  <c r="R285" i="28"/>
  <c r="T284" i="28"/>
  <c r="S284" i="28"/>
  <c r="R284" i="28"/>
  <c r="T283" i="28"/>
  <c r="S283" i="28"/>
  <c r="R283" i="28"/>
  <c r="T282" i="28"/>
  <c r="S282" i="28"/>
  <c r="R282" i="28"/>
  <c r="T281" i="28"/>
  <c r="S281" i="28"/>
  <c r="R281" i="28"/>
  <c r="S280" i="28"/>
  <c r="T280" i="28" s="1"/>
  <c r="R280" i="28"/>
  <c r="T279" i="28"/>
  <c r="S279" i="28"/>
  <c r="R279" i="28"/>
  <c r="T278" i="28"/>
  <c r="S278" i="28"/>
  <c r="R278" i="28"/>
  <c r="T277" i="28"/>
  <c r="S277" i="28"/>
  <c r="R277" i="28"/>
  <c r="R276" i="28"/>
  <c r="S276" i="28" s="1"/>
  <c r="T276" i="28" s="1"/>
  <c r="T275" i="28"/>
  <c r="R275" i="28"/>
  <c r="S275" i="28" s="1"/>
  <c r="T274" i="28"/>
  <c r="S274" i="28"/>
  <c r="U274" i="28"/>
  <c r="J33" i="26" s="1"/>
  <c r="T273" i="28"/>
  <c r="R273" i="28"/>
  <c r="S273" i="28" s="1"/>
  <c r="T272" i="28"/>
  <c r="R272" i="28"/>
  <c r="S272" i="28" s="1"/>
  <c r="T271" i="28"/>
  <c r="R271" i="28"/>
  <c r="S271" i="28" s="1"/>
  <c r="T270" i="28"/>
  <c r="R270" i="28"/>
  <c r="S270" i="28" s="1"/>
  <c r="T269" i="28"/>
  <c r="R269" i="28"/>
  <c r="S269" i="28" s="1"/>
  <c r="T268" i="28"/>
  <c r="R268" i="28"/>
  <c r="S268" i="28" s="1"/>
  <c r="T267" i="28"/>
  <c r="R267" i="28"/>
  <c r="S267" i="28" s="1"/>
  <c r="T266" i="28"/>
  <c r="R266" i="28"/>
  <c r="S266" i="28" s="1"/>
  <c r="T265" i="28"/>
  <c r="R265" i="28"/>
  <c r="S265" i="28" s="1"/>
  <c r="T264" i="28"/>
  <c r="R264" i="28"/>
  <c r="S264" i="28" s="1"/>
  <c r="T263" i="28"/>
  <c r="R263" i="28"/>
  <c r="S263" i="28" s="1"/>
  <c r="T262" i="28"/>
  <c r="R262" i="28"/>
  <c r="S262" i="28" s="1"/>
  <c r="T261" i="28"/>
  <c r="R261" i="28"/>
  <c r="S261" i="28" s="1"/>
  <c r="S260" i="28"/>
  <c r="T260" i="28" s="1"/>
  <c r="R260" i="28"/>
  <c r="T259" i="28"/>
  <c r="S259" i="28"/>
  <c r="R259" i="28"/>
  <c r="S258" i="28"/>
  <c r="T258" i="28" s="1"/>
  <c r="R258" i="28"/>
  <c r="T257" i="28"/>
  <c r="S257" i="28"/>
  <c r="T256" i="28"/>
  <c r="R256" i="28"/>
  <c r="T255" i="28"/>
  <c r="R255" i="28"/>
  <c r="T254" i="28"/>
  <c r="R254" i="28"/>
  <c r="S254" i="28" s="1"/>
  <c r="T253" i="28"/>
  <c r="S253" i="28"/>
  <c r="R253" i="28"/>
  <c r="T252" i="28"/>
  <c r="R252" i="28"/>
  <c r="S252" i="28" s="1"/>
  <c r="T251" i="28"/>
  <c r="S251" i="28"/>
  <c r="R251" i="28"/>
  <c r="S250" i="28"/>
  <c r="T250" i="28" s="1"/>
  <c r="R250" i="28"/>
  <c r="R249" i="28"/>
  <c r="S249" i="28" s="1"/>
  <c r="T249" i="28" s="1"/>
  <c r="R248" i="28"/>
  <c r="S248" i="28" s="1"/>
  <c r="T248" i="28" s="1"/>
  <c r="T247" i="28"/>
  <c r="R247" i="28"/>
  <c r="S247" i="28" s="1"/>
  <c r="S246" i="28"/>
  <c r="T246" i="28" s="1"/>
  <c r="R246" i="28"/>
  <c r="T245" i="28"/>
  <c r="R245" i="28"/>
  <c r="S245" i="28" s="1"/>
  <c r="T244" i="28"/>
  <c r="S244" i="28"/>
  <c r="R244" i="28"/>
  <c r="T243" i="28"/>
  <c r="R243" i="28"/>
  <c r="S243" i="28" s="1"/>
  <c r="T242" i="28"/>
  <c r="S242" i="28"/>
  <c r="R242" i="28"/>
  <c r="R241" i="28"/>
  <c r="S241" i="28" s="1"/>
  <c r="T241" i="28" s="1"/>
  <c r="S240" i="28"/>
  <c r="T240" i="28" s="1"/>
  <c r="R240" i="28"/>
  <c r="T239" i="28"/>
  <c r="S239" i="28"/>
  <c r="R239" i="28"/>
  <c r="T238" i="28"/>
  <c r="E238" i="28"/>
  <c r="T237" i="28"/>
  <c r="R237" i="28"/>
  <c r="U237" i="28"/>
  <c r="T236" i="28"/>
  <c r="R236" i="28"/>
  <c r="U236" i="28"/>
  <c r="J27" i="26" s="1"/>
  <c r="T235" i="28"/>
  <c r="R235" i="28"/>
  <c r="S235" i="28" s="1"/>
  <c r="T234" i="28"/>
  <c r="R234" i="28"/>
  <c r="S234" i="28" s="1"/>
  <c r="T233" i="28"/>
  <c r="R233" i="28"/>
  <c r="S233" i="28" s="1"/>
  <c r="T232" i="28"/>
  <c r="R232" i="28"/>
  <c r="S232" i="28" s="1"/>
  <c r="T231" i="28"/>
  <c r="R231" i="28"/>
  <c r="S231" i="28" s="1"/>
  <c r="T230" i="28"/>
  <c r="R230" i="28"/>
  <c r="S230" i="28" s="1"/>
  <c r="S229" i="28"/>
  <c r="T229" i="28" s="1"/>
  <c r="R229" i="28"/>
  <c r="T228" i="28"/>
  <c r="S228" i="28"/>
  <c r="R228" i="28"/>
  <c r="R227" i="28"/>
  <c r="S227" i="28" s="1"/>
  <c r="T227" i="28" s="1"/>
  <c r="T226" i="28"/>
  <c r="S226" i="28"/>
  <c r="R226" i="28"/>
  <c r="S225" i="28"/>
  <c r="T225" i="28" s="1"/>
  <c r="R225" i="28"/>
  <c r="R224" i="28"/>
  <c r="S224" i="28" s="1"/>
  <c r="T224" i="28" s="1"/>
  <c r="R223" i="28"/>
  <c r="S223" i="28" s="1"/>
  <c r="T223" i="28" s="1"/>
  <c r="S222" i="28"/>
  <c r="T222" i="28" s="1"/>
  <c r="R222" i="28"/>
  <c r="S221" i="28"/>
  <c r="T221" i="28" s="1"/>
  <c r="R221" i="28"/>
  <c r="S220" i="28"/>
  <c r="T220" i="28" s="1"/>
  <c r="R220" i="28"/>
  <c r="T219" i="28"/>
  <c r="S219" i="28"/>
  <c r="E219" i="28"/>
  <c r="T218" i="28"/>
  <c r="R218" i="28"/>
  <c r="U218" i="28"/>
  <c r="J25" i="26" s="1"/>
  <c r="T217" i="28"/>
  <c r="R217" i="28"/>
  <c r="U217" i="28"/>
  <c r="J24" i="26" s="1"/>
  <c r="R216" i="28"/>
  <c r="S216" i="28" s="1"/>
  <c r="T216" i="28" s="1"/>
  <c r="T215" i="28"/>
  <c r="R215" i="28"/>
  <c r="S215" i="28" s="1"/>
  <c r="T214" i="28"/>
  <c r="R214" i="28"/>
  <c r="S214" i="28" s="1"/>
  <c r="T213" i="28"/>
  <c r="R213" i="28"/>
  <c r="S213" i="28" s="1"/>
  <c r="R212" i="28"/>
  <c r="S212" i="28" s="1"/>
  <c r="T212" i="28" s="1"/>
  <c r="R211" i="28"/>
  <c r="S211" i="28" s="1"/>
  <c r="T211" i="28" s="1"/>
  <c r="R210" i="28"/>
  <c r="S210" i="28" s="1"/>
  <c r="T210" i="28" s="1"/>
  <c r="T209" i="28"/>
  <c r="R209" i="28"/>
  <c r="S209" i="28" s="1"/>
  <c r="R208" i="28"/>
  <c r="S208" i="28" s="1"/>
  <c r="T208" i="28" s="1"/>
  <c r="T207" i="28"/>
  <c r="R207" i="28"/>
  <c r="S207" i="28" s="1"/>
  <c r="T206" i="28"/>
  <c r="R206" i="28"/>
  <c r="S206" i="28" s="1"/>
  <c r="T205" i="28"/>
  <c r="R205" i="28"/>
  <c r="S205" i="28" s="1"/>
  <c r="T204" i="28"/>
  <c r="R204" i="28"/>
  <c r="S204" i="28" s="1"/>
  <c r="T203" i="28"/>
  <c r="R203" i="28"/>
  <c r="S203" i="28" s="1"/>
  <c r="T202" i="28"/>
  <c r="R202" i="28"/>
  <c r="S202" i="28" s="1"/>
  <c r="R201" i="28"/>
  <c r="S201" i="28" s="1"/>
  <c r="T201" i="28" s="1"/>
  <c r="T200" i="28"/>
  <c r="S200" i="28"/>
  <c r="E200" i="28"/>
  <c r="T199" i="28"/>
  <c r="R199" i="28"/>
  <c r="S199" i="28" s="1"/>
  <c r="T198" i="28"/>
  <c r="R198" i="28"/>
  <c r="S198" i="28" s="1"/>
  <c r="T197" i="28"/>
  <c r="R197" i="28"/>
  <c r="S197" i="28" s="1"/>
  <c r="T196" i="28"/>
  <c r="R196" i="28"/>
  <c r="S196" i="28" s="1"/>
  <c r="R195" i="28"/>
  <c r="S195" i="28" s="1"/>
  <c r="T195" i="28" s="1"/>
  <c r="S194" i="28"/>
  <c r="T194" i="28" s="1"/>
  <c r="R194" i="28"/>
  <c r="T193" i="28"/>
  <c r="S193" i="28"/>
  <c r="R193" i="28"/>
  <c r="T192" i="28"/>
  <c r="S192" i="28"/>
  <c r="R192" i="28"/>
  <c r="T191" i="28"/>
  <c r="S191" i="28"/>
  <c r="R191" i="28"/>
  <c r="T190" i="28"/>
  <c r="S190" i="28"/>
  <c r="R190" i="28"/>
  <c r="T189" i="28"/>
  <c r="S189" i="28"/>
  <c r="R189" i="28"/>
  <c r="T188" i="28"/>
  <c r="S188" i="28"/>
  <c r="R188" i="28"/>
  <c r="S187" i="28"/>
  <c r="T187" i="28" s="1"/>
  <c r="R187" i="28"/>
  <c r="R186" i="28"/>
  <c r="S186" i="28" s="1"/>
  <c r="T186" i="28" s="1"/>
  <c r="S185" i="28"/>
  <c r="T185" i="28" s="1"/>
  <c r="R185" i="28"/>
  <c r="R184" i="28"/>
  <c r="S184" i="28" s="1"/>
  <c r="T184" i="28" s="1"/>
  <c r="T183" i="28"/>
  <c r="S183" i="28"/>
  <c r="E183" i="28"/>
  <c r="T182" i="28"/>
  <c r="R182" i="28"/>
  <c r="S182" i="28" s="1"/>
  <c r="R181" i="28"/>
  <c r="S181" i="28" s="1"/>
  <c r="T181" i="28" s="1"/>
  <c r="T180" i="28"/>
  <c r="R180" i="28"/>
  <c r="S180" i="28" s="1"/>
  <c r="T179" i="28"/>
  <c r="R179" i="28"/>
  <c r="S179" i="28" s="1"/>
  <c r="S178" i="28"/>
  <c r="T178" i="28" s="1"/>
  <c r="R178" i="28"/>
  <c r="T177" i="28"/>
  <c r="R177" i="28"/>
  <c r="S177" i="28" s="1"/>
  <c r="T176" i="28"/>
  <c r="S176" i="28"/>
  <c r="E176" i="28"/>
  <c r="R175" i="28"/>
  <c r="S175" i="28" s="1"/>
  <c r="T175" i="28" s="1"/>
  <c r="R174" i="28"/>
  <c r="S174" i="28" s="1"/>
  <c r="T174" i="28" s="1"/>
  <c r="R173" i="28"/>
  <c r="S173" i="28" s="1"/>
  <c r="T173" i="28" s="1"/>
  <c r="T172" i="28"/>
  <c r="S172" i="28"/>
  <c r="E172" i="28"/>
  <c r="S171" i="28"/>
  <c r="T171" i="28" s="1"/>
  <c r="U171" i="28"/>
  <c r="J19" i="26" s="1"/>
  <c r="S170" i="28"/>
  <c r="T170" i="28" s="1"/>
  <c r="U169" i="28"/>
  <c r="J17" i="26" s="1"/>
  <c r="S169" i="28"/>
  <c r="T169" i="28" s="1"/>
  <c r="S168" i="28"/>
  <c r="T168" i="28" s="1"/>
  <c r="U168" i="28"/>
  <c r="J16" i="26" s="1"/>
  <c r="R167" i="28"/>
  <c r="S167" i="28" s="1"/>
  <c r="T167" i="28" s="1"/>
  <c r="T166" i="28"/>
  <c r="R166" i="28"/>
  <c r="S166" i="28" s="1"/>
  <c r="R165" i="28"/>
  <c r="S165" i="28" s="1"/>
  <c r="T165" i="28" s="1"/>
  <c r="R164" i="28"/>
  <c r="S164" i="28" s="1"/>
  <c r="T164" i="28" s="1"/>
  <c r="R163" i="28"/>
  <c r="S163" i="28" s="1"/>
  <c r="T163" i="28" s="1"/>
  <c r="R162" i="28"/>
  <c r="S162" i="28" s="1"/>
  <c r="T162" i="28" s="1"/>
  <c r="R161" i="28"/>
  <c r="S161" i="28" s="1"/>
  <c r="T161" i="28" s="1"/>
  <c r="R160" i="28"/>
  <c r="S160" i="28" s="1"/>
  <c r="T160" i="28" s="1"/>
  <c r="R159" i="28"/>
  <c r="S159" i="28" s="1"/>
  <c r="T159" i="28" s="1"/>
  <c r="R158" i="28"/>
  <c r="S158" i="28" s="1"/>
  <c r="T158" i="28" s="1"/>
  <c r="R157" i="28"/>
  <c r="S157" i="28" s="1"/>
  <c r="T157" i="28" s="1"/>
  <c r="T156" i="28"/>
  <c r="R156" i="28"/>
  <c r="S156" i="28" s="1"/>
  <c r="R155" i="28"/>
  <c r="S155" i="28" s="1"/>
  <c r="T155" i="28" s="1"/>
  <c r="T154" i="28"/>
  <c r="R154" i="28"/>
  <c r="S154" i="28" s="1"/>
  <c r="T153" i="28"/>
  <c r="R153" i="28"/>
  <c r="S153" i="28" s="1"/>
  <c r="R152" i="28"/>
  <c r="S152" i="28" s="1"/>
  <c r="T152" i="28" s="1"/>
  <c r="R151" i="28"/>
  <c r="S151" i="28" s="1"/>
  <c r="T151" i="28" s="1"/>
  <c r="R150" i="28"/>
  <c r="S150" i="28" s="1"/>
  <c r="T150" i="28" s="1"/>
  <c r="T149" i="28"/>
  <c r="S149" i="28"/>
  <c r="E149" i="28"/>
  <c r="S148" i="28"/>
  <c r="T148" i="28" s="1"/>
  <c r="R148" i="28"/>
  <c r="R147" i="28"/>
  <c r="S147" i="28" s="1"/>
  <c r="T147" i="28" s="1"/>
  <c r="T146" i="28"/>
  <c r="R146" i="28"/>
  <c r="S146" i="28" s="1"/>
  <c r="T145" i="28"/>
  <c r="R145" i="28"/>
  <c r="S145" i="28" s="1"/>
  <c r="S144" i="28"/>
  <c r="T144" i="28" s="1"/>
  <c r="R144" i="28"/>
  <c r="R143" i="28"/>
  <c r="S143" i="28" s="1"/>
  <c r="T143" i="28" s="1"/>
  <c r="S142" i="28"/>
  <c r="T142" i="28" s="1"/>
  <c r="R142" i="28"/>
  <c r="T141" i="28"/>
  <c r="R141" i="28"/>
  <c r="S141" i="28" s="1"/>
  <c r="T140" i="28"/>
  <c r="R140" i="28"/>
  <c r="S140" i="28" s="1"/>
  <c r="R139" i="28"/>
  <c r="S139" i="28" s="1"/>
  <c r="T139" i="28" s="1"/>
  <c r="R138" i="28"/>
  <c r="S138" i="28" s="1"/>
  <c r="T138" i="28" s="1"/>
  <c r="R137" i="28"/>
  <c r="S137" i="28" s="1"/>
  <c r="T137" i="28" s="1"/>
  <c r="T136" i="28"/>
  <c r="R136" i="28"/>
  <c r="S136" i="28" s="1"/>
  <c r="T135" i="28"/>
  <c r="R135" i="28"/>
  <c r="S135" i="28" s="1"/>
  <c r="R134" i="28"/>
  <c r="S134" i="28" s="1"/>
  <c r="T134" i="28" s="1"/>
  <c r="T133" i="28"/>
  <c r="S133" i="28"/>
  <c r="E133" i="28"/>
  <c r="T132" i="28"/>
  <c r="S132" i="28"/>
  <c r="R132" i="28"/>
  <c r="T131" i="28"/>
  <c r="R131" i="28"/>
  <c r="S131" i="28" s="1"/>
  <c r="T130" i="28"/>
  <c r="R130" i="28"/>
  <c r="S130" i="28" s="1"/>
  <c r="T129" i="28"/>
  <c r="R129" i="28"/>
  <c r="S129" i="28" s="1"/>
  <c r="S128" i="28"/>
  <c r="T128" i="28" s="1"/>
  <c r="R128" i="28"/>
  <c r="T127" i="28"/>
  <c r="R127" i="28"/>
  <c r="S127" i="28" s="1"/>
  <c r="T126" i="28"/>
  <c r="R126" i="28"/>
  <c r="S126" i="28" s="1"/>
  <c r="T125" i="28"/>
  <c r="R125" i="28"/>
  <c r="S125" i="28" s="1"/>
  <c r="T124" i="28"/>
  <c r="R124" i="28"/>
  <c r="S124" i="28" s="1"/>
  <c r="R123" i="28"/>
  <c r="S123" i="28" s="1"/>
  <c r="T123" i="28" s="1"/>
  <c r="T122" i="28"/>
  <c r="S122" i="28"/>
  <c r="R122" i="28"/>
  <c r="R121" i="28"/>
  <c r="S121" i="28" s="1"/>
  <c r="T121" i="28" s="1"/>
  <c r="T120" i="28"/>
  <c r="S120" i="28"/>
  <c r="E120" i="28"/>
  <c r="S119" i="28"/>
  <c r="T119" i="28" s="1"/>
  <c r="T118" i="28"/>
  <c r="S118" i="28"/>
  <c r="R118" i="28"/>
  <c r="T117" i="28"/>
  <c r="R117" i="28"/>
  <c r="S117" i="28" s="1"/>
  <c r="R116" i="28"/>
  <c r="S116" i="28" s="1"/>
  <c r="T116" i="28" s="1"/>
  <c r="R115" i="28"/>
  <c r="S115" i="28" s="1"/>
  <c r="T115" i="28" s="1"/>
  <c r="S114" i="28"/>
  <c r="T114" i="28" s="1"/>
  <c r="R114" i="28"/>
  <c r="R113" i="28"/>
  <c r="S113" i="28" s="1"/>
  <c r="T113" i="28" s="1"/>
  <c r="S112" i="28"/>
  <c r="T112" i="28" s="1"/>
  <c r="R112" i="28"/>
  <c r="R111" i="28"/>
  <c r="S111" i="28" s="1"/>
  <c r="T111" i="28" s="1"/>
  <c r="R110" i="28"/>
  <c r="S110" i="28" s="1"/>
  <c r="T110" i="28" s="1"/>
  <c r="R109" i="28"/>
  <c r="S109" i="28" s="1"/>
  <c r="T109" i="28" s="1"/>
  <c r="S108" i="28"/>
  <c r="T108" i="28" s="1"/>
  <c r="R108" i="28"/>
  <c r="R107" i="28"/>
  <c r="S107" i="28" s="1"/>
  <c r="T107" i="28" s="1"/>
  <c r="T106" i="28"/>
  <c r="S106" i="28"/>
  <c r="E106" i="28"/>
  <c r="T105" i="28"/>
  <c r="R105" i="28"/>
  <c r="S105" i="28" s="1"/>
  <c r="R104" i="28"/>
  <c r="S104" i="28" s="1"/>
  <c r="T104" i="28" s="1"/>
  <c r="R103" i="28"/>
  <c r="S103" i="28" s="1"/>
  <c r="T103" i="28" s="1"/>
  <c r="R102" i="28"/>
  <c r="S102" i="28" s="1"/>
  <c r="T102" i="28" s="1"/>
  <c r="R101" i="28"/>
  <c r="S101" i="28" s="1"/>
  <c r="T101" i="28" s="1"/>
  <c r="R100" i="28"/>
  <c r="S100" i="28" s="1"/>
  <c r="T100" i="28" s="1"/>
  <c r="R99" i="28"/>
  <c r="S99" i="28" s="1"/>
  <c r="T99" i="28" s="1"/>
  <c r="R98" i="28"/>
  <c r="S98" i="28" s="1"/>
  <c r="T98" i="28" s="1"/>
  <c r="R97" i="28"/>
  <c r="S97" i="28" s="1"/>
  <c r="T97" i="28" s="1"/>
  <c r="R96" i="28"/>
  <c r="S96" i="28" s="1"/>
  <c r="T96" i="28" s="1"/>
  <c r="R95" i="28"/>
  <c r="S95" i="28" s="1"/>
  <c r="T95" i="28" s="1"/>
  <c r="R94" i="28"/>
  <c r="S94" i="28" s="1"/>
  <c r="T94" i="28" s="1"/>
  <c r="T93" i="28"/>
  <c r="S93" i="28"/>
  <c r="E93" i="28"/>
  <c r="S92" i="28"/>
  <c r="T92" i="28" s="1"/>
  <c r="T91" i="28"/>
  <c r="R91" i="28"/>
  <c r="S91" i="28" s="1"/>
  <c r="T90" i="28"/>
  <c r="R90" i="28"/>
  <c r="S90" i="28" s="1"/>
  <c r="T89" i="28"/>
  <c r="S89" i="28"/>
  <c r="R89" i="28"/>
  <c r="T88" i="28"/>
  <c r="R88" i="28"/>
  <c r="S88" i="28" s="1"/>
  <c r="T87" i="28"/>
  <c r="S87" i="28"/>
  <c r="R87" i="28"/>
  <c r="T86" i="28"/>
  <c r="R86" i="28"/>
  <c r="S86" i="28" s="1"/>
  <c r="T85" i="28"/>
  <c r="S85" i="28"/>
  <c r="R85" i="28"/>
  <c r="T84" i="28"/>
  <c r="R84" i="28"/>
  <c r="S84" i="28" s="1"/>
  <c r="T83" i="28"/>
  <c r="S83" i="28"/>
  <c r="R83" i="28"/>
  <c r="T82" i="28"/>
  <c r="R82" i="28"/>
  <c r="S82" i="28" s="1"/>
  <c r="T81" i="28"/>
  <c r="R81" i="28"/>
  <c r="S81" i="28" s="1"/>
  <c r="R80" i="28"/>
  <c r="S80" i="28" s="1"/>
  <c r="T80" i="28" s="1"/>
  <c r="T79" i="28"/>
  <c r="S79" i="28"/>
  <c r="E79" i="28"/>
  <c r="T78" i="28"/>
  <c r="R78" i="28"/>
  <c r="S78" i="28" s="1"/>
  <c r="R77" i="28"/>
  <c r="S77" i="28" s="1"/>
  <c r="T77" i="28" s="1"/>
  <c r="R76" i="28"/>
  <c r="S76" i="28" s="1"/>
  <c r="T76" i="28" s="1"/>
  <c r="S75" i="28"/>
  <c r="T75" i="28" s="1"/>
  <c r="R75" i="28"/>
  <c r="R74" i="28"/>
  <c r="S74" i="28" s="1"/>
  <c r="T74" i="28" s="1"/>
  <c r="S73" i="28"/>
  <c r="T73" i="28" s="1"/>
  <c r="R73" i="28"/>
  <c r="R72" i="28"/>
  <c r="S72" i="28" s="1"/>
  <c r="T72" i="28" s="1"/>
  <c r="S71" i="28"/>
  <c r="T71" i="28" s="1"/>
  <c r="R71" i="28"/>
  <c r="R70" i="28"/>
  <c r="S70" i="28" s="1"/>
  <c r="T70" i="28" s="1"/>
  <c r="R69" i="28"/>
  <c r="S69" i="28" s="1"/>
  <c r="T69" i="28" s="1"/>
  <c r="R68" i="28"/>
  <c r="S68" i="28" s="1"/>
  <c r="T68" i="28" s="1"/>
  <c r="S67" i="28"/>
  <c r="T67" i="28" s="1"/>
  <c r="R67" i="28"/>
  <c r="T66" i="28"/>
  <c r="S66" i="28"/>
  <c r="E66" i="28"/>
  <c r="U65" i="28"/>
  <c r="J6" i="26" s="1"/>
  <c r="T65" i="28"/>
  <c r="S65" i="28"/>
  <c r="S64" i="28"/>
  <c r="T64" i="28" s="1"/>
  <c r="U64" i="28"/>
  <c r="T63" i="28"/>
  <c r="R63" i="28"/>
  <c r="S63" i="28" s="1"/>
  <c r="T62" i="28"/>
  <c r="R62" i="28"/>
  <c r="S62" i="28" s="1"/>
  <c r="R61" i="28"/>
  <c r="S61" i="28" s="1"/>
  <c r="T61" i="28" s="1"/>
  <c r="R60" i="28"/>
  <c r="S60" i="28" s="1"/>
  <c r="T60" i="28" s="1"/>
  <c r="S59" i="28"/>
  <c r="T59" i="28" s="1"/>
  <c r="R59" i="28"/>
  <c r="R58" i="28"/>
  <c r="S58" i="28" s="1"/>
  <c r="T58" i="28" s="1"/>
  <c r="T57" i="28"/>
  <c r="S57" i="28"/>
  <c r="R57" i="28"/>
  <c r="R56" i="28"/>
  <c r="S56" i="28" s="1"/>
  <c r="T56" i="28" s="1"/>
  <c r="R55" i="28"/>
  <c r="S55" i="28" s="1"/>
  <c r="T55" i="28" s="1"/>
  <c r="R54" i="28"/>
  <c r="S54" i="28" s="1"/>
  <c r="T54" i="28" s="1"/>
  <c r="T53" i="28"/>
  <c r="R53" i="28"/>
  <c r="S53" i="28" s="1"/>
  <c r="T52" i="28"/>
  <c r="R52" i="28"/>
  <c r="S52" i="28" s="1"/>
  <c r="T51" i="28"/>
  <c r="S51" i="28"/>
  <c r="R51" i="28"/>
  <c r="R50" i="28"/>
  <c r="S50" i="28" s="1"/>
  <c r="T50" i="28" s="1"/>
  <c r="T49" i="28"/>
  <c r="R49" i="28"/>
  <c r="S49" i="28" s="1"/>
  <c r="R48" i="28"/>
  <c r="S48" i="28" s="1"/>
  <c r="T48" i="28" s="1"/>
  <c r="S47" i="28"/>
  <c r="T47" i="28" s="1"/>
  <c r="R47" i="28"/>
  <c r="R46" i="28"/>
  <c r="S46" i="28" s="1"/>
  <c r="T46" i="28" s="1"/>
  <c r="R45" i="28"/>
  <c r="S45" i="28" s="1"/>
  <c r="T45" i="28" s="1"/>
  <c r="R44" i="28"/>
  <c r="S44" i="28" s="1"/>
  <c r="T44" i="28" s="1"/>
  <c r="T43" i="28"/>
  <c r="S43" i="28"/>
  <c r="R43" i="28"/>
  <c r="T42" i="28"/>
  <c r="R42" i="28"/>
  <c r="S42" i="28" s="1"/>
  <c r="S41" i="28"/>
  <c r="T41" i="28" s="1"/>
  <c r="R41" i="28"/>
  <c r="R40" i="28"/>
  <c r="S40" i="28" s="1"/>
  <c r="T40" i="28" s="1"/>
  <c r="T39" i="28"/>
  <c r="R39" i="28"/>
  <c r="S39" i="28" s="1"/>
  <c r="R38" i="28"/>
  <c r="S38" i="28" s="1"/>
  <c r="T38" i="28" s="1"/>
  <c r="R37" i="28"/>
  <c r="S37" i="28" s="1"/>
  <c r="T37" i="28" s="1"/>
  <c r="R36" i="28"/>
  <c r="S36" i="28" s="1"/>
  <c r="T36" i="28" s="1"/>
  <c r="T35" i="28"/>
  <c r="S35" i="28"/>
  <c r="R35" i="28"/>
  <c r="R34" i="28"/>
  <c r="S34" i="28" s="1"/>
  <c r="T34" i="28" s="1"/>
  <c r="T33" i="28"/>
  <c r="S33" i="28"/>
  <c r="R33" i="28"/>
  <c r="T32" i="28"/>
  <c r="R32" i="28"/>
  <c r="S32" i="28" s="1"/>
  <c r="T31" i="28"/>
  <c r="R31" i="28"/>
  <c r="S31" i="28" s="1"/>
  <c r="T30" i="28"/>
  <c r="R30" i="28"/>
  <c r="S30" i="28" s="1"/>
  <c r="T29" i="28"/>
  <c r="R29" i="28"/>
  <c r="S29" i="28" s="1"/>
  <c r="T28" i="28"/>
  <c r="R28" i="28"/>
  <c r="S28" i="28" s="1"/>
  <c r="T27" i="28"/>
  <c r="S27" i="28"/>
  <c r="R27" i="28"/>
  <c r="R26" i="28"/>
  <c r="S26" i="28" s="1"/>
  <c r="T26" i="28" s="1"/>
  <c r="T25" i="28"/>
  <c r="R25" i="28"/>
  <c r="S25" i="28" s="1"/>
  <c r="R24" i="28"/>
  <c r="S24" i="28" s="1"/>
  <c r="T24" i="28" s="1"/>
  <c r="T23" i="28"/>
  <c r="S23" i="28"/>
  <c r="R23" i="28"/>
  <c r="T22" i="28"/>
  <c r="R22" i="28"/>
  <c r="S22" i="28" s="1"/>
  <c r="S21" i="28"/>
  <c r="T21" i="28" s="1"/>
  <c r="R21" i="28"/>
  <c r="R20" i="28"/>
  <c r="S20" i="28" s="1"/>
  <c r="T20" i="28" s="1"/>
  <c r="R19" i="28"/>
  <c r="S19" i="28" s="1"/>
  <c r="T19" i="28" s="1"/>
  <c r="R18" i="28"/>
  <c r="S18" i="28" s="1"/>
  <c r="T18" i="28" s="1"/>
  <c r="R17" i="28"/>
  <c r="S17" i="28" s="1"/>
  <c r="T17" i="28" s="1"/>
  <c r="R16" i="28"/>
  <c r="S16" i="28" s="1"/>
  <c r="T16" i="28" s="1"/>
  <c r="T15" i="28"/>
  <c r="S15" i="28"/>
  <c r="R15" i="28"/>
  <c r="R14" i="28"/>
  <c r="S14" i="28" s="1"/>
  <c r="T14" i="28" s="1"/>
  <c r="T13" i="28"/>
  <c r="S13" i="28"/>
  <c r="R13" i="28"/>
  <c r="T12" i="28"/>
  <c r="R12" i="28"/>
  <c r="S12" i="28" s="1"/>
  <c r="R11" i="28"/>
  <c r="S11" i="28" s="1"/>
  <c r="T11" i="28" s="1"/>
  <c r="R10" i="28"/>
  <c r="S10" i="28" s="1"/>
  <c r="T10" i="28" s="1"/>
  <c r="S9" i="28"/>
  <c r="T9" i="28" s="1"/>
  <c r="R9" i="28"/>
  <c r="R8" i="28"/>
  <c r="S8" i="28" s="1"/>
  <c r="T8" i="28" s="1"/>
  <c r="R7" i="28"/>
  <c r="S7" i="28" s="1"/>
  <c r="T7" i="28" s="1"/>
  <c r="R6" i="28"/>
  <c r="S6" i="28" s="1"/>
  <c r="T6" i="28" s="1"/>
  <c r="T5" i="28"/>
  <c r="S5" i="28"/>
  <c r="R5" i="28"/>
  <c r="R4" i="28"/>
  <c r="S4" i="28" s="1"/>
  <c r="T4" i="28" s="1"/>
  <c r="E3" i="28"/>
  <c r="Q753" i="1"/>
  <c r="I753" i="1"/>
  <c r="C753" i="1"/>
  <c r="Q752" i="1"/>
  <c r="I752" i="1"/>
  <c r="C752" i="1"/>
  <c r="Q751" i="1"/>
  <c r="I751" i="1"/>
  <c r="C751" i="1"/>
  <c r="Q750" i="1"/>
  <c r="I750" i="1"/>
  <c r="C750" i="1"/>
  <c r="Q748" i="1"/>
  <c r="I748" i="1"/>
  <c r="C748" i="1"/>
  <c r="Q747" i="1"/>
  <c r="I747" i="1"/>
  <c r="C747" i="1"/>
  <c r="Q746" i="1"/>
  <c r="I746" i="1"/>
  <c r="C746" i="1"/>
  <c r="Q745" i="1"/>
  <c r="I745" i="1"/>
  <c r="C745" i="1"/>
  <c r="Q743" i="1"/>
  <c r="I743" i="1"/>
  <c r="C743" i="1"/>
  <c r="Q742" i="1"/>
  <c r="I742" i="1"/>
  <c r="C742" i="1"/>
  <c r="Q741" i="1"/>
  <c r="I741" i="1"/>
  <c r="C741" i="1"/>
  <c r="Q740" i="1"/>
  <c r="I740" i="1"/>
  <c r="C740" i="1"/>
  <c r="Q738" i="1"/>
  <c r="I738" i="1"/>
  <c r="C738" i="1"/>
  <c r="Q737" i="1"/>
  <c r="I737" i="1"/>
  <c r="C737" i="1"/>
  <c r="Q736" i="1"/>
  <c r="I736" i="1"/>
  <c r="C736" i="1"/>
  <c r="Q735" i="1"/>
  <c r="I735" i="1"/>
  <c r="C735" i="1"/>
  <c r="Q733" i="1"/>
  <c r="I733" i="1"/>
  <c r="C733" i="1"/>
  <c r="Q732" i="1"/>
  <c r="I732" i="1"/>
  <c r="C732" i="1"/>
  <c r="Q731" i="1"/>
  <c r="I731" i="1"/>
  <c r="C731" i="1"/>
  <c r="Q730" i="1"/>
  <c r="I730" i="1"/>
  <c r="C730" i="1"/>
  <c r="Q728" i="1"/>
  <c r="I728" i="1"/>
  <c r="C728" i="1"/>
  <c r="Q727" i="1"/>
  <c r="I727" i="1"/>
  <c r="C727" i="1"/>
  <c r="Q726" i="1"/>
  <c r="I726" i="1"/>
  <c r="C726" i="1"/>
  <c r="Q725" i="1"/>
  <c r="I725" i="1"/>
  <c r="C725" i="1"/>
  <c r="Q723" i="1"/>
  <c r="I723" i="1"/>
  <c r="C723" i="1"/>
  <c r="Q722" i="1"/>
  <c r="I722" i="1"/>
  <c r="C722" i="1"/>
  <c r="Q721" i="1"/>
  <c r="I721" i="1"/>
  <c r="C721" i="1"/>
  <c r="Q720" i="1"/>
  <c r="I720" i="1"/>
  <c r="C720" i="1"/>
  <c r="Q718" i="1"/>
  <c r="I718" i="1"/>
  <c r="C718" i="1"/>
  <c r="Q717" i="1"/>
  <c r="I717" i="1"/>
  <c r="C717" i="1"/>
  <c r="Q716" i="1"/>
  <c r="I716" i="1"/>
  <c r="C716" i="1"/>
  <c r="Q715" i="1"/>
  <c r="I715" i="1"/>
  <c r="C715" i="1"/>
  <c r="Q713" i="1"/>
  <c r="I713" i="1"/>
  <c r="C713" i="1"/>
  <c r="Q712" i="1"/>
  <c r="I712" i="1"/>
  <c r="C712" i="1"/>
  <c r="Q711" i="1"/>
  <c r="I711" i="1"/>
  <c r="C711" i="1"/>
  <c r="Q710" i="1"/>
  <c r="I710" i="1"/>
  <c r="C710" i="1"/>
  <c r="C707" i="1"/>
  <c r="C706" i="1"/>
  <c r="C705" i="1"/>
  <c r="C704" i="1"/>
  <c r="C703" i="1"/>
  <c r="C702" i="1"/>
  <c r="C700" i="1"/>
  <c r="C699" i="1"/>
  <c r="C698" i="1"/>
  <c r="C697" i="1"/>
  <c r="C696" i="1"/>
  <c r="C695" i="1"/>
  <c r="C694" i="1"/>
  <c r="C692" i="1"/>
  <c r="C691" i="1"/>
  <c r="C690" i="1"/>
  <c r="C689" i="1"/>
  <c r="C688" i="1"/>
  <c r="C687" i="1"/>
  <c r="C686" i="1"/>
  <c r="C685" i="1"/>
  <c r="C684" i="1"/>
  <c r="C683" i="1"/>
  <c r="C680" i="1"/>
  <c r="C679" i="1"/>
  <c r="C678" i="1"/>
  <c r="C677" i="1"/>
  <c r="C676" i="1"/>
  <c r="C673" i="1"/>
  <c r="C672" i="1"/>
  <c r="C671" i="1"/>
  <c r="C670" i="1"/>
  <c r="C669" i="1"/>
  <c r="C668" i="1"/>
  <c r="C666" i="1"/>
  <c r="C665" i="1"/>
  <c r="C664" i="1"/>
  <c r="C663" i="1"/>
  <c r="C662" i="1"/>
  <c r="C661" i="1"/>
  <c r="C660" i="1"/>
  <c r="C658" i="1"/>
  <c r="C657" i="1"/>
  <c r="C656" i="1"/>
  <c r="C655" i="1"/>
  <c r="C654" i="1"/>
  <c r="C653" i="1"/>
  <c r="C652" i="1"/>
  <c r="C651" i="1"/>
  <c r="C650" i="1"/>
  <c r="C649" i="1"/>
  <c r="C646" i="1"/>
  <c r="C645" i="1"/>
  <c r="C644" i="1"/>
  <c r="C643" i="1"/>
  <c r="C642" i="1"/>
  <c r="C640" i="1"/>
  <c r="C639" i="1"/>
  <c r="C638" i="1"/>
  <c r="C637" i="1"/>
  <c r="C636" i="1"/>
  <c r="C635" i="1"/>
  <c r="C634" i="1"/>
  <c r="C633" i="1"/>
  <c r="C632" i="1"/>
  <c r="C631" i="1"/>
  <c r="S630" i="1"/>
  <c r="C630" i="1"/>
  <c r="S629" i="1"/>
  <c r="C629" i="1"/>
  <c r="C628" i="1"/>
  <c r="C627" i="1"/>
  <c r="S626" i="1"/>
  <c r="C626" i="1"/>
  <c r="S625" i="1"/>
  <c r="C625" i="1"/>
  <c r="C623" i="1"/>
  <c r="C622" i="1"/>
  <c r="C621" i="1"/>
  <c r="C620" i="1"/>
  <c r="C619" i="1"/>
  <c r="C618" i="1"/>
  <c r="C617" i="1"/>
  <c r="C616" i="1"/>
  <c r="C615" i="1"/>
  <c r="C614" i="1"/>
  <c r="C613" i="1"/>
  <c r="C612" i="1"/>
  <c r="C611" i="1"/>
  <c r="C610" i="1"/>
  <c r="C608" i="1"/>
  <c r="C607" i="1"/>
  <c r="C606" i="1"/>
  <c r="C605" i="1"/>
  <c r="C604" i="1"/>
  <c r="C603" i="1"/>
  <c r="C602" i="1"/>
  <c r="C601" i="1"/>
  <c r="C600" i="1"/>
  <c r="C599" i="1"/>
  <c r="C598" i="1"/>
  <c r="C596" i="1"/>
  <c r="C595" i="1"/>
  <c r="C591" i="1"/>
  <c r="C590" i="1"/>
  <c r="C589" i="1"/>
  <c r="C588" i="1"/>
  <c r="C587" i="1"/>
  <c r="C586" i="1"/>
  <c r="C585" i="1"/>
  <c r="C584" i="1"/>
  <c r="C583" i="1"/>
  <c r="C582" i="1"/>
  <c r="C581" i="1"/>
  <c r="C580" i="1"/>
  <c r="C579" i="1"/>
  <c r="C578" i="1"/>
  <c r="C577" i="1"/>
  <c r="C576" i="1"/>
  <c r="C575" i="1"/>
  <c r="C574" i="1"/>
  <c r="C573" i="1"/>
  <c r="C572" i="1"/>
  <c r="R570" i="1"/>
  <c r="Q570" i="1"/>
  <c r="C570" i="1"/>
  <c r="R569" i="1"/>
  <c r="Q569" i="1"/>
  <c r="C569" i="1"/>
  <c r="R568" i="1"/>
  <c r="Q568" i="1"/>
  <c r="C568" i="1"/>
  <c r="R567" i="1"/>
  <c r="Q567" i="1"/>
  <c r="C567" i="1"/>
  <c r="R566" i="1"/>
  <c r="Q566" i="1"/>
  <c r="C566" i="1"/>
  <c r="S552" i="1"/>
  <c r="R552" i="1"/>
  <c r="C552" i="1"/>
  <c r="S551" i="1"/>
  <c r="R551" i="1"/>
  <c r="C551" i="1"/>
  <c r="S550" i="1"/>
  <c r="R550" i="1"/>
  <c r="C550" i="1"/>
  <c r="S549" i="1"/>
  <c r="C549" i="1"/>
  <c r="S548" i="1"/>
  <c r="R548" i="1"/>
  <c r="C548" i="1"/>
  <c r="S547" i="1"/>
  <c r="R547" i="1"/>
  <c r="C547" i="1"/>
  <c r="S546" i="1"/>
  <c r="R546" i="1"/>
  <c r="C546" i="1"/>
  <c r="S545" i="1"/>
  <c r="R545" i="1"/>
  <c r="C545" i="1"/>
  <c r="S543" i="1"/>
  <c r="R543" i="1"/>
  <c r="Q543" i="1"/>
  <c r="C543" i="1"/>
  <c r="S542" i="1"/>
  <c r="R542" i="1"/>
  <c r="Q542" i="1"/>
  <c r="C542" i="1"/>
  <c r="S540" i="1"/>
  <c r="R540" i="1"/>
  <c r="Q540" i="1"/>
  <c r="C540" i="1"/>
  <c r="S539" i="1"/>
  <c r="R539" i="1"/>
  <c r="Q539" i="1"/>
  <c r="C539" i="1"/>
  <c r="C537" i="1"/>
  <c r="R536" i="1"/>
  <c r="C536" i="1"/>
  <c r="R530" i="1"/>
  <c r="Q530" i="1"/>
  <c r="C530" i="1"/>
  <c r="R529" i="1"/>
  <c r="Q529" i="1"/>
  <c r="C529" i="1"/>
  <c r="R528" i="1"/>
  <c r="Q528" i="1"/>
  <c r="C528" i="1"/>
  <c r="R527" i="1"/>
  <c r="Q527" i="1"/>
  <c r="C527" i="1"/>
  <c r="R526" i="1"/>
  <c r="Q526" i="1"/>
  <c r="C526" i="1"/>
  <c r="R525" i="1"/>
  <c r="Q525" i="1"/>
  <c r="C525" i="1"/>
  <c r="R524" i="1"/>
  <c r="Q524" i="1"/>
  <c r="C524" i="1"/>
  <c r="R523" i="1"/>
  <c r="Q523" i="1"/>
  <c r="C523" i="1"/>
  <c r="R522" i="1"/>
  <c r="Q522" i="1"/>
  <c r="C522" i="1"/>
  <c r="R521" i="1"/>
  <c r="Q521" i="1"/>
  <c r="C521" i="1"/>
  <c r="R520" i="1"/>
  <c r="Q520" i="1"/>
  <c r="C520" i="1"/>
  <c r="R519" i="1"/>
  <c r="Q519" i="1"/>
  <c r="C519" i="1"/>
  <c r="R518" i="1"/>
  <c r="Q518" i="1"/>
  <c r="C518" i="1"/>
  <c r="R517" i="1"/>
  <c r="Q517" i="1"/>
  <c r="C517" i="1"/>
  <c r="R516" i="1"/>
  <c r="Q516" i="1"/>
  <c r="C516" i="1"/>
  <c r="R515" i="1"/>
  <c r="Q515" i="1"/>
  <c r="C515" i="1"/>
  <c r="R514" i="1"/>
  <c r="Q514" i="1"/>
  <c r="C514" i="1"/>
  <c r="R513" i="1"/>
  <c r="Q513" i="1"/>
  <c r="C513" i="1"/>
  <c r="R512" i="1"/>
  <c r="Q512" i="1"/>
  <c r="C512" i="1"/>
  <c r="R511" i="1"/>
  <c r="Q511" i="1"/>
  <c r="C511" i="1"/>
  <c r="R510" i="1"/>
  <c r="Q510" i="1"/>
  <c r="C510" i="1"/>
  <c r="R509" i="1"/>
  <c r="Q509" i="1"/>
  <c r="C509" i="1"/>
  <c r="R508" i="1"/>
  <c r="Q508" i="1"/>
  <c r="C508" i="1"/>
  <c r="R507" i="1"/>
  <c r="Q507" i="1"/>
  <c r="C507" i="1"/>
  <c r="R506" i="1"/>
  <c r="Q506" i="1"/>
  <c r="C506" i="1"/>
  <c r="R505" i="1"/>
  <c r="Q505" i="1"/>
  <c r="C505" i="1"/>
  <c r="R504" i="1"/>
  <c r="Q504" i="1"/>
  <c r="C504" i="1"/>
  <c r="R503" i="1"/>
  <c r="Q503" i="1"/>
  <c r="C503" i="1"/>
  <c r="R502" i="1"/>
  <c r="Q502" i="1"/>
  <c r="C502" i="1"/>
  <c r="R501" i="1"/>
  <c r="Q501" i="1"/>
  <c r="C501" i="1"/>
  <c r="R500" i="1"/>
  <c r="Q500" i="1"/>
  <c r="C500" i="1"/>
  <c r="R499" i="1"/>
  <c r="Q499" i="1"/>
  <c r="C499" i="1"/>
  <c r="R498" i="1"/>
  <c r="Q498" i="1"/>
  <c r="C498" i="1"/>
  <c r="R497" i="1"/>
  <c r="Q497" i="1"/>
  <c r="C497" i="1"/>
  <c r="R496" i="1"/>
  <c r="Q496" i="1"/>
  <c r="C496" i="1"/>
  <c r="R495" i="1"/>
  <c r="Q495" i="1"/>
  <c r="C495" i="1"/>
  <c r="R494" i="1"/>
  <c r="Q494" i="1"/>
  <c r="C494" i="1"/>
  <c r="R493" i="1"/>
  <c r="Q493" i="1"/>
  <c r="C493" i="1"/>
  <c r="R492" i="1"/>
  <c r="Q492" i="1"/>
  <c r="C492" i="1"/>
  <c r="R491" i="1"/>
  <c r="Q491" i="1"/>
  <c r="C491" i="1"/>
  <c r="R490" i="1"/>
  <c r="Q490" i="1"/>
  <c r="C490" i="1"/>
  <c r="R489" i="1"/>
  <c r="Q489" i="1"/>
  <c r="C489" i="1"/>
  <c r="R488" i="1"/>
  <c r="Q488" i="1"/>
  <c r="C488" i="1"/>
  <c r="R487" i="1"/>
  <c r="Q487" i="1"/>
  <c r="C487" i="1"/>
  <c r="R486" i="1"/>
  <c r="Q486" i="1"/>
  <c r="C486" i="1"/>
  <c r="R485" i="1"/>
  <c r="Q485" i="1"/>
  <c r="C485" i="1"/>
  <c r="R484" i="1"/>
  <c r="Q484" i="1"/>
  <c r="C484" i="1"/>
  <c r="R483" i="1"/>
  <c r="Q483" i="1"/>
  <c r="C483" i="1"/>
  <c r="R482" i="1"/>
  <c r="Q482" i="1"/>
  <c r="C482" i="1"/>
  <c r="R481" i="1"/>
  <c r="Q481" i="1"/>
  <c r="C481" i="1"/>
  <c r="R480" i="1"/>
  <c r="Q480" i="1"/>
  <c r="C480" i="1"/>
  <c r="R479" i="1"/>
  <c r="Q479" i="1"/>
  <c r="C479" i="1"/>
  <c r="R478" i="1"/>
  <c r="Q478" i="1"/>
  <c r="C478" i="1"/>
  <c r="R477" i="1"/>
  <c r="Q477" i="1"/>
  <c r="C477" i="1"/>
  <c r="R476" i="1"/>
  <c r="Q476" i="1"/>
  <c r="C476" i="1"/>
  <c r="R475" i="1"/>
  <c r="Q475" i="1"/>
  <c r="C475" i="1"/>
  <c r="R474" i="1"/>
  <c r="Q474" i="1"/>
  <c r="C474" i="1"/>
  <c r="R473" i="1"/>
  <c r="Q473" i="1"/>
  <c r="C473" i="1"/>
  <c r="R472" i="1"/>
  <c r="Q472" i="1"/>
  <c r="C472" i="1"/>
  <c r="R471" i="1"/>
  <c r="Q471" i="1"/>
  <c r="C471" i="1"/>
  <c r="R470" i="1"/>
  <c r="Q470" i="1"/>
  <c r="C470" i="1"/>
  <c r="R469" i="1"/>
  <c r="Q469" i="1"/>
  <c r="C469" i="1"/>
  <c r="R468" i="1"/>
  <c r="Q468" i="1"/>
  <c r="C468" i="1"/>
  <c r="R467" i="1"/>
  <c r="Q467" i="1"/>
  <c r="C467" i="1"/>
  <c r="R466" i="1"/>
  <c r="Q466" i="1"/>
  <c r="C466" i="1"/>
  <c r="R465" i="1"/>
  <c r="Q465" i="1"/>
  <c r="C465" i="1"/>
  <c r="R464" i="1"/>
  <c r="Q464" i="1"/>
  <c r="C464" i="1"/>
  <c r="R463" i="1"/>
  <c r="Q463" i="1"/>
  <c r="C463" i="1"/>
  <c r="R462" i="1"/>
  <c r="Q462" i="1"/>
  <c r="C462" i="1"/>
  <c r="R461" i="1"/>
  <c r="Q461" i="1"/>
  <c r="C461" i="1"/>
  <c r="R460" i="1"/>
  <c r="Q460" i="1"/>
  <c r="C460" i="1"/>
  <c r="R459" i="1"/>
  <c r="Q459" i="1"/>
  <c r="C459" i="1"/>
  <c r="R458" i="1"/>
  <c r="Q458" i="1"/>
  <c r="C458" i="1"/>
  <c r="R457" i="1"/>
  <c r="Q457" i="1"/>
  <c r="C457" i="1"/>
  <c r="R456" i="1"/>
  <c r="Q456" i="1"/>
  <c r="C456" i="1"/>
  <c r="R455" i="1"/>
  <c r="Q455" i="1"/>
  <c r="C455" i="1"/>
  <c r="R454" i="1"/>
  <c r="Q454" i="1"/>
  <c r="C454" i="1"/>
  <c r="R453" i="1"/>
  <c r="Q453" i="1"/>
  <c r="C453" i="1"/>
  <c r="R452" i="1"/>
  <c r="Q452" i="1"/>
  <c r="C452" i="1"/>
  <c r="T449" i="1"/>
  <c r="S449" i="1"/>
  <c r="R449" i="1"/>
  <c r="Q449" i="1"/>
  <c r="C449" i="1"/>
  <c r="T448" i="1"/>
  <c r="S448" i="1"/>
  <c r="R448" i="1"/>
  <c r="Q448" i="1"/>
  <c r="C448" i="1"/>
  <c r="T447" i="1"/>
  <c r="S447" i="1"/>
  <c r="R447" i="1"/>
  <c r="Q447" i="1"/>
  <c r="C447" i="1"/>
  <c r="T446" i="1"/>
  <c r="S446" i="1"/>
  <c r="R446" i="1"/>
  <c r="Q446" i="1"/>
  <c r="C446" i="1"/>
  <c r="T445" i="1"/>
  <c r="S445" i="1"/>
  <c r="R445" i="1"/>
  <c r="Q445" i="1"/>
  <c r="C445" i="1"/>
  <c r="T444" i="1"/>
  <c r="S444" i="1"/>
  <c r="R444" i="1"/>
  <c r="Q444" i="1"/>
  <c r="C444" i="1"/>
  <c r="T443" i="1"/>
  <c r="S443" i="1"/>
  <c r="R443" i="1"/>
  <c r="Q443" i="1"/>
  <c r="C443" i="1"/>
  <c r="T442" i="1"/>
  <c r="S442" i="1"/>
  <c r="R442" i="1"/>
  <c r="Q442" i="1"/>
  <c r="C442" i="1"/>
  <c r="T441" i="1"/>
  <c r="S441" i="1"/>
  <c r="R441" i="1"/>
  <c r="Q441" i="1"/>
  <c r="C441" i="1"/>
  <c r="T440" i="1"/>
  <c r="S440" i="1"/>
  <c r="R440" i="1"/>
  <c r="Q440" i="1"/>
  <c r="C440" i="1"/>
  <c r="T439" i="1"/>
  <c r="S439" i="1"/>
  <c r="R439" i="1"/>
  <c r="Q439" i="1"/>
  <c r="C439" i="1"/>
  <c r="T438" i="1"/>
  <c r="S438" i="1"/>
  <c r="R438" i="1"/>
  <c r="Q438" i="1"/>
  <c r="C438" i="1"/>
  <c r="T437" i="1"/>
  <c r="S437" i="1"/>
  <c r="R437" i="1"/>
  <c r="Q437" i="1"/>
  <c r="C437" i="1"/>
  <c r="T436" i="1"/>
  <c r="S436" i="1"/>
  <c r="R436" i="1"/>
  <c r="Q436" i="1"/>
  <c r="C436" i="1"/>
  <c r="T435" i="1"/>
  <c r="S435" i="1"/>
  <c r="R435" i="1"/>
  <c r="Q435" i="1"/>
  <c r="C435" i="1"/>
  <c r="T434" i="1"/>
  <c r="S434" i="1"/>
  <c r="R434" i="1"/>
  <c r="Q434" i="1"/>
  <c r="C434" i="1"/>
  <c r="T433" i="1"/>
  <c r="S433" i="1"/>
  <c r="R433" i="1"/>
  <c r="Q433" i="1"/>
  <c r="C433" i="1"/>
  <c r="T432" i="1"/>
  <c r="S432" i="1"/>
  <c r="R432" i="1"/>
  <c r="Q432" i="1"/>
  <c r="C432" i="1"/>
  <c r="T431" i="1"/>
  <c r="S431" i="1"/>
  <c r="R431" i="1"/>
  <c r="Q431" i="1"/>
  <c r="C431" i="1"/>
  <c r="T430" i="1"/>
  <c r="S430" i="1"/>
  <c r="R430" i="1"/>
  <c r="Q430" i="1"/>
  <c r="C430" i="1"/>
  <c r="T429" i="1"/>
  <c r="S429" i="1"/>
  <c r="R429" i="1"/>
  <c r="Q429" i="1"/>
  <c r="C429" i="1"/>
  <c r="T428" i="1"/>
  <c r="S428" i="1"/>
  <c r="R428" i="1"/>
  <c r="Q428" i="1"/>
  <c r="C428" i="1"/>
  <c r="T427" i="1"/>
  <c r="S427" i="1"/>
  <c r="R427" i="1"/>
  <c r="Q427" i="1"/>
  <c r="C427" i="1"/>
  <c r="T426" i="1"/>
  <c r="S426" i="1"/>
  <c r="R426" i="1"/>
  <c r="Q426" i="1"/>
  <c r="C426" i="1"/>
  <c r="T425" i="1"/>
  <c r="S425" i="1"/>
  <c r="R425" i="1"/>
  <c r="Q425" i="1"/>
  <c r="C425" i="1"/>
  <c r="T424" i="1"/>
  <c r="S424" i="1"/>
  <c r="R424" i="1"/>
  <c r="Q424" i="1"/>
  <c r="C424" i="1"/>
  <c r="T423" i="1"/>
  <c r="S423" i="1"/>
  <c r="R423" i="1"/>
  <c r="Q423" i="1"/>
  <c r="C423" i="1"/>
  <c r="T422" i="1"/>
  <c r="S422" i="1"/>
  <c r="R422" i="1"/>
  <c r="Q422" i="1"/>
  <c r="C422" i="1"/>
  <c r="T421" i="1"/>
  <c r="S421" i="1"/>
  <c r="R421" i="1"/>
  <c r="Q421" i="1"/>
  <c r="C421" i="1"/>
  <c r="T420" i="1"/>
  <c r="S420" i="1"/>
  <c r="R420" i="1"/>
  <c r="Q420" i="1"/>
  <c r="C420" i="1"/>
  <c r="T419" i="1"/>
  <c r="S419" i="1"/>
  <c r="R419" i="1"/>
  <c r="Q419" i="1"/>
  <c r="C419" i="1"/>
  <c r="T418" i="1"/>
  <c r="S418" i="1"/>
  <c r="R418" i="1"/>
  <c r="Q418" i="1"/>
  <c r="C418" i="1"/>
  <c r="T417" i="1"/>
  <c r="S417" i="1"/>
  <c r="R417" i="1"/>
  <c r="Q417" i="1"/>
  <c r="C417" i="1"/>
  <c r="T416" i="1"/>
  <c r="S416" i="1"/>
  <c r="R416" i="1"/>
  <c r="Q416" i="1"/>
  <c r="C416" i="1"/>
  <c r="T415" i="1"/>
  <c r="S415" i="1"/>
  <c r="R415" i="1"/>
  <c r="Q415" i="1"/>
  <c r="C415" i="1"/>
  <c r="T414" i="1"/>
  <c r="S414" i="1"/>
  <c r="R414" i="1"/>
  <c r="Q414" i="1"/>
  <c r="C414" i="1"/>
  <c r="T413" i="1"/>
  <c r="S413" i="1"/>
  <c r="R413" i="1"/>
  <c r="Q413" i="1"/>
  <c r="C413" i="1"/>
  <c r="T412" i="1"/>
  <c r="S412" i="1"/>
  <c r="R412" i="1"/>
  <c r="Q412" i="1"/>
  <c r="C412" i="1"/>
  <c r="T411" i="1"/>
  <c r="S411" i="1"/>
  <c r="R411" i="1"/>
  <c r="Q411" i="1"/>
  <c r="C411" i="1"/>
  <c r="T410" i="1"/>
  <c r="S410" i="1"/>
  <c r="R410" i="1"/>
  <c r="Q410" i="1"/>
  <c r="C410" i="1"/>
  <c r="T409" i="1"/>
  <c r="S409" i="1"/>
  <c r="R409" i="1"/>
  <c r="Q409" i="1"/>
  <c r="C409" i="1"/>
  <c r="T408" i="1"/>
  <c r="S408" i="1"/>
  <c r="R408" i="1"/>
  <c r="Q408" i="1"/>
  <c r="C408" i="1"/>
  <c r="T407" i="1"/>
  <c r="S407" i="1"/>
  <c r="R407" i="1"/>
  <c r="Q407" i="1"/>
  <c r="C407" i="1"/>
  <c r="T406" i="1"/>
  <c r="S406" i="1"/>
  <c r="R406" i="1"/>
  <c r="Q406" i="1"/>
  <c r="C406" i="1"/>
  <c r="T405" i="1"/>
  <c r="S405" i="1"/>
  <c r="R405" i="1"/>
  <c r="Q405" i="1"/>
  <c r="C405" i="1"/>
  <c r="T404" i="1"/>
  <c r="S404" i="1"/>
  <c r="R404" i="1"/>
  <c r="Q404" i="1"/>
  <c r="C404" i="1"/>
  <c r="T403" i="1"/>
  <c r="S403" i="1"/>
  <c r="R403" i="1"/>
  <c r="Q403" i="1"/>
  <c r="C403" i="1"/>
  <c r="T402" i="1"/>
  <c r="S402" i="1"/>
  <c r="R402" i="1"/>
  <c r="Q402" i="1"/>
  <c r="C402" i="1"/>
  <c r="T401" i="1"/>
  <c r="S401" i="1"/>
  <c r="R401" i="1"/>
  <c r="Q401" i="1"/>
  <c r="C401" i="1"/>
  <c r="T400" i="1"/>
  <c r="S400" i="1"/>
  <c r="R400" i="1"/>
  <c r="Q400" i="1"/>
  <c r="C400" i="1"/>
  <c r="T399" i="1"/>
  <c r="S399" i="1"/>
  <c r="R399" i="1"/>
  <c r="Q399" i="1"/>
  <c r="C399" i="1"/>
  <c r="T398" i="1"/>
  <c r="S398" i="1"/>
  <c r="R398" i="1"/>
  <c r="Q398" i="1"/>
  <c r="C398" i="1"/>
  <c r="T397" i="1"/>
  <c r="S397" i="1"/>
  <c r="R397" i="1"/>
  <c r="Q397" i="1"/>
  <c r="C397" i="1"/>
  <c r="T396" i="1"/>
  <c r="S396" i="1"/>
  <c r="R396" i="1"/>
  <c r="Q396" i="1"/>
  <c r="C396" i="1"/>
  <c r="T395" i="1"/>
  <c r="S395" i="1"/>
  <c r="R395" i="1"/>
  <c r="Q395" i="1"/>
  <c r="C395" i="1"/>
  <c r="T394" i="1"/>
  <c r="S394" i="1"/>
  <c r="R394" i="1"/>
  <c r="Q394" i="1"/>
  <c r="C394" i="1"/>
  <c r="T393" i="1"/>
  <c r="S393" i="1"/>
  <c r="R393" i="1"/>
  <c r="Q393" i="1"/>
  <c r="C393" i="1"/>
  <c r="T392" i="1"/>
  <c r="S392" i="1"/>
  <c r="R392" i="1"/>
  <c r="Q392" i="1"/>
  <c r="C392" i="1"/>
  <c r="T391" i="1"/>
  <c r="S391" i="1"/>
  <c r="R391" i="1"/>
  <c r="Q391" i="1"/>
  <c r="C391" i="1"/>
  <c r="T390" i="1"/>
  <c r="S390" i="1"/>
  <c r="R390" i="1"/>
  <c r="Q390" i="1"/>
  <c r="C390" i="1"/>
  <c r="T389" i="1"/>
  <c r="S389" i="1"/>
  <c r="R389" i="1"/>
  <c r="Q389" i="1"/>
  <c r="C389" i="1"/>
  <c r="T388" i="1"/>
  <c r="S388" i="1"/>
  <c r="R388" i="1"/>
  <c r="Q388" i="1"/>
  <c r="C388" i="1"/>
  <c r="T387" i="1"/>
  <c r="S387" i="1"/>
  <c r="R387" i="1"/>
  <c r="Q387" i="1"/>
  <c r="C387" i="1"/>
  <c r="T386" i="1"/>
  <c r="S386" i="1"/>
  <c r="R386" i="1"/>
  <c r="Q386" i="1"/>
  <c r="C386" i="1"/>
  <c r="T385" i="1"/>
  <c r="S385" i="1"/>
  <c r="R385" i="1"/>
  <c r="Q385" i="1"/>
  <c r="C385" i="1"/>
  <c r="T384" i="1"/>
  <c r="S384" i="1"/>
  <c r="R384" i="1"/>
  <c r="Q384" i="1"/>
  <c r="C384" i="1"/>
  <c r="T383" i="1"/>
  <c r="S383" i="1"/>
  <c r="R383" i="1"/>
  <c r="Q383" i="1"/>
  <c r="C383" i="1"/>
  <c r="T382" i="1"/>
  <c r="S382" i="1"/>
  <c r="R382" i="1"/>
  <c r="Q382" i="1"/>
  <c r="C382" i="1"/>
  <c r="T381" i="1"/>
  <c r="S381" i="1"/>
  <c r="R381" i="1"/>
  <c r="Q381" i="1"/>
  <c r="C381" i="1"/>
  <c r="T380" i="1"/>
  <c r="S380" i="1"/>
  <c r="R380" i="1"/>
  <c r="Q380" i="1"/>
  <c r="C380" i="1"/>
  <c r="T379" i="1"/>
  <c r="S379" i="1"/>
  <c r="R379" i="1"/>
  <c r="Q379" i="1"/>
  <c r="C379" i="1"/>
  <c r="T378" i="1"/>
  <c r="S378" i="1"/>
  <c r="R378" i="1"/>
  <c r="Q378" i="1"/>
  <c r="C378" i="1"/>
  <c r="T377" i="1"/>
  <c r="S377" i="1"/>
  <c r="R377" i="1"/>
  <c r="Q377" i="1"/>
  <c r="C377" i="1"/>
  <c r="T376" i="1"/>
  <c r="S376" i="1"/>
  <c r="R376" i="1"/>
  <c r="Q376" i="1"/>
  <c r="C376" i="1"/>
  <c r="T375" i="1"/>
  <c r="S375" i="1"/>
  <c r="R375" i="1"/>
  <c r="Q375" i="1"/>
  <c r="C375" i="1"/>
  <c r="T374" i="1"/>
  <c r="S374" i="1"/>
  <c r="R374" i="1"/>
  <c r="Q374" i="1"/>
  <c r="C374" i="1"/>
  <c r="T373" i="1"/>
  <c r="S373" i="1"/>
  <c r="R373" i="1"/>
  <c r="Q373" i="1"/>
  <c r="C373" i="1"/>
  <c r="T372" i="1"/>
  <c r="S372" i="1"/>
  <c r="R372" i="1"/>
  <c r="Q372" i="1"/>
  <c r="C372" i="1"/>
  <c r="T371" i="1"/>
  <c r="S371" i="1"/>
  <c r="R371" i="1"/>
  <c r="Q371" i="1"/>
  <c r="C371" i="1"/>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350" i="1"/>
  <c r="C349" i="1"/>
  <c r="C348" i="1"/>
  <c r="S347" i="1"/>
  <c r="C347" i="1"/>
  <c r="C346" i="1"/>
  <c r="S345" i="1"/>
  <c r="C345" i="1"/>
  <c r="S344" i="1"/>
  <c r="C344" i="1"/>
  <c r="S343" i="1"/>
  <c r="C343" i="1"/>
  <c r="S342" i="1"/>
  <c r="C342" i="1"/>
  <c r="C341" i="1"/>
  <c r="C340" i="1"/>
  <c r="C339" i="1"/>
  <c r="Q337" i="1"/>
  <c r="C337" i="1"/>
  <c r="Q336" i="1"/>
  <c r="C336" i="1"/>
  <c r="Q335" i="1"/>
  <c r="C335" i="1"/>
  <c r="Q334" i="1"/>
  <c r="C334" i="1"/>
  <c r="Q333" i="1"/>
  <c r="C333" i="1"/>
  <c r="Q332" i="1"/>
  <c r="C332" i="1"/>
  <c r="Q331" i="1"/>
  <c r="C331" i="1"/>
  <c r="Q330" i="1"/>
  <c r="C330" i="1"/>
  <c r="Q329" i="1"/>
  <c r="C329" i="1"/>
  <c r="Q328" i="1"/>
  <c r="C328" i="1"/>
  <c r="Q327" i="1"/>
  <c r="C327" i="1"/>
  <c r="Q326" i="1"/>
  <c r="C326" i="1"/>
  <c r="R323" i="1"/>
  <c r="Q323" i="1"/>
  <c r="C323" i="1"/>
  <c r="R322" i="1"/>
  <c r="Q322" i="1"/>
  <c r="C322"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3" i="1"/>
  <c r="C272" i="1"/>
  <c r="C271" i="1"/>
  <c r="C270" i="1"/>
  <c r="C269" i="1"/>
  <c r="C268" i="1"/>
  <c r="C267" i="1"/>
  <c r="C266" i="1"/>
  <c r="C265" i="1"/>
  <c r="C264" i="1"/>
  <c r="C263" i="1"/>
  <c r="C262" i="1"/>
  <c r="C261" i="1"/>
  <c r="C260" i="1"/>
  <c r="C259" i="1"/>
  <c r="C257" i="1"/>
  <c r="C256" i="1"/>
  <c r="C255" i="1"/>
  <c r="C254" i="1"/>
  <c r="C253" i="1"/>
  <c r="C252" i="1"/>
  <c r="C251" i="1"/>
  <c r="C250" i="1"/>
  <c r="C249" i="1"/>
  <c r="C248" i="1"/>
  <c r="C247" i="1"/>
  <c r="C246" i="1"/>
  <c r="C245" i="1"/>
  <c r="C244" i="1"/>
  <c r="C243" i="1"/>
  <c r="C239" i="1"/>
  <c r="C238" i="1"/>
  <c r="C237" i="1"/>
  <c r="C236" i="1"/>
  <c r="C235" i="1"/>
  <c r="C234" i="1"/>
  <c r="C233" i="1"/>
  <c r="C232" i="1"/>
  <c r="C231" i="1"/>
  <c r="C230" i="1"/>
  <c r="C229" i="1"/>
  <c r="C228" i="1"/>
  <c r="C227" i="1"/>
  <c r="C226" i="1"/>
  <c r="C225" i="1"/>
  <c r="S221" i="1"/>
  <c r="R221" i="1"/>
  <c r="Q221" i="1"/>
  <c r="C221" i="1"/>
  <c r="S220" i="1"/>
  <c r="R220" i="1"/>
  <c r="Q220" i="1"/>
  <c r="C220" i="1"/>
  <c r="S219" i="1"/>
  <c r="R219" i="1"/>
  <c r="Q219" i="1"/>
  <c r="C219" i="1"/>
  <c r="S218" i="1"/>
  <c r="R218" i="1"/>
  <c r="Q218" i="1"/>
  <c r="C218" i="1"/>
  <c r="S217" i="1"/>
  <c r="R217" i="1"/>
  <c r="Q217" i="1"/>
  <c r="C217" i="1"/>
  <c r="S216" i="1"/>
  <c r="R216" i="1"/>
  <c r="Q216" i="1"/>
  <c r="C216" i="1"/>
  <c r="S215" i="1"/>
  <c r="R215" i="1"/>
  <c r="Q215" i="1"/>
  <c r="C215" i="1"/>
  <c r="S214" i="1"/>
  <c r="R214" i="1"/>
  <c r="Q214" i="1"/>
  <c r="C214" i="1"/>
  <c r="S213" i="1"/>
  <c r="R213" i="1"/>
  <c r="Q213" i="1"/>
  <c r="C213" i="1"/>
  <c r="S212" i="1"/>
  <c r="R212" i="1"/>
  <c r="Q212" i="1"/>
  <c r="C212" i="1"/>
  <c r="S211" i="1"/>
  <c r="R211" i="1"/>
  <c r="Q211" i="1"/>
  <c r="C211" i="1"/>
  <c r="S210" i="1"/>
  <c r="R210" i="1"/>
  <c r="Q210" i="1"/>
  <c r="C210" i="1"/>
  <c r="S209" i="1"/>
  <c r="R209" i="1"/>
  <c r="Q209" i="1"/>
  <c r="C209" i="1"/>
  <c r="S208" i="1"/>
  <c r="R208" i="1"/>
  <c r="Q208" i="1"/>
  <c r="C208" i="1"/>
  <c r="S207" i="1"/>
  <c r="R207" i="1"/>
  <c r="Q207" i="1"/>
  <c r="C207"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C187" i="1"/>
  <c r="C186" i="1"/>
  <c r="C185" i="1"/>
  <c r="C184" i="1"/>
  <c r="R183" i="1"/>
  <c r="Q183" i="1"/>
  <c r="C183" i="1"/>
  <c r="R182" i="1"/>
  <c r="Q182" i="1"/>
  <c r="C182" i="1"/>
  <c r="R181" i="1"/>
  <c r="Q181" i="1"/>
  <c r="C181" i="1"/>
  <c r="C180" i="1"/>
  <c r="C179" i="1"/>
  <c r="C178" i="1"/>
  <c r="C177" i="1"/>
  <c r="C176" i="1"/>
  <c r="R175" i="1"/>
  <c r="Q175" i="1"/>
  <c r="C175" i="1"/>
  <c r="R174" i="1"/>
  <c r="Q174" i="1"/>
  <c r="C174" i="1"/>
  <c r="R173" i="1"/>
  <c r="Q173" i="1"/>
  <c r="C173" i="1"/>
  <c r="C171" i="1"/>
  <c r="C170" i="1"/>
  <c r="C169" i="1"/>
  <c r="C168" i="1"/>
  <c r="C167" i="1"/>
  <c r="C165" i="1"/>
  <c r="S164" i="1"/>
  <c r="S165" i="1" s="1"/>
  <c r="C164" i="1"/>
  <c r="S158" i="1"/>
  <c r="R158" i="1"/>
  <c r="Q158" i="1"/>
  <c r="C158" i="1"/>
  <c r="S157" i="1"/>
  <c r="R157" i="1"/>
  <c r="Q157" i="1"/>
  <c r="C157" i="1"/>
  <c r="S156" i="1"/>
  <c r="R156" i="1"/>
  <c r="Q156" i="1"/>
  <c r="C156" i="1"/>
  <c r="S155" i="1"/>
  <c r="R155" i="1"/>
  <c r="Q155" i="1"/>
  <c r="C155" i="1"/>
  <c r="S154" i="1"/>
  <c r="R154" i="1"/>
  <c r="Q154" i="1"/>
  <c r="C154" i="1"/>
  <c r="S153" i="1"/>
  <c r="R153" i="1"/>
  <c r="Q153" i="1"/>
  <c r="C153" i="1"/>
  <c r="S152" i="1"/>
  <c r="R152" i="1"/>
  <c r="Q152" i="1"/>
  <c r="C152" i="1"/>
  <c r="S151" i="1"/>
  <c r="R151" i="1"/>
  <c r="Q151" i="1"/>
  <c r="C151" i="1"/>
  <c r="S150" i="1"/>
  <c r="R150" i="1"/>
  <c r="Q150" i="1"/>
  <c r="C150" i="1"/>
  <c r="S149" i="1"/>
  <c r="R149" i="1"/>
  <c r="Q149" i="1"/>
  <c r="C149" i="1"/>
  <c r="S148" i="1"/>
  <c r="R148" i="1"/>
  <c r="Q148" i="1"/>
  <c r="C148" i="1"/>
  <c r="S147" i="1"/>
  <c r="R147" i="1"/>
  <c r="Q147" i="1"/>
  <c r="C147" i="1"/>
  <c r="S146" i="1"/>
  <c r="R146" i="1"/>
  <c r="Q146" i="1"/>
  <c r="C146" i="1"/>
  <c r="S145" i="1"/>
  <c r="R145" i="1"/>
  <c r="Q145" i="1"/>
  <c r="C145" i="1"/>
  <c r="S144" i="1"/>
  <c r="R144" i="1"/>
  <c r="Q144" i="1"/>
  <c r="C144" i="1"/>
  <c r="S143" i="1"/>
  <c r="R143" i="1"/>
  <c r="Q143" i="1"/>
  <c r="C143" i="1"/>
  <c r="T142" i="1"/>
  <c r="T143" i="1" s="1"/>
  <c r="T144" i="1" s="1"/>
  <c r="T145" i="1" s="1"/>
  <c r="T146" i="1" s="1"/>
  <c r="T147" i="1" s="1"/>
  <c r="T148" i="1" s="1"/>
  <c r="T149" i="1" s="1"/>
  <c r="T150" i="1" s="1"/>
  <c r="T151" i="1" s="1"/>
  <c r="T152" i="1" s="1"/>
  <c r="T153" i="1" s="1"/>
  <c r="T154" i="1" s="1"/>
  <c r="T155" i="1" s="1"/>
  <c r="T156" i="1" s="1"/>
  <c r="T157" i="1" s="1"/>
  <c r="T158" i="1" s="1"/>
  <c r="S142" i="1"/>
  <c r="R142" i="1"/>
  <c r="Q142" i="1"/>
  <c r="C142" i="1"/>
  <c r="R140" i="1"/>
  <c r="Q140" i="1"/>
  <c r="C140" i="1"/>
  <c r="R139" i="1"/>
  <c r="Q139" i="1"/>
  <c r="C139" i="1"/>
  <c r="C138" i="1"/>
  <c r="C137" i="1"/>
  <c r="R136" i="1"/>
  <c r="Q136" i="1"/>
  <c r="C136" i="1"/>
  <c r="R135" i="1"/>
  <c r="Q135" i="1"/>
  <c r="C135" i="1"/>
  <c r="R134" i="1"/>
  <c r="Q134" i="1"/>
  <c r="C134" i="1"/>
  <c r="C133" i="1"/>
  <c r="C132" i="1"/>
  <c r="R131" i="1"/>
  <c r="Q131" i="1"/>
  <c r="C131" i="1"/>
  <c r="R130" i="1"/>
  <c r="Q130" i="1"/>
  <c r="C130" i="1"/>
  <c r="R129" i="1"/>
  <c r="Q129" i="1"/>
  <c r="C129" i="1"/>
  <c r="C128" i="1"/>
  <c r="C127" i="1"/>
  <c r="C125" i="1"/>
  <c r="C124" i="1"/>
  <c r="C123" i="1"/>
  <c r="C122" i="1"/>
  <c r="S121" i="1"/>
  <c r="R121" i="1"/>
  <c r="Q121" i="1"/>
  <c r="C121" i="1"/>
  <c r="C120" i="1"/>
  <c r="C119" i="1"/>
  <c r="C118" i="1"/>
  <c r="C117" i="1"/>
  <c r="S116" i="1"/>
  <c r="R116" i="1"/>
  <c r="Q116" i="1"/>
  <c r="C116" i="1"/>
  <c r="C115" i="1"/>
  <c r="C112" i="1"/>
  <c r="C111" i="1"/>
  <c r="C110" i="1"/>
  <c r="C109" i="1"/>
  <c r="C108" i="1"/>
  <c r="C107" i="1"/>
  <c r="C106" i="1"/>
  <c r="C105" i="1"/>
  <c r="R104" i="1"/>
  <c r="C104" i="1"/>
  <c r="R103" i="1"/>
  <c r="C103" i="1"/>
  <c r="R102" i="1"/>
  <c r="C102" i="1"/>
  <c r="C100" i="1"/>
  <c r="R99" i="1"/>
  <c r="Q99" i="1"/>
  <c r="C99" i="1"/>
  <c r="T98" i="1"/>
  <c r="R98" i="1"/>
  <c r="Q98" i="1"/>
  <c r="C98" i="1"/>
  <c r="R97" i="1"/>
  <c r="Q97" i="1"/>
  <c r="C97" i="1"/>
  <c r="T96" i="1"/>
  <c r="R96" i="1"/>
  <c r="Q96" i="1"/>
  <c r="C96" i="1"/>
  <c r="R95" i="1"/>
  <c r="Q95" i="1"/>
  <c r="C95" i="1"/>
  <c r="T94" i="1"/>
  <c r="R94" i="1"/>
  <c r="Q94" i="1"/>
  <c r="C94" i="1"/>
  <c r="R93" i="1"/>
  <c r="Q93" i="1"/>
  <c r="C93" i="1"/>
  <c r="T92" i="1"/>
  <c r="S92" i="1"/>
  <c r="R92" i="1"/>
  <c r="Q92" i="1"/>
  <c r="C92" i="1"/>
  <c r="R91" i="1"/>
  <c r="Q91" i="1"/>
  <c r="C91" i="1"/>
  <c r="T90" i="1"/>
  <c r="S90" i="1"/>
  <c r="R90" i="1"/>
  <c r="Q90" i="1"/>
  <c r="C90" i="1"/>
  <c r="C87" i="1"/>
  <c r="C86" i="1"/>
  <c r="C85" i="1"/>
  <c r="C84" i="1"/>
  <c r="C83" i="1"/>
  <c r="C82" i="1"/>
  <c r="C81" i="1"/>
  <c r="C80" i="1"/>
  <c r="C79" i="1"/>
  <c r="C78" i="1"/>
  <c r="C77" i="1"/>
  <c r="C75" i="1"/>
  <c r="R74" i="1"/>
  <c r="Q74" i="1"/>
  <c r="C74" i="1"/>
  <c r="R73" i="1"/>
  <c r="Q73" i="1"/>
  <c r="C73" i="1"/>
  <c r="R72" i="1"/>
  <c r="Q72" i="1"/>
  <c r="C72" i="1"/>
  <c r="R71" i="1"/>
  <c r="Q71" i="1"/>
  <c r="C71" i="1"/>
  <c r="R70" i="1"/>
  <c r="Q70" i="1"/>
  <c r="C70" i="1"/>
  <c r="R69" i="1"/>
  <c r="Q69" i="1"/>
  <c r="C69" i="1"/>
  <c r="R68" i="1"/>
  <c r="Q68" i="1"/>
  <c r="C68" i="1"/>
  <c r="R67" i="1"/>
  <c r="Q67" i="1"/>
  <c r="C67" i="1"/>
  <c r="R66" i="1"/>
  <c r="Q66" i="1"/>
  <c r="C66" i="1"/>
  <c r="R65" i="1"/>
  <c r="Q65" i="1"/>
  <c r="C65" i="1"/>
  <c r="C61" i="1"/>
  <c r="C60" i="1"/>
  <c r="R59" i="1"/>
  <c r="Q59" i="1"/>
  <c r="C59" i="1"/>
  <c r="R58" i="1"/>
  <c r="Q58" i="1"/>
  <c r="C58" i="1"/>
  <c r="R57" i="1"/>
  <c r="Q57" i="1"/>
  <c r="C57" i="1"/>
  <c r="R56" i="1"/>
  <c r="Q56" i="1"/>
  <c r="C56" i="1"/>
  <c r="R55" i="1"/>
  <c r="Q55" i="1"/>
  <c r="C55" i="1"/>
  <c r="R54" i="1"/>
  <c r="Q54" i="1"/>
  <c r="C54" i="1"/>
  <c r="R53" i="1"/>
  <c r="Q53" i="1"/>
  <c r="C53" i="1"/>
  <c r="R52" i="1"/>
  <c r="Q52" i="1"/>
  <c r="C52" i="1"/>
  <c r="C51" i="1"/>
  <c r="C50" i="1"/>
  <c r="R49" i="1"/>
  <c r="Q49" i="1"/>
  <c r="C49" i="1"/>
  <c r="R48" i="1"/>
  <c r="Q48" i="1"/>
  <c r="C48" i="1"/>
  <c r="C47" i="1"/>
  <c r="R46" i="1"/>
  <c r="Q46" i="1"/>
  <c r="C46" i="1"/>
  <c r="R45" i="1"/>
  <c r="Q45" i="1"/>
  <c r="C45" i="1"/>
  <c r="R44" i="1"/>
  <c r="Q44" i="1"/>
  <c r="C44" i="1"/>
  <c r="R43" i="1"/>
  <c r="Q43" i="1"/>
  <c r="C43" i="1"/>
  <c r="R42" i="1"/>
  <c r="Q42" i="1"/>
  <c r="C42" i="1"/>
  <c r="C41" i="1"/>
  <c r="C40" i="1"/>
  <c r="R39" i="1"/>
  <c r="Q39" i="1"/>
  <c r="C39" i="1"/>
  <c r="R38" i="1"/>
  <c r="Q38" i="1"/>
  <c r="C38" i="1"/>
  <c r="C37" i="1"/>
  <c r="R36" i="1"/>
  <c r="Q36" i="1"/>
  <c r="C36" i="1"/>
  <c r="R35" i="1"/>
  <c r="Q35" i="1"/>
  <c r="C35" i="1"/>
  <c r="R34" i="1"/>
  <c r="Q34" i="1"/>
  <c r="C34" i="1"/>
  <c r="R33" i="1"/>
  <c r="Q33" i="1"/>
  <c r="C33" i="1"/>
  <c r="R32" i="1"/>
  <c r="Q32" i="1"/>
  <c r="C32" i="1"/>
  <c r="C31" i="1"/>
  <c r="C30" i="1"/>
  <c r="C29" i="1"/>
  <c r="C28" i="1"/>
  <c r="C27" i="1"/>
  <c r="C26" i="1"/>
  <c r="C25" i="1"/>
  <c r="R24" i="1"/>
  <c r="Q24" i="1"/>
  <c r="C24" i="1"/>
  <c r="C23" i="1"/>
  <c r="R22" i="1"/>
  <c r="Q22" i="1"/>
  <c r="C22" i="1"/>
  <c r="C21" i="1"/>
  <c r="C20" i="1"/>
  <c r="R19" i="1"/>
  <c r="Q19" i="1"/>
  <c r="C19" i="1"/>
  <c r="R18" i="1"/>
  <c r="Q18" i="1"/>
  <c r="C18" i="1"/>
  <c r="R17" i="1"/>
  <c r="Q17" i="1"/>
  <c r="C17" i="1"/>
  <c r="R16" i="1"/>
  <c r="Q16" i="1"/>
  <c r="C16" i="1"/>
  <c r="R15" i="1"/>
  <c r="Q15" i="1"/>
  <c r="C15" i="1"/>
  <c r="R14" i="1"/>
  <c r="Q14" i="1"/>
  <c r="C14" i="1"/>
  <c r="R13" i="1"/>
  <c r="Q13" i="1"/>
  <c r="C13" i="1"/>
  <c r="R12" i="1"/>
  <c r="Q12" i="1"/>
  <c r="C12" i="1"/>
  <c r="C11" i="1"/>
  <c r="C10" i="1"/>
  <c r="R9" i="1"/>
  <c r="Q9" i="1"/>
  <c r="C9" i="1"/>
  <c r="R8" i="1"/>
  <c r="Q8" i="1"/>
  <c r="C8" i="1"/>
  <c r="R7" i="1"/>
  <c r="Q7" i="1"/>
  <c r="C7" i="1"/>
  <c r="R6" i="1"/>
  <c r="Q6" i="1"/>
  <c r="C6" i="1"/>
  <c r="R5" i="1"/>
  <c r="Q5" i="1"/>
  <c r="C5" i="1"/>
  <c r="R4" i="1"/>
  <c r="Q4" i="1"/>
  <c r="C4" i="1"/>
  <c r="R3" i="1"/>
  <c r="Q3" i="1"/>
  <c r="C3" i="1"/>
  <c r="U624" i="28" l="1"/>
  <c r="U815" i="28"/>
  <c r="J93" i="26" s="1"/>
  <c r="U695" i="28"/>
  <c r="J79" i="26" s="1"/>
  <c r="U583" i="28"/>
  <c r="J58" i="26" s="1"/>
  <c r="U581" i="28"/>
  <c r="J56" i="26" s="1"/>
  <c r="U591" i="28"/>
  <c r="J66" i="26" s="1"/>
  <c r="U571" i="28"/>
  <c r="J55" i="26" s="1"/>
  <c r="U567" i="28"/>
  <c r="J54" i="26" s="1"/>
  <c r="U556" i="28"/>
  <c r="J49" i="26" s="1"/>
  <c r="U473" i="28"/>
  <c r="J46" i="26" s="1"/>
  <c r="U389" i="28"/>
  <c r="J42" i="26" s="1"/>
  <c r="U339" i="28"/>
  <c r="J37" i="26" s="1"/>
  <c r="U257" i="28"/>
  <c r="J32" i="26" s="1"/>
  <c r="U176" i="28"/>
  <c r="J21" i="26" s="1"/>
  <c r="U172" i="28"/>
  <c r="J20" i="26" s="1"/>
  <c r="U170" i="28"/>
  <c r="J18" i="26" s="1"/>
  <c r="U133" i="28"/>
  <c r="J14" i="26" s="1"/>
  <c r="U93" i="28"/>
  <c r="J10" i="26" s="1"/>
  <c r="U79" i="28"/>
  <c r="J8" i="26" s="1"/>
  <c r="U3" i="28"/>
  <c r="J4" i="26" s="1"/>
  <c r="U66" i="28"/>
  <c r="J7" i="26" s="1"/>
  <c r="U200" i="28"/>
  <c r="J23" i="26" s="1"/>
  <c r="U358" i="28"/>
  <c r="J40" i="26" s="1"/>
  <c r="U149" i="28"/>
  <c r="J15" i="26" s="1"/>
  <c r="U106" i="28"/>
  <c r="J11" i="26" s="1"/>
  <c r="U119" i="28"/>
  <c r="J12" i="26" s="1"/>
  <c r="U219" i="28"/>
  <c r="J26" i="26" s="1"/>
  <c r="U92" i="28"/>
  <c r="J9" i="26" s="1"/>
  <c r="U120" i="28"/>
  <c r="J13" i="26" s="1"/>
  <c r="U344" i="28"/>
  <c r="J39" i="26" s="1"/>
  <c r="U474" i="28"/>
  <c r="J47" i="26" s="1"/>
  <c r="U797" i="28"/>
  <c r="J90" i="26" s="1"/>
  <c r="U803" i="28"/>
  <c r="J91" i="26" s="1"/>
  <c r="U392" i="28"/>
  <c r="J45" i="26" s="1"/>
  <c r="U657" i="28"/>
  <c r="J75" i="26" s="1"/>
  <c r="U238" i="28"/>
  <c r="J29" i="26" s="1"/>
  <c r="U791" i="28"/>
  <c r="J89" i="26" s="1"/>
  <c r="U559" i="28"/>
  <c r="U256" i="28"/>
  <c r="J31" i="26" s="1"/>
  <c r="U600" i="28"/>
  <c r="J69" i="26" s="1"/>
  <c r="U721" i="28"/>
  <c r="J80" i="26" s="1"/>
  <c r="U372" i="28"/>
  <c r="J41" i="26" s="1"/>
  <c r="U292" i="28"/>
  <c r="J35" i="26" s="1"/>
  <c r="U391" i="28"/>
  <c r="J44" i="26" s="1"/>
  <c r="U738" i="28"/>
  <c r="J84" i="26" s="1"/>
  <c r="U833" i="28"/>
  <c r="J96" i="26" s="1"/>
  <c r="U785" i="28"/>
  <c r="J88" i="26" s="1"/>
  <c r="U682" i="28"/>
  <c r="J77" i="26" s="1"/>
  <c r="U809" i="28"/>
  <c r="J92" i="26" s="1"/>
  <c r="U730" i="28"/>
  <c r="J82" i="26" s="1"/>
  <c r="U776" i="28"/>
  <c r="J86" i="26" s="1"/>
  <c r="U593" i="28"/>
  <c r="J68" i="26" s="1"/>
  <c r="U750" i="28"/>
  <c r="J85" i="26" s="1"/>
  <c r="J73" i="26" l="1"/>
  <c r="J72" i="26"/>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E221" i="13" l="1"/>
  <c r="D221" i="13"/>
  <c r="C221" i="13"/>
  <c r="B221" i="13"/>
  <c r="B222" i="13" s="1"/>
  <c r="I213" i="13"/>
  <c r="B215" i="13" s="1"/>
  <c r="H213" i="13"/>
  <c r="G213" i="13"/>
  <c r="B214" i="13" s="1"/>
  <c r="F213" i="13"/>
  <c r="E213" i="13"/>
  <c r="D213" i="13"/>
  <c r="C213" i="13"/>
  <c r="B213" i="13"/>
  <c r="I205" i="13"/>
  <c r="B207" i="13" s="1"/>
  <c r="H205" i="13"/>
  <c r="G205" i="13"/>
  <c r="B206" i="13" s="1"/>
  <c r="F205" i="13"/>
  <c r="E205" i="13"/>
  <c r="D205" i="13"/>
  <c r="C205" i="13"/>
  <c r="B205" i="13"/>
  <c r="B194" i="13"/>
  <c r="B196" i="13" s="1"/>
  <c r="B197" i="13" s="1"/>
  <c r="B186" i="13"/>
  <c r="B188" i="13" s="1"/>
  <c r="B181" i="13"/>
  <c r="B176" i="13"/>
  <c r="B171" i="13"/>
  <c r="B172" i="13" s="1"/>
  <c r="B167" i="13"/>
  <c r="B161" i="13"/>
  <c r="G156" i="13"/>
  <c r="B163" i="13" s="1"/>
  <c r="G155" i="13"/>
  <c r="G154" i="13"/>
  <c r="G153" i="13"/>
  <c r="B162" i="13" s="1"/>
  <c r="G152" i="13"/>
  <c r="G151" i="13"/>
  <c r="G150" i="13"/>
  <c r="G149" i="13"/>
  <c r="G148" i="13"/>
  <c r="G147" i="13"/>
  <c r="G146" i="13"/>
  <c r="G145" i="13"/>
  <c r="B160" i="13" s="1"/>
  <c r="G144" i="13"/>
  <c r="G143" i="13"/>
  <c r="G142" i="13"/>
  <c r="G141" i="13"/>
  <c r="G140" i="13"/>
  <c r="B159" i="13" s="1"/>
  <c r="G139" i="13"/>
  <c r="A130" i="13"/>
  <c r="A127" i="13"/>
  <c r="A128" i="13" s="1"/>
  <c r="A116" i="13"/>
  <c r="A117" i="13" s="1"/>
  <c r="A101" i="13"/>
  <c r="A102" i="13" s="1"/>
  <c r="A91" i="13"/>
  <c r="A93" i="13" s="1"/>
  <c r="A94" i="13" s="1"/>
  <c r="A96" i="13" s="1"/>
  <c r="B88" i="13"/>
  <c r="A103" i="13" l="1"/>
  <c r="A105" i="13"/>
  <c r="A106" i="13" s="1"/>
  <c r="A107" i="13" s="1"/>
  <c r="A120" i="13"/>
  <c r="A121" i="13" s="1"/>
  <c r="A118" i="13"/>
  <c r="A131" i="13"/>
  <c r="B187" i="13"/>
  <c r="B189" i="13" s="1"/>
  <c r="A122" i="13" l="1"/>
  <c r="A111" i="13" s="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L38" i="8" l="1"/>
  <c r="M38" i="8"/>
  <c r="M34" i="8"/>
  <c r="L34" i="8"/>
  <c r="L36" i="8" l="1"/>
  <c r="M36" i="8"/>
  <c r="M37" i="8" l="1"/>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B17" i="10"/>
  <c r="F82" i="8"/>
  <c r="F150" i="8"/>
  <c r="F152" i="8"/>
  <c r="F151" i="8"/>
  <c r="F18" i="8"/>
  <c r="F104" i="8"/>
  <c r="F38" i="8"/>
  <c r="F13" i="8"/>
  <c r="F16" i="8"/>
  <c r="F27" i="8"/>
  <c r="F32" i="8"/>
  <c r="F2" i="8"/>
  <c r="F130" i="8"/>
  <c r="F46" i="8"/>
  <c r="F128" i="8"/>
  <c r="F40" i="8"/>
  <c r="F50" i="8" l="1"/>
  <c r="F26" i="8"/>
  <c r="F129" i="8"/>
  <c r="F64" i="8"/>
  <c r="F138" i="8"/>
  <c r="F56" i="8"/>
  <c r="F114" i="8"/>
  <c r="F53" i="8"/>
  <c r="L37" i="8"/>
  <c r="F126" i="8"/>
  <c r="F97" i="8"/>
  <c r="F127" i="8"/>
  <c r="F136" i="8"/>
  <c r="F133" i="8"/>
  <c r="F95" i="8"/>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L32" i="8" l="1"/>
  <c r="M3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tc={A1EBD969-4138-4AF3-B5C2-853C06274DE2}</author>
  </authors>
  <commentList>
    <comment ref="I40" authorId="0" shapeId="0" xr:uid="{A1EBD969-4138-4AF3-B5C2-853C06274DE2}">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Robbie Orvis</author>
    <author>tc={5DBB0706-6007-4A8D-A04C-06F43E398FA2}</author>
    <author>tc={9552089D-10E0-42D0-8C5A-E401CD6C2C9D}</author>
    <author>tc={9420084F-3AB0-4067-B6B9-47A1DF77DCE2}</author>
    <author>tc={1DF0D9AE-4FF4-401A-B0D0-59C57A5E3E85}</author>
    <author>tc={E53F9C67-A657-419E-9811-72F95A7D4EBD}</author>
    <author>tc={E96EADBF-71D6-41B5-B173-F5F72BDDBC76}</author>
    <author>tc={A83709C1-BB32-45E6-B48D-871F8166D746}</author>
    <author>tc={2D00A4F0-9E9A-4CAB-AD16-8F4D0E18C576}</author>
    <author>tc={B02BBDB9-06D0-4F34-B5FF-649B6E0F48F1}</author>
    <author>tc={7BB74B17-5D69-4285-8D5D-A61177E3B915}</author>
    <author>tc={C8EA6251-28F0-4624-81BF-05BD7C2F7D64}</author>
    <author>tc={4EC89FA6-C451-4ECC-A06F-EE21D6D5FB36}</author>
    <author>tc={FE96A79C-4C95-4928-99EE-DF6682DB3FD8}</author>
    <author>tc={CA4CFBB4-9076-4CD2-BCD6-74C3A1301615}</author>
    <author>tc={A9D799C1-8A7E-4855-A1D6-3C53692B3B65}</author>
    <author>tc={BA976914-3896-48A4-B00F-E63EA257E0ED}</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42" authorId="1" shapeId="0" xr:uid="{5DBB0706-6007-4A8D-A04C-06F43E398F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9552089D-10E0-42D0-8C5A-E401CD6C2C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9420084F-3AB0-4067-B6B9-47A1DF77DC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1DF0D9AE-4FF4-401A-B0D0-59C57A5E3E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E53F9C67-A657-419E-9811-72F95A7D4E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E96EADBF-71D6-41B5-B173-F5F72BDDBC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A83709C1-BB32-45E6-B48D-871F8166D7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2D00A4F0-9E9A-4CAB-AD16-8F4D0E18C5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B02BBDB9-06D0-4F34-B5FF-649B6E0F48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7BB74B17-5D69-4285-8D5D-A61177E3B9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8EA6251-28F0-4624-81BF-05BD7C2F7D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4EC89FA6-C451-4ECC-A06F-EE21D6D5FB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FE96A79C-4C95-4928-99EE-DF6682DB3F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A4CFBB4-9076-4CD2-BCD6-74C3A13016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9D799C1-8A7E-4855-A1D6-3C53692B3B6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BA976914-3896-48A4-B00F-E63EA257E0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<sst xmlns="http://schemas.openxmlformats.org/spreadsheetml/2006/main" count="17608" uniqueCount="2079">
  <si>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</si>
  <si>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</si>
  <si>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</si>
  <si>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</si>
  <si>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</si>
  <si>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</si>
  <si>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</si>
  <si>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</si>
  <si>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</si>
  <si>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</si>
  <si>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</si>
  <si>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</si>
  <si>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</si>
  <si>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</si>
  <si>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</si>
  <si>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</si>
  <si>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</si>
  <si>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</si>
  <si>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</si>
  <si>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</si>
  <si>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</si>
  <si>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</si>
  <si>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</si>
  <si>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</si>
  <si>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</si>
  <si>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</si>
  <si>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</si>
  <si>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</si>
  <si>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</si>
  <si>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</si>
  <si>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</si>
  <si>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</si>
  <si>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</si>
  <si>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</si>
  <si>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</si>
  <si>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</si>
  <si>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</si>
  <si>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</si>
  <si>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</si>
  <si>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</si>
  <si>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</si>
  <si>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</si>
  <si>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</si>
  <si>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</si>
  <si>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</si>
  <si>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</si>
  <si>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</si>
  <si>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</si>
  <si>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</si>
  <si>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</si>
  <si>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</si>
  <si>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</si>
  <si>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</si>
  <si>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</si>
  <si>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</si>
  <si>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</si>
  <si>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</si>
  <si>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</si>
  <si>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</si>
  <si>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</si>
  <si>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</si>
  <si>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</si>
  <si>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</si>
  <si>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</si>
  <si>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</si>
  <si>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</si>
  <si>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</si>
  <si>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</si>
  <si>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</si>
  <si>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</si>
  <si>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</si>
  <si>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</si>
  <si>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</si>
  <si>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</si>
  <si>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</si>
  <si>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</si>
  <si>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</si>
  <si>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</si>
  <si>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</si>
  <si>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</si>
  <si>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</si>
  <si>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</si>
  <si>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</si>
  <si>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</si>
  <si>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</si>
  <si>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</si>
  <si>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</si>
  <si>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</si>
  <si>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</si>
  <si>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</si>
  <si>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</si>
  <si>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</si>
  <si>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</si>
  <si>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</si>
  <si>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</si>
  <si>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</si>
  <si>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</si>
  <si>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</si>
  <si>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</si>
  <si>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</si>
  <si>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</si>
  <si>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</si>
  <si>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</si>
  <si>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</si>
  <si>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</si>
  <si>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</si>
  <si>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</si>
  <si>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</si>
  <si>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</si>
  <si>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</si>
  <si>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</si>
  <si>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</si>
  <si>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</si>
  <si>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</si>
  <si>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</si>
  <si>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</si>
  <si>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</si>
  <si>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</si>
  <si>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</si>
  <si>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</si>
  <si>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</si>
  <si>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</si>
  <si>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</si>
  <si>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</si>
  <si>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</si>
  <si>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</si>
  <si>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</si>
  <si>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</si>
  <si>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</si>
  <si>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</si>
  <si>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</si>
  <si>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</si>
  <si>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</si>
  <si>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</si>
  <si>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</si>
  <si>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</si>
  <si>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</si>
  <si>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</si>
  <si>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</si>
  <si>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</si>
  <si>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</si>
  <si>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</si>
  <si>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</si>
  <si>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</si>
  <si>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</si>
  <si>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</si>
  <si>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</si>
  <si>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</si>
  <si>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</si>
  <si>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</si>
  <si>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</si>
  <si>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</si>
  <si>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</si>
  <si>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</si>
  <si>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</si>
  <si>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</si>
  <si>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</si>
  <si>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</si>
  <si>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</si>
  <si>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</si>
  <si>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</si>
  <si>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</si>
  <si>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</si>
  <si>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</si>
  <si>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</si>
  <si>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</si>
  <si>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</si>
  <si>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</si>
  <si>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</si>
  <si>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</si>
  <si>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</si>
  <si>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</si>
  <si>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</si>
  <si>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</si>
  <si>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</si>
  <si>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</si>
  <si>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</si>
  <si>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</si>
  <si>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</si>
  <si>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</si>
  <si>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</si>
  <si>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</si>
  <si>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</si>
  <si>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</si>
  <si>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</si>
  <si>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</si>
  <si>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</si>
  <si>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</si>
  <si>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</si>
  <si>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</si>
  <si>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</si>
  <si>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</si>
  <si>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</si>
  <si>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</si>
  <si>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</si>
  <si>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</si>
  <si>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</si>
  <si>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</si>
  <si>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</si>
  <si>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</si>
  <si>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</si>
  <si>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</si>
  <si>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</si>
  <si>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</si>
  <si>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</si>
  <si>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</si>
  <si>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</si>
  <si>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</si>
  <si>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</si>
  <si>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</si>
  <si>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</si>
  <si>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</si>
  <si>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</si>
  <si>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</si>
  <si>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</si>
  <si>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</si>
  <si>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</si>
  <si>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</si>
  <si>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</si>
  <si>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</si>
  <si>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</si>
  <si>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</si>
  <si>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</si>
  <si>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</si>
  <si>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</si>
  <si>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</si>
  <si>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</si>
  <si>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</si>
  <si>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</si>
  <si>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</si>
  <si>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</si>
  <si>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</si>
  <si>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</si>
  <si>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</si>
  <si>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</si>
  <si>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</si>
  <si>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</si>
  <si>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</si>
  <si>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</si>
  <si>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</si>
  <si>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</si>
  <si>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</si>
  <si>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</si>
  <si>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</si>
  <si>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</si>
  <si>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</si>
  <si>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</si>
  <si>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</si>
  <si>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</si>
  <si>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</si>
  <si>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</si>
  <si>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</si>
  <si>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</si>
  <si>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</si>
  <si>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</si>
  <si>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</si>
  <si>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</si>
  <si>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</si>
  <si>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</si>
  <si>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</si>
  <si>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</si>
  <si>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</si>
  <si>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</si>
  <si>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</si>
  <si>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</si>
  <si>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</si>
  <si>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</si>
  <si>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</si>
  <si>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</si>
  <si>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</si>
  <si>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</si>
  <si>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</si>
  <si>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</si>
  <si>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</si>
  <si>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</si>
  <si>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</si>
  <si>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</si>
  <si>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</si>
  <si>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</si>
  <si>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</si>
  <si>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</si>
  <si>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</si>
  <si>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</si>
  <si>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</si>
  <si>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</si>
  <si>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</si>
  <si>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</si>
  <si>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</si>
  <si>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</si>
  <si>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</si>
  <si>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</si>
  <si>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</si>
  <si>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</si>
  <si>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</si>
  <si>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</si>
  <si>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</si>
  <si>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</si>
  <si>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</si>
  <si>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</si>
  <si>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</si>
  <si>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</si>
  <si>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</si>
  <si>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</si>
  <si>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</si>
  <si>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</si>
  <si>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</si>
  <si>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</si>
  <si>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</si>
  <si>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</si>
  <si>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</si>
  <si>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</si>
  <si>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</si>
  <si>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</si>
  <si>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</si>
  <si>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</si>
  <si>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</si>
  <si>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</si>
  <si>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</si>
  <si>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</si>
  <si>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</si>
  <si>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</si>
  <si>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</si>
  <si>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</si>
  <si>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</si>
  <si>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</si>
  <si>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</si>
  <si>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</si>
  <si>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</si>
  <si>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</si>
  <si>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</si>
  <si>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</si>
  <si>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</si>
  <si>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</si>
  <si>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</si>
  <si>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</si>
  <si>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</si>
  <si>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</si>
  <si>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</si>
  <si>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</si>
  <si>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</si>
  <si>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</si>
  <si>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</si>
  <si>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</si>
  <si>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</si>
  <si>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</si>
  <si>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</si>
  <si>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</si>
  <si>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</si>
  <si>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</si>
  <si>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</si>
  <si>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</si>
  <si>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</si>
  <si>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</si>
  <si>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</si>
  <si>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</si>
  <si>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</si>
  <si>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</si>
  <si>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</si>
  <si>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</si>
  <si>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</si>
  <si>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</si>
  <si>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</si>
  <si>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</si>
  <si>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</si>
  <si>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</si>
  <si>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</si>
  <si>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</si>
  <si>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</si>
  <si>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</si>
  <si>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</si>
  <si>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</si>
  <si>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</si>
  <si>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</si>
  <si>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</si>
  <si>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</si>
  <si>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</si>
  <si>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</si>
  <si>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</si>
  <si>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</si>
  <si>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</si>
  <si>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</si>
  <si>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</si>
  <si>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</si>
  <si>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</si>
  <si>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</si>
  <si>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</si>
  <si>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</si>
  <si>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</si>
  <si>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</si>
  <si>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</si>
  <si>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</si>
  <si>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</si>
  <si>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</si>
  <si>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</si>
  <si>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</si>
  <si>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</si>
  <si>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</si>
  <si>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</si>
  <si>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</si>
  <si>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</si>
  <si>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</si>
  <si>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</si>
  <si>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</si>
  <si>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</si>
  <si>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</si>
  <si>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</si>
  <si>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</si>
  <si>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</si>
  <si>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</si>
  <si>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</si>
  <si>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</si>
  <si>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</si>
  <si>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</si>
  <si>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</si>
  <si>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</si>
  <si>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</si>
  <si>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</si>
  <si>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</si>
  <si>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</si>
  <si>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</si>
  <si>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</si>
  <si>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</si>
  <si>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</si>
  <si>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</si>
  <si>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</si>
  <si>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</si>
  <si>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</si>
  <si>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</si>
  <si>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</si>
  <si>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</si>
  <si>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</si>
  <si>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</si>
  <si>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</si>
  <si>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</si>
  <si>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</si>
  <si>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</si>
  <si>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</si>
  <si>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</si>
  <si>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</si>
  <si>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</si>
  <si>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</si>
  <si>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</si>
  <si>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</si>
  <si>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</si>
  <si>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</si>
  <si>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</si>
  <si>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</si>
  <si>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</si>
  <si>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</si>
  <si>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</si>
  <si>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</si>
  <si>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</si>
  <si>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</si>
  <si>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</si>
  <si>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</si>
  <si>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</si>
  <si>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</si>
  <si>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</si>
  <si>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</si>
  <si>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</si>
  <si>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</si>
  <si>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</si>
  <si>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</si>
  <si>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</si>
  <si>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</si>
  <si>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</si>
  <si>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</si>
  <si>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</si>
  <si>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Additional Minimum Required EV Sales Percentage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</si>
  <si>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</si>
  <si>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</si>
  <si>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</si>
  <si>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</si>
  <si>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</si>
  <si>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</si>
  <si>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</si>
  <si>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</si>
  <si>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</si>
  <si>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</si>
  <si>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</si>
  <si>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</si>
  <si>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</si>
  <si>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</si>
  <si>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</si>
  <si>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</si>
  <si>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</si>
  <si>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</si>
  <si>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</si>
  <si>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</si>
  <si>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</si>
  <si>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</si>
  <si>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</si>
  <si>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</si>
  <si>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</si>
  <si>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</si>
  <si>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</si>
  <si>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</si>
  <si>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</si>
  <si>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</si>
  <si>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</si>
  <si>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</si>
  <si>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</si>
  <si>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</si>
  <si>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</si>
  <si>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</si>
  <si>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</si>
  <si>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</si>
  <si>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</si>
  <si>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</si>
  <si>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</si>
  <si>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</si>
  <si>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</si>
  <si>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</si>
  <si>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</si>
  <si>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</si>
  <si>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</si>
  <si>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</si>
  <si>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</si>
  <si>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</si>
  <si>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</si>
  <si>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</si>
  <si>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</si>
  <si>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</si>
  <si>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</si>
  <si>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</si>
  <si>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</si>
  <si>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</si>
  <si>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</si>
  <si>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</si>
  <si>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</si>
  <si>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</si>
  <si>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</si>
  <si>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</si>
  <si>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</si>
  <si>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</si>
  <si>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</si>
  <si>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</si>
  <si>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</si>
  <si>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</si>
  <si>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</si>
  <si>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</si>
  <si>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</si>
  <si>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</si>
  <si>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</si>
  <si>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</si>
  <si>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</si>
  <si>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</si>
  <si>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</si>
  <si>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</si>
  <si>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</si>
  <si>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</si>
  <si>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</si>
  <si>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</si>
  <si>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</si>
  <si>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</si>
  <si>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</si>
  <si>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</si>
  <si>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</si>
  <si>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</si>
  <si>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</si>
  <si>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</si>
  <si>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</si>
  <si>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</si>
  <si>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</si>
  <si>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</si>
  <si>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</si>
  <si>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</si>
  <si>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</si>
  <si>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</si>
  <si>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</si>
  <si>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</si>
  <si>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</si>
  <si>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</si>
  <si>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</si>
  <si>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</si>
  <si>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</si>
  <si>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</si>
  <si>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</si>
  <si>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</si>
  <si>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</si>
  <si>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</si>
  <si>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</si>
  <si>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</si>
  <si>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</si>
  <si>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</si>
  <si>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</si>
  <si>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</si>
  <si>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</si>
  <si>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</si>
  <si>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</si>
  <si>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</si>
  <si>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</si>
  <si>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</si>
  <si>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</si>
  <si>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</si>
  <si>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</si>
  <si>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</si>
  <si>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</si>
  <si>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</si>
  <si>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</si>
  <si>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</si>
  <si>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</si>
  <si>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</si>
  <si>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</si>
  <si>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</si>
  <si>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</si>
  <si>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</si>
  <si>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</si>
  <si>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</si>
  <si>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</si>
  <si>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</si>
  <si>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</si>
  <si>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</si>
  <si>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</si>
  <si>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</si>
  <si>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</si>
  <si>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</si>
  <si>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</si>
  <si>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</si>
  <si>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</si>
  <si>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</si>
  <si>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</si>
  <si>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</si>
  <si>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</si>
  <si>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</si>
  <si>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</si>
  <si>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</si>
  <si>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</si>
  <si>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</si>
  <si>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</si>
  <si>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</si>
  <si>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</si>
  <si>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</si>
  <si>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</si>
  <si>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</si>
  <si>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</si>
  <si>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</si>
  <si>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</si>
  <si>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</si>
  <si>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</si>
  <si>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</si>
  <si>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</si>
  <si>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</si>
  <si>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</si>
  <si>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</si>
  <si>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</si>
  <si>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</si>
  <si>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</si>
  <si>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</si>
  <si>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</si>
  <si>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</si>
  <si>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</si>
  <si>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</si>
  <si>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</si>
  <si>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</si>
  <si>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</si>
  <si>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</si>
  <si>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</si>
  <si>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</si>
  <si>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</si>
  <si>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</si>
  <si>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</si>
  <si>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</si>
  <si>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</si>
  <si>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</si>
  <si>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</si>
  <si>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</si>
  <si>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</si>
  <si>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</si>
  <si>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</si>
  <si>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</si>
  <si>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</si>
  <si>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</si>
  <si>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</si>
  <si>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</si>
  <si>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</si>
  <si>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</si>
  <si>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</si>
  <si>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</si>
  <si>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</si>
  <si>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</si>
  <si>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</si>
  <si>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</si>
  <si>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</si>
  <si>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</si>
  <si>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</si>
  <si>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</si>
  <si>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</si>
  <si>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</si>
  <si>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</si>
  <si>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</si>
  <si>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</si>
  <si>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</si>
  <si>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</si>
  <si>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</si>
  <si>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</si>
  <si>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</si>
  <si>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</si>
  <si>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</si>
  <si>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</si>
  <si>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</si>
  <si>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</si>
  <si>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</si>
  <si>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</si>
  <si>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</si>
  <si>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</si>
  <si>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</si>
  <si>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</si>
  <si>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</si>
  <si>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</si>
  <si>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</si>
  <si>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</si>
  <si>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</si>
  <si>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</si>
  <si>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</si>
  <si>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</si>
  <si>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</si>
  <si>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</si>
  <si>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</si>
  <si>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</si>
  <si>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</si>
  <si>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</si>
  <si>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</si>
  <si>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</si>
  <si>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</si>
  <si>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</si>
  <si>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</si>
  <si>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</si>
  <si>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</si>
  <si>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</si>
  <si>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</si>
  <si>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</si>
  <si>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</si>
  <si>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</si>
  <si>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</si>
  <si>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</si>
  <si>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</si>
  <si>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</si>
  <si>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</si>
  <si>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</si>
  <si>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</si>
  <si>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</si>
  <si>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</si>
  <si>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</si>
  <si>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</si>
  <si>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</si>
  <si>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</si>
  <si>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</si>
  <si>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</si>
  <si>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</si>
  <si>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</si>
  <si>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</si>
  <si>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</si>
  <si>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</si>
  <si>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</si>
  <si>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</si>
  <si>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</si>
  <si>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</si>
  <si>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</si>
  <si>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</si>
  <si>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</si>
  <si>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</si>
  <si>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</si>
  <si>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</si>
  <si>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</si>
  <si>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</si>
  <si>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</si>
  <si>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</si>
  <si>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</si>
  <si>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</si>
  <si>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</si>
  <si>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</si>
  <si>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</si>
  <si>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</si>
  <si>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</si>
  <si>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</si>
  <si>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</si>
  <si>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</si>
  <si>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</si>
  <si>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</si>
  <si>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</si>
  <si>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</si>
  <si>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</si>
  <si>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</si>
  <si>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</si>
  <si>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</si>
  <si>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</si>
  <si>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</si>
  <si>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</si>
  <si>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</si>
  <si>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</si>
  <si>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</si>
  <si>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</si>
  <si>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</si>
  <si>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</si>
  <si>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</si>
  <si>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</si>
  <si>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</si>
  <si>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</si>
  <si>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</si>
  <si>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</si>
  <si>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</si>
  <si>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</si>
  <si>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</si>
  <si>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</si>
  <si>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</si>
  <si>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</si>
  <si>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</si>
  <si>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</si>
  <si>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</si>
  <si>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</si>
  <si>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</si>
  <si>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</si>
  <si>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</si>
  <si>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</si>
  <si>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</si>
  <si>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</si>
  <si>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</si>
  <si>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</si>
  <si>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</si>
  <si>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</si>
  <si>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</si>
  <si>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</si>
  <si>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</si>
  <si>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</si>
  <si>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</si>
  <si>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</si>
  <si>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</si>
  <si>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</si>
  <si>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</si>
  <si>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</si>
  <si>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</si>
  <si>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</si>
  <si>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</si>
  <si>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</si>
  <si>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</si>
  <si>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</si>
  <si>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</si>
  <si>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</si>
  <si>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</si>
  <si>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</si>
  <si>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</si>
  <si>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</si>
  <si>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</si>
  <si>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</si>
  <si>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</si>
  <si>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</si>
  <si>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</si>
  <si>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</si>
  <si>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</si>
  <si>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</si>
  <si>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</si>
  <si>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</si>
  <si>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</si>
  <si>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</si>
  <si>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</si>
  <si>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</si>
  <si>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</si>
  <si>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</si>
  <si>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</si>
  <si>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</si>
  <si>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</si>
  <si>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</si>
  <si>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</si>
  <si>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</si>
  <si>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</si>
  <si>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</si>
  <si>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</si>
  <si>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</si>
  <si>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</si>
  <si>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</si>
  <si>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</si>
  <si>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</si>
  <si>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</si>
  <si>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</si>
  <si>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</si>
  <si>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</si>
  <si>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</si>
  <si>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</si>
  <si>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</si>
  <si>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</si>
  <si>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</si>
  <si>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</si>
  <si>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</si>
  <si>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</si>
  <si>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</si>
  <si>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</si>
  <si>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</si>
  <si>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</si>
  <si>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</si>
  <si>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</si>
  <si>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</si>
  <si>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</si>
  <si>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</si>
  <si>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</si>
  <si>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</si>
  <si>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</si>
  <si>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</si>
  <si>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</si>
  <si>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</si>
  <si>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</si>
  <si>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</si>
  <si>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</si>
  <si>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</si>
  <si>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</si>
  <si>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</si>
  <si>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</si>
  <si>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</si>
  <si>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</si>
  <si>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</si>
  <si>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</si>
  <si>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</si>
  <si>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</si>
  <si>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</si>
  <si>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</si>
  <si>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</si>
  <si>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</si>
  <si>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</si>
  <si>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</si>
  <si>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</si>
  <si>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</si>
  <si>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</si>
  <si>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</si>
  <si>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</si>
  <si>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</si>
  <si>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</si>
  <si>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</si>
  <si>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</si>
  <si>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</si>
  <si>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</si>
  <si>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</si>
  <si>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</si>
  <si>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</si>
  <si>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</si>
  <si>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</si>
  <si>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</si>
  <si>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</si>
  <si>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</si>
  <si>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</si>
  <si>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</si>
  <si>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</si>
  <si>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</si>
  <si>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</si>
  <si>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</si>
  <si>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</si>
  <si>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</si>
  <si>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</si>
  <si>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</si>
  <si>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</si>
  <si>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</si>
  <si>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</si>
  <si>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</si>
  <si>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</si>
  <si>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</si>
  <si>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</si>
  <si>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</si>
  <si>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</si>
  <si>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</si>
  <si>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</si>
  <si>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</si>
  <si>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</si>
  <si>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</si>
  <si>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</si>
  <si>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</si>
  <si>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</si>
  <si>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</si>
  <si>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</si>
  <si>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</si>
  <si>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</si>
  <si>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</si>
  <si>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</si>
  <si>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</si>
  <si>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</si>
  <si>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</si>
  <si>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</si>
  <si>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</si>
  <si>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</si>
  <si>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</si>
  <si>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</si>
  <si>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</si>
  <si>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</si>
  <si>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</si>
  <si>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</si>
  <si>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</si>
  <si>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</si>
  <si>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</si>
  <si>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</si>
  <si>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</si>
  <si>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</si>
  <si>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</si>
  <si>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</si>
  <si>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</si>
  <si>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</si>
  <si>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</si>
  <si>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</si>
  <si>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</si>
  <si>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</si>
  <si>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</si>
  <si>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</si>
  <si>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</si>
  <si>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</si>
  <si>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</si>
  <si>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</si>
  <si>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</si>
  <si>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</si>
  <si>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</si>
  <si>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</si>
  <si>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</si>
  <si>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</si>
  <si>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</si>
  <si>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</si>
  <si>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</si>
  <si>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</si>
  <si>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</si>
  <si>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</si>
  <si>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</si>
  <si>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</si>
  <si>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</si>
  <si>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</si>
  <si>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</si>
  <si>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</si>
  <si>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</si>
  <si>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</si>
  <si>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</si>
  <si>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</si>
  <si>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</si>
  <si>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</si>
  <si>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</si>
  <si>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</si>
  <si>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</si>
  <si>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</si>
  <si>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</si>
  <si>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</si>
  <si>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</si>
  <si>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</si>
  <si>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</si>
  <si>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</si>
  <si>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</si>
  <si>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</si>
  <si>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</si>
  <si>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</si>
  <si>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</si>
  <si>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</si>
  <si>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</si>
  <si>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</si>
  <si>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</si>
  <si>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</si>
  <si>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</si>
  <si>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</si>
  <si>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</si>
  <si>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</si>
  <si>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</si>
  <si>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</si>
  <si>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</si>
  <si>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</si>
  <si>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</si>
  <si>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</si>
  <si>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</si>
  <si>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</si>
  <si>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</si>
  <si>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</si>
  <si>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</si>
  <si>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</si>
  <si>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</si>
  <si>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</si>
  <si>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</si>
  <si>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</si>
  <si>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</si>
  <si>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</si>
  <si>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</si>
  <si>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</si>
  <si>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</si>
  <si>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</si>
  <si>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</si>
  <si>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</si>
  <si>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</si>
  <si>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</si>
  <si>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</si>
  <si>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</si>
  <si>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</si>
  <si>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</si>
  <si>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</si>
  <si>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</si>
  <si>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</si>
  <si>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</si>
  <si>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</si>
  <si>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</si>
  <si>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</si>
  <si>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</si>
  <si>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</si>
  <si>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</si>
  <si>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</si>
  <si>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</si>
  <si>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</si>
  <si>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</si>
  <si>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</si>
  <si>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</si>
  <si>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</si>
  <si>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</si>
  <si>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</si>
  <si>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</si>
  <si>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</si>
  <si>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</si>
  <si>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</si>
  <si>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</si>
  <si>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</si>
  <si>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</si>
  <si>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</si>
  <si>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</si>
  <si>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</si>
  <si>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</si>
  <si>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</si>
  <si>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</si>
  <si>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</si>
  <si>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</si>
  <si>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</si>
  <si>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</si>
  <si>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</si>
  <si>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</si>
  <si>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</si>
  <si>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</si>
  <si>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</si>
  <si>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</si>
  <si>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</si>
  <si>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</si>
  <si>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</si>
  <si>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</si>
  <si>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</si>
  <si>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</si>
  <si>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</si>
  <si>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</si>
  <si>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</si>
  <si>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</si>
  <si>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</si>
  <si>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</si>
  <si>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</si>
  <si>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</si>
  <si>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</si>
  <si>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</si>
  <si>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</si>
  <si>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</si>
  <si>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</si>
  <si>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</si>
  <si>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</si>
  <si>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</si>
  <si>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</si>
  <si>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</si>
  <si>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</si>
  <si>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</si>
  <si>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</si>
  <si>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</si>
  <si>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</si>
  <si>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</si>
  <si>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</si>
  <si>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</si>
  <si>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</si>
  <si>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</si>
  <si>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</si>
  <si>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</si>
  <si>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</si>
  <si>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</si>
  <si>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</si>
  <si>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</si>
  <si>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</si>
  <si>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</si>
  <si>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</si>
  <si>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</si>
  <si>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</si>
  <si>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</si>
  <si>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</si>
  <si>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</si>
  <si>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</si>
  <si>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</si>
  <si>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</si>
  <si>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</si>
  <si>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</si>
  <si>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</si>
  <si>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</si>
  <si>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</si>
  <si>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</si>
  <si>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</si>
  <si>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</si>
  <si>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</si>
  <si>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</si>
  <si>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</si>
  <si>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</si>
  <si>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</si>
  <si>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</si>
  <si>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</si>
  <si>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</si>
  <si>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</si>
  <si>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</si>
  <si>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</si>
  <si>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</si>
  <si>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</si>
  <si>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</si>
  <si>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</si>
  <si>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</si>
  <si>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</si>
  <si>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</si>
  <si>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</si>
  <si>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</si>
  <si>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</si>
  <si>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</si>
  <si>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</si>
  <si>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</si>
  <si>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</si>
  <si>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</si>
  <si>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</si>
  <si>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</si>
  <si>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</si>
  <si>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</si>
  <si>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</si>
  <si>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</si>
  <si>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</si>
  <si>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</si>
  <si>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</si>
  <si>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</si>
  <si>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</si>
  <si>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</si>
  <si>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</si>
  <si>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</si>
  <si>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</si>
  <si>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</si>
  <si>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</si>
  <si>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</si>
  <si>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</si>
  <si>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</si>
  <si>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</si>
  <si>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</si>
  <si>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</si>
  <si>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</si>
  <si>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</si>
  <si>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</si>
  <si>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</si>
  <si>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</si>
  <si>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</si>
  <si>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</si>
  <si>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</si>
  <si>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</si>
  <si>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</si>
  <si>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</si>
  <si>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</si>
  <si>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</si>
  <si>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</si>
  <si>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</si>
  <si>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</si>
  <si>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</si>
  <si>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</si>
  <si>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</si>
  <si>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</si>
  <si>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</si>
  <si>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</si>
  <si>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</si>
  <si>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</si>
  <si>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</si>
  <si>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</si>
  <si>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</si>
  <si>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</si>
  <si>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</si>
  <si>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</si>
  <si>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</si>
  <si>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</si>
  <si>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</si>
  <si>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</si>
  <si>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</si>
  <si>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</si>
  <si>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</si>
  <si>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</si>
  <si>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</si>
  <si>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</si>
  <si>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</si>
  <si>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</si>
  <si>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</si>
  <si>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</si>
  <si>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</si>
  <si>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</si>
  <si>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</si>
  <si>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</si>
  <si>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</si>
  <si>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</si>
  <si>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</si>
  <si>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</si>
  <si>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</si>
  <si>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</si>
  <si>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</si>
  <si>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</si>
  <si>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</si>
  <si>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</si>
  <si>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</si>
  <si>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</si>
  <si>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</si>
  <si>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</si>
  <si>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</si>
  <si>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</si>
  <si>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</si>
  <si>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</si>
  <si>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</si>
  <si>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</si>
  <si>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</si>
  <si>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</si>
  <si>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</si>
  <si>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</si>
  <si>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</si>
  <si>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</si>
  <si>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</si>
  <si>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</si>
  <si>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</si>
  <si>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</si>
  <si>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</si>
  <si>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</si>
  <si>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</si>
  <si>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</si>
  <si>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</si>
  <si>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</si>
  <si>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</si>
  <si>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</si>
  <si>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</si>
  <si>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</si>
  <si>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</si>
  <si>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</si>
  <si>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</si>
  <si>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</si>
  <si>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</si>
  <si>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</si>
  <si>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</si>
  <si>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</si>
  <si>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</si>
  <si>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</si>
  <si>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</si>
  <si>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</si>
  <si>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</si>
  <si>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</si>
  <si>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</si>
  <si>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</si>
  <si>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</si>
  <si>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</si>
  <si>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</si>
  <si>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</si>
  <si>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</si>
  <si>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</si>
  <si>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</si>
  <si>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</si>
  <si>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</si>
  <si>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</si>
  <si>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</si>
  <si>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</si>
  <si>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</si>
  <si>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</si>
  <si>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</si>
  <si>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</si>
  <si>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</si>
  <si>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</si>
  <si>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</si>
  <si>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</si>
  <si>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</si>
  <si>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</si>
  <si>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</si>
  <si>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</si>
  <si>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</si>
  <si>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</si>
  <si>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</si>
  <si>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</si>
  <si>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</si>
  <si>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</si>
  <si>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</si>
  <si>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</si>
  <si>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</si>
  <si>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</si>
  <si>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</si>
  <si>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</si>
  <si>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</si>
  <si>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</si>
  <si>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</si>
  <si>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</si>
  <si>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</si>
  <si>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</si>
  <si>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</si>
  <si>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</si>
  <si>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</si>
  <si>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</si>
  <si>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</si>
  <si>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</si>
  <si>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</si>
  <si>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</si>
  <si>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</si>
  <si>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</si>
  <si>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</si>
  <si>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</si>
  <si>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</si>
  <si>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</si>
  <si>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</si>
  <si>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</si>
  <si>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</si>
  <si>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Energy Information Administration.  2016.  Electric Power Annual.  Table 2.13.</t>
  </si>
  <si>
    <t>From: https://www.dof.virginia.gov/infopubs/_sof/SOF-2017_pub.pdf
https://rngr.net/publications/tpn/55-2/forestry-and-tree-planting-in-virginia/at_download/file</t>
  </si>
  <si>
    <t>https://www.rggi.org/Auctions/Auction-Results/Prices-Volumes</t>
  </si>
  <si>
    <t>https://afdc.energy.gov/laws/all?state=VA</t>
  </si>
  <si>
    <t>1.5 °C Compatible Target</t>
  </si>
  <si>
    <t>Virginia Clean Economy Act</t>
  </si>
  <si>
    <t>Scenario_VCE.cin</t>
  </si>
  <si>
    <t>Exempt Process Emissions from C Tax</t>
  </si>
  <si>
    <t>Budget Deficit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</si>
  <si>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</si>
  <si>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</si>
  <si>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</si>
  <si>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</si>
  <si>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</si>
  <si>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</si>
  <si>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</si>
  <si>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</si>
  <si>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</si>
  <si>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</si>
  <si>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</si>
  <si>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</si>
  <si>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</si>
  <si>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</si>
  <si>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</si>
  <si>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</si>
  <si>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</si>
  <si>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</si>
  <si>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</si>
  <si>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</si>
  <si>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</si>
  <si>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</si>
  <si>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</si>
  <si>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</si>
  <si>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</si>
  <si>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</si>
  <si>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</si>
  <si>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</si>
  <si>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</si>
  <si>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</si>
  <si>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</si>
  <si>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</si>
  <si>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</si>
  <si>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</si>
  <si>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</si>
  <si>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</si>
  <si>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</si>
  <si>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</si>
  <si>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</si>
  <si>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</si>
  <si>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</si>
  <si>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</si>
  <si>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</si>
  <si>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</si>
  <si>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</si>
  <si>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</si>
  <si>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</si>
  <si>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</si>
  <si>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</si>
  <si>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</si>
  <si>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</si>
  <si>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</si>
  <si>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</si>
  <si>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</si>
  <si>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</si>
  <si>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</si>
  <si>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</si>
  <si>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</si>
  <si>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</si>
  <si>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</si>
  <si>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</si>
  <si>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</si>
  <si>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</si>
  <si>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</si>
  <si>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</si>
  <si>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</si>
  <si>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</si>
  <si>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</si>
  <si>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</si>
  <si>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</si>
  <si>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</si>
  <si>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</si>
  <si>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</si>
  <si>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</si>
  <si>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</si>
  <si>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</si>
  <si>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</si>
  <si>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</si>
  <si>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</si>
  <si>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</si>
  <si>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</si>
  <si>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</si>
  <si>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</si>
  <si>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</si>
  <si>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</si>
  <si>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</si>
  <si>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</si>
  <si>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</si>
  <si>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</si>
  <si>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</si>
  <si>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</si>
  <si>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</si>
  <si>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</si>
  <si>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</si>
  <si>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</si>
  <si>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</si>
  <si>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</si>
  <si>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</si>
  <si>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</si>
  <si>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</si>
  <si>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</si>
  <si>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</si>
  <si>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</si>
  <si>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</si>
  <si>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</si>
  <si>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</si>
  <si>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</si>
  <si>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</si>
  <si>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</si>
  <si>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</si>
  <si>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</si>
  <si>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</si>
  <si>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</si>
  <si>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</si>
  <si>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</si>
  <si>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</si>
  <si>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</si>
  <si>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</si>
  <si>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</si>
  <si>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</si>
  <si>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</si>
  <si>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</si>
  <si>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</si>
  <si>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</si>
  <si>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</si>
  <si>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</si>
  <si>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</si>
  <si>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</si>
  <si>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</si>
  <si>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</si>
  <si>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</si>
  <si>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</si>
  <si>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</si>
  <si>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</si>
  <si>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</si>
  <si>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</si>
  <si>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</si>
  <si>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</si>
  <si>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</si>
  <si>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</si>
  <si>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</si>
  <si>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</si>
  <si>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</si>
  <si>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</si>
  <si>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</si>
  <si>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</si>
  <si>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</si>
  <si>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</si>
  <si>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</si>
  <si>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</si>
  <si>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</si>
  <si>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</si>
  <si>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</si>
  <si>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</si>
  <si>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</si>
  <si>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</si>
  <si>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</si>
  <si>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</si>
  <si>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</si>
  <si>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</si>
  <si>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</si>
  <si>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2030 % Reduction from 2019 (low)</t>
  </si>
  <si>
    <t>2030 % Reduction from 2019 (high)</t>
  </si>
  <si>
    <t>Accelerated Efficiency, Electrification, &amp; Renewables</t>
  </si>
  <si>
    <t>National 1.5 Degree Scenario</t>
  </si>
  <si>
    <t>Scenario_RMI.cin</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</si>
  <si>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</si>
  <si>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</si>
  <si>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</si>
  <si>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</si>
  <si>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</si>
  <si>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</si>
  <si>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</si>
  <si>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</si>
  <si>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</si>
  <si>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</si>
  <si>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</si>
  <si>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</si>
  <si>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</si>
  <si>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</si>
  <si>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</si>
  <si>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</si>
  <si>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</si>
  <si>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</si>
  <si>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</si>
  <si>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</si>
  <si>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</si>
  <si>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</si>
  <si>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</si>
  <si>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</si>
  <si>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</si>
  <si>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</si>
  <si>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</si>
  <si>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</si>
  <si>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</si>
  <si>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</si>
  <si>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</si>
  <si>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</si>
  <si>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</si>
  <si>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</si>
  <si>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</si>
  <si>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</si>
  <si>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</si>
  <si>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</si>
  <si>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</si>
  <si>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</si>
  <si>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</si>
  <si>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</si>
  <si>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</si>
  <si>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</si>
  <si>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</si>
  <si>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</si>
  <si>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</si>
  <si>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</si>
  <si>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</si>
  <si>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</si>
  <si>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</si>
  <si>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</si>
  <si>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</si>
  <si>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</si>
  <si>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</si>
  <si>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</si>
  <si>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</si>
  <si>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</si>
  <si>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</si>
  <si>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</si>
  <si>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</si>
  <si>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</si>
  <si>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</si>
  <si>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</si>
  <si>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</si>
  <si>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</si>
  <si>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</si>
  <si>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</si>
  <si>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</si>
  <si>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</si>
  <si>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</si>
  <si>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</si>
  <si>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</si>
  <si>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</si>
  <si>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</si>
  <si>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</si>
  <si>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</si>
  <si>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</si>
  <si>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</si>
  <si>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</si>
  <si>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</si>
  <si>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</si>
  <si>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</si>
  <si>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</si>
  <si>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</si>
  <si>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</si>
  <si>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</si>
  <si>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</si>
  <si>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</si>
  <si>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</si>
  <si>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</si>
  <si>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</si>
  <si>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</si>
  <si>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</si>
  <si>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</si>
  <si>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</si>
  <si>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</si>
  <si>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</si>
  <si>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</si>
  <si>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</si>
  <si>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</si>
  <si>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</si>
  <si>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</si>
  <si>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</si>
  <si>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</si>
  <si>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</si>
  <si>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</si>
  <si>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</si>
  <si>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</si>
  <si>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</si>
  <si>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</si>
  <si>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</si>
  <si>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</si>
  <si>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</si>
  <si>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</si>
  <si>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</si>
  <si>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</si>
  <si>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</si>
  <si>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</si>
  <si>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</si>
  <si>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</si>
  <si>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</si>
  <si>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</si>
  <si>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</si>
  <si>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</si>
  <si>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</si>
  <si>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</si>
  <si>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</si>
  <si>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</si>
  <si>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</si>
  <si>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</si>
  <si>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</si>
  <si>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</si>
  <si>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</si>
  <si>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</si>
  <si>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</si>
  <si>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</si>
  <si>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Electricity Sector Fraction of Potential Additional CCS Achieved</t>
  </si>
  <si>
    <t>Electricity Sector CCS</t>
  </si>
  <si>
    <t>elec CCS</t>
  </si>
  <si>
    <t>ccs.html#ccs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</si>
  <si>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</si>
  <si>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</si>
  <si>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</si>
  <si>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</si>
  <si>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</si>
  <si>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</si>
  <si>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</si>
  <si>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</si>
  <si>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</si>
  <si>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</si>
  <si>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</si>
  <si>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</si>
  <si>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</si>
  <si>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</si>
  <si>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</si>
  <si>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</si>
  <si>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</si>
  <si>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</si>
  <si>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</si>
  <si>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</si>
  <si>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</si>
  <si>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</si>
  <si>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</si>
  <si>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</si>
  <si>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</si>
  <si>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electricity-sector-main.html#ces</t>
  </si>
  <si>
    <t>electricity-sector-main.html#elec-exports</t>
  </si>
  <si>
    <t>electricity-sector-main.html#elec-imports</t>
  </si>
  <si>
    <t>electricity-sector-main.html#dr</t>
  </si>
  <si>
    <t>electricity-sector-main.html#early-ret</t>
  </si>
  <si>
    <t>electricity-sector-main.html#storage</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</si>
  <si>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</si>
  <si>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</si>
  <si>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</si>
  <si>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</si>
  <si>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</si>
  <si>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</si>
  <si>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</si>
  <si>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</si>
  <si>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</si>
  <si>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</si>
  <si>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</si>
  <si>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</si>
  <si>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</si>
  <si>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</si>
  <si>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</si>
  <si>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</si>
  <si>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</si>
  <si>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</si>
  <si>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</si>
  <si>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</si>
  <si>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</si>
  <si>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</si>
  <si>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</si>
  <si>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fuels.html#carbon-tax</t>
  </si>
  <si>
    <t>fuels.html#end-subsidies</t>
  </si>
  <si>
    <t>fuels.html#fuel-price-deregulation</t>
  </si>
  <si>
    <t>fuels.html#fuel-taxes</t>
  </si>
  <si>
    <t>architectural-design.html#rnd</t>
  </si>
  <si>
    <t>direct-air-capture.html#dac</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</si>
  <si>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</si>
  <si>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</si>
  <si>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</si>
  <si>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</si>
  <si>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</si>
  <si>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</si>
  <si>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</si>
  <si>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</si>
  <si>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</si>
  <si>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</si>
  <si>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</si>
  <si>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</si>
  <si>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</si>
  <si>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</si>
  <si>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</si>
  <si>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</si>
  <si>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</si>
  <si>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</si>
  <si>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</si>
  <si>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</si>
  <si>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</si>
  <si>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</si>
  <si>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</si>
  <si>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</si>
  <si>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</si>
  <si>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</si>
  <si>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</si>
  <si>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</si>
  <si>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</si>
  <si>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</si>
  <si>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</si>
  <si>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</si>
  <si>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</si>
  <si>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</si>
  <si>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</si>
  <si>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</si>
  <si>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</si>
  <si>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</si>
  <si>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</si>
  <si>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</si>
  <si>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</si>
  <si>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</si>
  <si>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</si>
  <si>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</si>
  <si>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</si>
  <si>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</si>
  <si>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</si>
  <si>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</si>
  <si>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</si>
  <si>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</si>
  <si>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</si>
  <si>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</si>
  <si>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</si>
  <si>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</si>
  <si>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</si>
  <si>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</si>
  <si>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</si>
  <si>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</si>
  <si>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</si>
  <si>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</si>
  <si>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</si>
  <si>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</si>
  <si>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</si>
  <si>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</si>
  <si>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</si>
  <si>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</si>
  <si>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</si>
  <si>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</si>
  <si>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</si>
  <si>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</si>
  <si>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</si>
  <si>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</si>
  <si>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</si>
  <si>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</si>
  <si>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</si>
  <si>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</si>
  <si>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</si>
  <si>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</si>
  <si>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</si>
  <si>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</si>
  <si>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</si>
  <si>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</si>
  <si>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</si>
  <si>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</si>
  <si>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</si>
  <si>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</si>
  <si>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</si>
  <si>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</si>
  <si>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</si>
  <si>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</si>
  <si>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</si>
  <si>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</si>
  <si>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</si>
  <si>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</si>
  <si>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</si>
  <si>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</si>
  <si>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</si>
  <si>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</si>
  <si>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</si>
  <si>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</si>
  <si>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</si>
  <si>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</si>
  <si>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</si>
  <si>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</si>
  <si>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</si>
  <si>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</si>
  <si>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</si>
  <si>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</si>
  <si>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</si>
  <si>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</si>
  <si>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</si>
  <si>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</si>
  <si>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</si>
  <si>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</si>
  <si>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</si>
  <si>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</si>
  <si>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</si>
  <si>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</si>
  <si>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</si>
  <si>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</si>
  <si>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</si>
  <si>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</si>
  <si>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</si>
  <si>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</si>
  <si>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</si>
  <si>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</si>
  <si>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</si>
  <si>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</si>
  <si>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</si>
  <si>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</si>
  <si>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</si>
  <si>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</si>
  <si>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</si>
  <si>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</si>
  <si>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</si>
  <si>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</si>
  <si>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</si>
  <si>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</si>
  <si>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</si>
  <si>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</si>
  <si>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</si>
  <si>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</si>
  <si>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</si>
  <si>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</si>
  <si>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</si>
  <si>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U.S. National Renewable Fuel Standard equates to a BAU LCFS of 2.2% - 4.6% (varying by year).  California adopted an LCFS that requires a 10% reduction in carbon intensity of the transportation fuel pool by 2020.</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</si>
  <si>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</si>
  <si>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</si>
  <si>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</si>
  <si>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</si>
  <si>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The federal Business Energy Investment Tax Credit (ITC) (whose effects are accounted for in the BAU case in this simulator) offers a 30% rebate through 2019, with lower values thereafter.</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</si>
  <si>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</si>
  <si>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no</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</si>
  <si>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</si>
  <si>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yes</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</si>
  <si>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</si>
  <si>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</si>
  <si>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</si>
  <si>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</si>
  <si>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</si>
  <si>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</si>
  <si>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</si>
  <si>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</si>
  <si>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</si>
  <si>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</si>
  <si>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</si>
  <si>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If this policy is fully implemented, fuel use is reduced by 3.6% for all industries in 2050.</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</si>
  <si>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</si>
  <si>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</si>
  <si>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</si>
  <si>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</si>
  <si>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</si>
  <si>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</si>
  <si>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**Description:**//</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</si>
  <si>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</si>
  <si>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</si>
  <si>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</si>
  <si>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</si>
  <si>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</si>
  <si>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in 2050 are reduced by 7% from the waste management industry.</t>
  </si>
  <si>
    <t xml:space="preserve"> If this policy is fully implemented, process emissions are reduced by 1.5% from the natural gas and petroleum industry that year.</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</si>
  <si>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</si>
  <si>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</si>
  <si>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</si>
  <si>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</si>
  <si>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</si>
  <si>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</si>
  <si>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</si>
  <si>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</si>
  <si>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</si>
  <si>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</si>
  <si>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</si>
  <si>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</si>
  <si>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</si>
  <si>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</si>
  <si>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</si>
  <si>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</si>
  <si>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</si>
  <si>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</si>
  <si>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</si>
  <si>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agriculture and forestry 01T03</t>
  </si>
  <si>
    <t>Industry: Agriculture and Forestry</t>
  </si>
  <si>
    <t>coal mining 05</t>
  </si>
  <si>
    <t>Industry: Coal Mining</t>
  </si>
  <si>
    <t>oil and gas extraction 06</t>
  </si>
  <si>
    <t>Industry: Oil and Gas Extraction</t>
  </si>
  <si>
    <t>other mining and quarrying 07T08</t>
  </si>
  <si>
    <t>Industry: Other Mining and Quarrying</t>
  </si>
  <si>
    <t>food beverage and tobacco 10T12</t>
  </si>
  <si>
    <t>Industry: Food Beverage and Tobacco</t>
  </si>
  <si>
    <t>textiles apparel and leather 13T15</t>
  </si>
  <si>
    <t>Industry: Textiles Apparel and Leather</t>
  </si>
  <si>
    <t>wood products 16</t>
  </si>
  <si>
    <t>Industry: Wood Products</t>
  </si>
  <si>
    <t>pulp paper and printing 17T18</t>
  </si>
  <si>
    <t>Industry: Pulp Paper and Printing</t>
  </si>
  <si>
    <t>refined petroleum and coke 19</t>
  </si>
  <si>
    <t>Industry: Refined Petroleum and Coke</t>
  </si>
  <si>
    <t>chemicals 20</t>
  </si>
  <si>
    <t>rubber and plastic products 22</t>
  </si>
  <si>
    <t>Industry: Rubber and Plastic Products</t>
  </si>
  <si>
    <t>glass and glass products 231</t>
  </si>
  <si>
    <t>Industry: Glass and Glass Products</t>
  </si>
  <si>
    <t>cement and other nonmetallic minerals 239</t>
  </si>
  <si>
    <t>Industry: Cement and Other Nonmetallic Minerals</t>
  </si>
  <si>
    <t>iron and steel 241</t>
  </si>
  <si>
    <t>other metals 242</t>
  </si>
  <si>
    <t>Industry: Other Metals</t>
  </si>
  <si>
    <t>metal products except machinery and vehicles 25</t>
  </si>
  <si>
    <t>Industry: Metal Products Except Machinery and Vehicles</t>
  </si>
  <si>
    <t>computers and electronics 26</t>
  </si>
  <si>
    <t>Industry: Computers and Electronics</t>
  </si>
  <si>
    <t>appliances and electrical equipment 27</t>
  </si>
  <si>
    <t>Industry: Appliances and Electrical Equipment</t>
  </si>
  <si>
    <t>other machinery 28</t>
  </si>
  <si>
    <t>Industry: Other Machinery</t>
  </si>
  <si>
    <t>road vehicles 29</t>
  </si>
  <si>
    <t>Industry: Road Vehicles</t>
  </si>
  <si>
    <t>nonroad vehicles 30</t>
  </si>
  <si>
    <t>Industry: Nonroad Vehicles</t>
  </si>
  <si>
    <t>other manufacturing 31T33</t>
  </si>
  <si>
    <t>Industry: Other Manufacturing</t>
  </si>
  <si>
    <t>energy pipelines and gas processing 352T353</t>
  </si>
  <si>
    <t>Industry: Energy Pipelines and Gas Processing</t>
  </si>
  <si>
    <t>water and waste 36T39</t>
  </si>
  <si>
    <t>Industry: Water and Waste</t>
  </si>
  <si>
    <t>construction 41T43</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</si>
  <si>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</si>
  <si>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</si>
  <si>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</si>
  <si>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</si>
  <si>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</si>
  <si>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</si>
  <si>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 xml:space="preserve">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</si>
  <si>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</si>
  <si>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</si>
  <si>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 xml:space="preserve"> In Virginia, approximately 55% of residential homes currently use electricity as a primary space heating fuel. In the BAU case, this is expected to grow by 1-2% by 2050.</t>
  </si>
  <si>
    <t xml:space="preserve"> In the BAU case, in Virginia, the share of electricity among fuels used by appliances in urban, residential buildings will remain constant at roughly 60% through 2050.</t>
  </si>
  <si>
    <t xml:space="preserve"> In the BAU case, in Virginia, the share of electricity among fuels used by other components in urban, residential buildings will stay constant at 100%.</t>
  </si>
  <si>
    <t xml:space="preserve"> In the BAU case, in Virginia, the share of electricity among fuels used by appliances in rural, residential buildings will remain constant at roughly 60% through 2050.</t>
  </si>
  <si>
    <t xml:space="preserve"> In the BAU case, in Virginia, the share of electricity among fuels used by other components in rural, residential buildings will stay constant at 100%.</t>
  </si>
  <si>
    <t xml:space="preserve"> In the BAU case, in Virginia, the share of electricity among fuels used for heating in commercial buildings will stay at approximately 11% through 2050.</t>
  </si>
  <si>
    <t xml:space="preserve"> In the BAU case, in Virginia, the share of electricity among fuels used by appliances in commercial buildings will stay the same at approximately 12% through 2050.</t>
  </si>
  <si>
    <t xml:space="preserve"> In the BAU case, in the United States, the share of electricity among fuels used by other components in commercial buildings will grow from 78% to 80% through 2050.</t>
  </si>
  <si>
    <t xml:space="preserve">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</si>
  <si>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 Other states, such as Colorado, have established a 3% carve-out for 2020 (though it includes non-solar on-site sources).</t>
  </si>
  <si>
    <t xml:space="preserve"> Virginia electric utilities provide appliance rebates, including a $50 rebate for refrigerators, $50 for clothes washers, $100 for clothes dryers, and $50 for dishwashers. </t>
  </si>
  <si>
    <t xml:space="preserve"> The Virginia Clean Economy Act (2020) requires nearly all coal-fired power plants close by the end of 2024.</t>
  </si>
  <si>
    <t xml:space="preserve"> The Virginia Clean Economy Act (2020) requires all electricity provided by Virginia's utilities come from clean sources by 2050. This corresponds to a policy setting of 81%.</t>
  </si>
  <si>
    <t xml:space="preserve"> Virginia does not currently export electricity and exports are expected to remain 0 through 2050. </t>
  </si>
  <si>
    <t xml:space="preserve"> From 2000-2018, electricity imports grew by 3% and this is expected to stay constant through 2050 in the BAU case. </t>
  </si>
  <si>
    <t xml:space="preserve"> A 100% setting provides for an additional 4.6 GW of demand response capacity in 2050 (on top of a BAU quantity of 2.2 GW).</t>
  </si>
  <si>
    <t xml:space="preserve"> The Virginia Clean Economy Act (2020) requires nearly all coal-fired power plants owned by certain utilities to close by the end of 2024.</t>
  </si>
  <si>
    <t xml:space="preserve"> The Virginia Clean Economy Act (2020) requires 100% renewable energy by 2050 and the retirement of all existing natural gas plants owned by certain utilities.</t>
  </si>
  <si>
    <t xml:space="preserve"> Virginia has about 3.5 GW of nuclear reactors which account for approximately 30% of the state's electricity generation. At this time, none of the nuclear reactors are scheduled to retire.</t>
  </si>
  <si>
    <t xml:space="preserve"> The Virginia Clean Economy Act (2020) requires 100% renewable energy by 2050 and the retirement of all existing biomass plants owned by certain utilities.</t>
  </si>
  <si>
    <t xml:space="preserve">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t>
  </si>
  <si>
    <t xml:space="preserve">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</si>
  <si>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 The Virginia Clean Economy Act (2020) requires a minimum of 5,200 MW of offshore wind are built before 2035.</t>
  </si>
  <si>
    <t xml:space="preserve"> The Virginia Clean Economy Act (2020) requires 100% of electricity is provided by renewable sources by 2050. Existing or new nuclear energy will have to be retired by 2050. </t>
  </si>
  <si>
    <t xml:space="preserve"> Virginia does not have a capacity construction subsidy for wind energy. However, the federal investment tax credit, a similar program for solar power, covers 30% of system costs through 2019, with declining amounts thereafter.</t>
  </si>
  <si>
    <t xml:space="preserve"> Virginia does not have a capacity construction subsidy for solar energy. However, the federal investment tax credit, enacted in 2005, covers 30% of solar system costs through 2019, with declining amounts thereafter.</t>
  </si>
  <si>
    <t xml:space="preserve">  Virginia does not have a capacity construction subsidy for solar energy. However, the federal investment tax credit, enacted in 2005, covers 30% of solar system costs through 2019, with declining amounts thereafter.</t>
  </si>
  <si>
    <t xml:space="preserve">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</si>
  <si>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Virginia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</si>
  <si>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</si>
  <si>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</si>
  <si>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 xml:space="preserve"> In, 2017, Virginia exported more than 75% of the coal produced in the state.</t>
  </si>
  <si>
    <t xml:space="preserve"> Virginia does not export a significant quantity of natural gas.</t>
  </si>
  <si>
    <t xml:space="preserve"> Virginia does not produce or export significant quantities of petroleum.</t>
  </si>
  <si>
    <t xml:space="preserve">  Virginia does not produce or export significant quantities of petroleum.</t>
  </si>
  <si>
    <t xml:space="preserve"> Virginia does not produce or export significant quantities of jet fuel and kerosene production.</t>
  </si>
  <si>
    <t xml:space="preserve">  Virginia does not produce or export significant quantities of crude oil production.</t>
  </si>
  <si>
    <t xml:space="preserve"> Virginia does not produce or export significant quantities of heavy and residual fuel oil production.</t>
  </si>
  <si>
    <t xml:space="preserve"> Virginia does not produce or export significant quantities of LPG, propane, and butane production.</t>
  </si>
  <si>
    <t xml:space="preserve">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</si>
  <si>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 xml:space="preserve">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</si>
  <si>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 xml:space="preserve"> Virginia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</si>
  <si>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</si>
  <si>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 xml:space="preserve">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</si>
  <si>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Virginia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</si>
  <si>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</si>
  <si>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</si>
  <si>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A value of 100% eliminates subsidies, increasing the price of petroleum diesel by 0.2% - 0.3% (varying by sector) in 2050. Virginia currently subsidizes producers of biodiesel or renewable diesel with a tax credit of $0.01 per gallon produced.</t>
  </si>
  <si>
    <t xml:space="preserve"> The current sales tax rate in most of Virginia 5.3% and the current electricity tax rate is approximately 1.2%.</t>
  </si>
  <si>
    <t xml:space="preserve"> The current sales tax rate in most of Virginia 5.3%.</t>
  </si>
  <si>
    <t xml:space="preserve"> The current sales tax rate in most of Virginia 5.3% and the current natural gas tax rate is less than 1%.</t>
  </si>
  <si>
    <t xml:space="preserve"> The current sales tax rate in most of Virginia 5.3% and the current fuel tax rate is approximately 11% (21.2 cents/gallon).</t>
  </si>
  <si>
    <t xml:space="preserve"> The current sales tax rate in most of Virginia 5.3% and the current fuel tax rate is approximately 9% (20.2 cents/gallon).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</si>
</sst>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5" formatCode="0.0000000"/>
    <numFmt numFmtId="166" formatCode="0.000E+00"/>
    <numFmt numFmtId="167" formatCode="###0;###0"/>
    <numFmt numFmtId="168" formatCode="0.000"/>
    <numFmt numFmtId="169" formatCode="0.0000"/>
    <numFmt numFmtId="170" formatCode="0.0"/>
  </numFmts>
  <fonts count="3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b/>
      <sz val="11"/>
      <color theme="0"/>
      <name val="Calibri"/>
      <family val="2"/>
      <scheme val="minor"/>
    </font>
    <font>
      <b/>
      <sz val="11"/>
      <color theme="0" tint="-0.499984740745262"/>
      <name val="Calibri"/>
      <family val="2"/>
      <scheme val="minor"/>
    </font>
    <font>
      <sz val="11"/>
      <color rgb="FF7F7F7F"/>
      <name val="Calibri"/>
      <family val="2"/>
    </font>
  </fonts>
  <fills count="48">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rgb="FFBFBFBF"/>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style="medium">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6" borderId="0" applyBorder="0">
      <alignment horizontal="right" vertical="center"/>
    </xf>
    <xf numFmtId="0" fontId="20" fillId="0" borderId="0"/>
    <xf numFmtId="0" fontId="21" fillId="8" borderId="0" applyNumberFormat="0" applyFont="0" applyBorder="0" applyAlignment="0" applyProtection="0"/>
    <xf numFmtId="0" fontId="22" fillId="6" borderId="24">
      <alignment horizontal="right" vertical="center"/>
    </xf>
    <xf numFmtId="0" fontId="21" fillId="0" borderId="23"/>
    <xf numFmtId="0" fontId="20" fillId="0" borderId="25">
      <alignment horizontal="left" vertical="center" wrapText="1" indent="2"/>
    </xf>
    <xf numFmtId="0" fontId="23" fillId="0" borderId="0"/>
    <xf numFmtId="9" fontId="4" fillId="0" borderId="0"/>
    <xf numFmtId="9" fontId="4" fillId="0" borderId="0" applyFont="0" applyFill="0" applyBorder="0" applyAlignment="0" applyProtection="0"/>
  </cellStyleXfs>
  <cellXfs count="316">
    <xf numFmtId="0" fontId="0" fillId="0" borderId="0" xfId="0"/>
    <xf numFmtId="0" fontId="0" fillId="0" borderId="0" xfId="0"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5" borderId="4" xfId="0" applyFill="1" applyBorder="1" applyAlignment="1">
      <alignment horizontal="left" wrapText="1"/>
    </xf>
    <xf numFmtId="0" fontId="0" fillId="5" borderId="8" xfId="0" applyFill="1" applyBorder="1" applyAlignment="1">
      <alignment horizontal="left" wrapText="1"/>
    </xf>
    <xf numFmtId="0" fontId="12" fillId="5" borderId="9" xfId="0" applyFont="1" applyFill="1" applyBorder="1" applyAlignment="1">
      <alignment horizontal="left" wrapText="1"/>
    </xf>
    <xf numFmtId="0" fontId="12" fillId="5"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0" borderId="0" xfId="0" applyFill="1"/>
    <xf numFmtId="0" fontId="0" fillId="11"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9"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8" fillId="2" borderId="0" xfId="0" applyFont="1" applyFill="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3" borderId="0" xfId="0" applyFont="1" applyFill="1"/>
    <xf numFmtId="0" fontId="1" fillId="9" borderId="0" xfId="0" applyFont="1" applyFill="1"/>
    <xf numFmtId="0" fontId="28" fillId="0" borderId="0" xfId="0" applyFont="1"/>
    <xf numFmtId="0" fontId="28" fillId="0" borderId="0" xfId="0" applyFont="1" applyAlignment="1">
      <alignment wrapText="1"/>
    </xf>
    <xf numFmtId="0" fontId="29" fillId="31" borderId="0" xfId="0" applyFont="1" applyFill="1" applyAlignment="1">
      <alignment wrapText="1"/>
    </xf>
    <xf numFmtId="0" fontId="28" fillId="0" borderId="0" xfId="0" applyFont="1" applyAlignment="1">
      <alignment horizontal="left"/>
    </xf>
    <xf numFmtId="168" fontId="28" fillId="32" borderId="10" xfId="0" applyNumberFormat="1" applyFont="1" applyFill="1" applyBorder="1"/>
    <xf numFmtId="0" fontId="28" fillId="33" borderId="10" xfId="0" applyFont="1" applyFill="1" applyBorder="1"/>
    <xf numFmtId="9" fontId="28" fillId="34" borderId="10" xfId="0" applyNumberFormat="1" applyFont="1" applyFill="1" applyBorder="1"/>
    <xf numFmtId="169" fontId="28" fillId="0" borderId="0" xfId="0" applyNumberFormat="1" applyFont="1"/>
    <xf numFmtId="9" fontId="28" fillId="0" borderId="0" xfId="0" applyNumberFormat="1" applyFont="1"/>
    <xf numFmtId="168" fontId="28" fillId="33" borderId="10" xfId="0" applyNumberFormat="1" applyFont="1" applyFill="1" applyBorder="1"/>
    <xf numFmtId="9" fontId="30" fillId="34" borderId="10" xfId="0" applyNumberFormat="1" applyFont="1" applyFill="1" applyBorder="1"/>
    <xf numFmtId="170" fontId="28" fillId="0" borderId="0" xfId="0" applyNumberFormat="1" applyFont="1"/>
    <xf numFmtId="0" fontId="28" fillId="31" borderId="0" xfId="0" applyFont="1" applyFill="1"/>
    <xf numFmtId="0" fontId="30" fillId="0" borderId="0" xfId="0" applyFont="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5" borderId="0" xfId="0" applyFont="1" applyFill="1"/>
    <xf numFmtId="43" fontId="28" fillId="0" borderId="0" xfId="0" applyNumberFormat="1" applyFont="1" applyAlignment="1">
      <alignment wrapText="1"/>
    </xf>
    <xf numFmtId="0" fontId="1" fillId="36" borderId="0" xfId="0" applyFont="1" applyFill="1"/>
    <xf numFmtId="0" fontId="1" fillId="37" borderId="0" xfId="0" applyFont="1" applyFill="1"/>
    <xf numFmtId="0" fontId="0" fillId="38" borderId="0" xfId="0" applyFill="1"/>
    <xf numFmtId="0" fontId="2" fillId="0" borderId="0" xfId="0" applyFont="1"/>
    <xf numFmtId="0" fontId="2" fillId="9" borderId="0" xfId="0" applyFont="1" applyFill="1"/>
    <xf numFmtId="49" fontId="0" fillId="0" borderId="0" xfId="0" applyNumberFormat="1"/>
    <xf numFmtId="49" fontId="2" fillId="0" borderId="0" xfId="0" applyNumberFormat="1" applyFont="1"/>
    <xf numFmtId="49" fontId="0" fillId="0" borderId="28" xfId="0" applyNumberFormat="1" applyBorder="1"/>
    <xf numFmtId="0" fontId="8" fillId="2" borderId="0" xfId="0" applyFont="1" applyFill="1"/>
    <xf numFmtId="0" fontId="0" fillId="39" borderId="24" xfId="0" applyFill="1" applyBorder="1" applyAlignment="1">
      <alignment wrapText="1"/>
    </xf>
    <xf numFmtId="0" fontId="0" fillId="40" borderId="24" xfId="0" applyFill="1" applyBorder="1" applyAlignment="1">
      <alignment wrapText="1"/>
    </xf>
    <xf numFmtId="0" fontId="0" fillId="9" borderId="24" xfId="0" applyFill="1" applyBorder="1" applyAlignment="1">
      <alignment wrapText="1"/>
    </xf>
    <xf numFmtId="0" fontId="3" fillId="0" borderId="0" xfId="0" applyFont="1"/>
    <xf numFmtId="0" fontId="0" fillId="0" borderId="0" xfId="0" applyAlignment="1">
      <alignment vertical="top"/>
    </xf>
    <xf numFmtId="0" fontId="0" fillId="2" borderId="0" xfId="0" applyFill="1" applyAlignment="1">
      <alignment vertical="top"/>
    </xf>
    <xf numFmtId="0" fontId="1" fillId="2" borderId="0" xfId="0" applyFont="1" applyFill="1" applyAlignment="1">
      <alignment vertical="top"/>
    </xf>
    <xf numFmtId="0" fontId="1" fillId="41" borderId="0" xfId="0" applyFont="1" applyFill="1" applyAlignment="1">
      <alignment vertical="top"/>
    </xf>
    <xf numFmtId="0" fontId="8" fillId="42" borderId="0" xfId="0" applyFont="1" applyFill="1" applyAlignment="1">
      <alignment vertical="top" wrapText="1"/>
    </xf>
    <xf numFmtId="0" fontId="1" fillId="0" borderId="0" xfId="0" applyFont="1" applyAlignment="1">
      <alignment vertical="top"/>
    </xf>
    <xf numFmtId="0" fontId="36" fillId="43" borderId="0" xfId="0" applyFont="1" applyFill="1" applyAlignment="1">
      <alignment vertical="top"/>
    </xf>
    <xf numFmtId="0" fontId="36" fillId="2" borderId="0" xfId="0" applyFont="1" applyFill="1" applyAlignment="1">
      <alignment vertical="top"/>
    </xf>
    <xf numFmtId="0" fontId="8" fillId="44" borderId="0" xfId="0" applyFont="1" applyFill="1" applyAlignment="1">
      <alignment vertical="top"/>
    </xf>
    <xf numFmtId="0" fontId="8" fillId="2" borderId="0" xfId="0" applyFont="1" applyFill="1" applyAlignment="1">
      <alignment vertical="top"/>
    </xf>
    <xf numFmtId="0" fontId="2" fillId="44" borderId="0" xfId="0" applyFont="1" applyFill="1" applyAlignment="1">
      <alignment vertical="top"/>
    </xf>
    <xf numFmtId="0" fontId="2" fillId="2" borderId="0" xfId="0" applyFont="1" applyFill="1" applyAlignment="1">
      <alignment vertical="top"/>
    </xf>
    <xf numFmtId="0" fontId="2" fillId="44" borderId="0" xfId="0" applyFont="1" applyFill="1" applyAlignment="1">
      <alignment vertical="top" wrapText="1"/>
    </xf>
    <xf numFmtId="0" fontId="3" fillId="0" borderId="0" xfId="0" applyFont="1" applyAlignment="1">
      <alignment vertical="top"/>
    </xf>
    <xf numFmtId="0" fontId="3" fillId="2" borderId="0" xfId="0" applyFont="1" applyFill="1" applyAlignment="1">
      <alignment vertical="top"/>
    </xf>
    <xf numFmtId="0" fontId="2" fillId="0" borderId="0" xfId="0" applyFont="1" applyAlignment="1">
      <alignment horizontal="left"/>
    </xf>
    <xf numFmtId="49" fontId="28" fillId="0" borderId="30" xfId="0" applyNumberFormat="1" applyFont="1" applyBorder="1"/>
    <xf numFmtId="0" fontId="0" fillId="38" borderId="0" xfId="0" applyFill="1" applyAlignment="1">
      <alignment vertical="top"/>
    </xf>
    <xf numFmtId="0" fontId="2" fillId="42" borderId="0" xfId="0" applyFont="1" applyFill="1" applyAlignment="1">
      <alignment vertical="top" wrapText="1"/>
    </xf>
    <xf numFmtId="0" fontId="2" fillId="42" borderId="0" xfId="0" applyFont="1" applyFill="1" applyAlignment="1">
      <alignment vertical="top"/>
    </xf>
    <xf numFmtId="49" fontId="28" fillId="0" borderId="31" xfId="0" applyNumberFormat="1" applyFont="1" applyBorder="1"/>
    <xf numFmtId="0" fontId="0" fillId="44" borderId="0" xfId="0" applyFill="1" applyAlignment="1">
      <alignment vertical="top"/>
    </xf>
    <xf numFmtId="0" fontId="8" fillId="44" borderId="0" xfId="0" applyFont="1" applyFill="1"/>
    <xf numFmtId="0" fontId="8" fillId="44" borderId="0" xfId="0" applyFont="1" applyFill="1" applyAlignment="1">
      <alignment horizontal="left"/>
    </xf>
    <xf numFmtId="49" fontId="8" fillId="44" borderId="0" xfId="0" applyNumberFormat="1" applyFont="1" applyFill="1"/>
    <xf numFmtId="0" fontId="1" fillId="44" borderId="0" xfId="0" applyFont="1" applyFill="1"/>
    <xf numFmtId="0" fontId="3" fillId="44" borderId="0" xfId="0" applyFont="1" applyFill="1" applyAlignment="1">
      <alignment vertical="top"/>
    </xf>
    <xf numFmtId="0" fontId="1" fillId="44" borderId="0" xfId="0" applyFont="1" applyFill="1" applyAlignment="1">
      <alignment vertical="top"/>
    </xf>
    <xf numFmtId="49" fontId="1" fillId="44" borderId="0" xfId="0" applyNumberFormat="1" applyFont="1" applyFill="1"/>
    <xf numFmtId="49" fontId="33" fillId="44" borderId="0" xfId="0" applyNumberFormat="1" applyFont="1" applyFill="1"/>
    <xf numFmtId="0" fontId="2" fillId="45" borderId="0" xfId="0" applyFont="1" applyFill="1"/>
    <xf numFmtId="0" fontId="2" fillId="0" borderId="0" xfId="0" applyFont="1" applyAlignment="1">
      <alignment vertical="top" wrapText="1"/>
    </xf>
    <xf numFmtId="0" fontId="28" fillId="0" borderId="30" xfId="0" applyFont="1" applyBorder="1"/>
    <xf numFmtId="0" fontId="1" fillId="44" borderId="0" xfId="0" applyFont="1" applyFill="1" applyAlignment="1">
      <alignment horizontal="left"/>
    </xf>
    <xf numFmtId="49" fontId="33" fillId="44" borderId="30" xfId="0" applyNumberFormat="1" applyFont="1" applyFill="1" applyBorder="1"/>
    <xf numFmtId="0" fontId="2" fillId="44" borderId="0" xfId="0" applyFont="1" applyFill="1"/>
    <xf numFmtId="49" fontId="0" fillId="44" borderId="0" xfId="0" applyNumberFormat="1" applyFill="1"/>
    <xf numFmtId="0" fontId="2" fillId="44" borderId="0" xfId="0" applyFont="1" applyFill="1" applyAlignment="1">
      <alignment horizontal="left"/>
    </xf>
    <xf numFmtId="49" fontId="28" fillId="44" borderId="30" xfId="0" applyNumberFormat="1" applyFont="1" applyFill="1" applyBorder="1"/>
    <xf numFmtId="49" fontId="28" fillId="0" borderId="0" xfId="0" applyNumberFormat="1" applyFont="1"/>
    <xf numFmtId="9" fontId="0" fillId="45" borderId="0" xfId="19" applyFont="1" applyFill="1"/>
    <xf numFmtId="0" fontId="0" fillId="45" borderId="0" xfId="0" applyFill="1"/>
    <xf numFmtId="0" fontId="8" fillId="44" borderId="0" xfId="0" applyFont="1" applyFill="1" applyAlignment="1">
      <alignment vertical="top" wrapText="1"/>
    </xf>
    <xf numFmtId="49" fontId="33" fillId="44" borderId="32" xfId="0" applyNumberFormat="1" applyFont="1" applyFill="1" applyBorder="1"/>
    <xf numFmtId="0" fontId="37" fillId="44" borderId="0" xfId="0" applyFont="1" applyFill="1" applyAlignment="1">
      <alignment vertical="top"/>
    </xf>
    <xf numFmtId="0" fontId="0" fillId="29" borderId="0" xfId="0" applyFill="1"/>
    <xf numFmtId="0" fontId="8" fillId="0" borderId="0" xfId="0" applyFont="1" applyAlignment="1">
      <alignment vertical="top" wrapText="1"/>
    </xf>
    <xf numFmtId="9" fontId="3" fillId="0" borderId="0" xfId="19" applyFont="1"/>
    <xf numFmtId="0" fontId="2" fillId="29" borderId="0" xfId="0" applyFont="1" applyFill="1"/>
    <xf numFmtId="0" fontId="3" fillId="9" borderId="0" xfId="0" applyFont="1" applyFill="1" applyAlignment="1">
      <alignment vertical="top"/>
    </xf>
    <xf numFmtId="49" fontId="37" fillId="44" borderId="0" xfId="0" applyNumberFormat="1" applyFont="1" applyFill="1"/>
    <xf numFmtId="0" fontId="3" fillId="0" borderId="0" xfId="0" applyFont="1" applyAlignment="1">
      <alignment horizontal="left"/>
    </xf>
    <xf numFmtId="49" fontId="3" fillId="0" borderId="0" xfId="0" applyNumberFormat="1" applyFont="1"/>
    <xf numFmtId="49" fontId="0" fillId="45" borderId="0" xfId="0" applyNumberFormat="1" applyFill="1"/>
    <xf numFmtId="0" fontId="8" fillId="9" borderId="0" xfId="0" applyFont="1" applyFill="1" applyAlignment="1">
      <alignment vertical="top"/>
    </xf>
    <xf numFmtId="0" fontId="0" fillId="46" borderId="0" xfId="0" applyFill="1" applyAlignment="1">
      <alignment horizontal="left"/>
    </xf>
    <xf numFmtId="0" fontId="8" fillId="0" borderId="0" xfId="0" applyFont="1" applyAlignment="1">
      <alignment vertical="top"/>
    </xf>
    <xf numFmtId="49" fontId="2" fillId="45" borderId="0" xfId="0" applyNumberFormat="1" applyFont="1" applyFill="1"/>
    <xf numFmtId="49" fontId="28" fillId="31" borderId="0" xfId="0" applyNumberFormat="1" applyFont="1" applyFill="1"/>
    <xf numFmtId="0" fontId="3" fillId="0" borderId="0" xfId="20" applyNumberFormat="1" applyFont="1" applyFill="1" applyBorder="1" applyAlignment="1"/>
    <xf numFmtId="49" fontId="28" fillId="31" borderId="10" xfId="0" applyNumberFormat="1" applyFont="1" applyFill="1" applyBorder="1"/>
    <xf numFmtId="0" fontId="37" fillId="44" borderId="0" xfId="0" applyFont="1" applyFill="1"/>
    <xf numFmtId="0" fontId="33" fillId="44" borderId="30" xfId="0" applyFont="1" applyFill="1" applyBorder="1"/>
    <xf numFmtId="0" fontId="38" fillId="0" borderId="0" xfId="0" applyFont="1"/>
    <xf numFmtId="0" fontId="1" fillId="9" borderId="0" xfId="0" applyFont="1" applyFill="1" applyAlignment="1">
      <alignment horizontal="center"/>
    </xf>
    <xf numFmtId="0" fontId="1" fillId="30" borderId="0" xfId="0" applyFont="1" applyFill="1" applyAlignment="1">
      <alignment horizontal="center"/>
    </xf>
    <xf numFmtId="0" fontId="1" fillId="3" borderId="0" xfId="0" applyFont="1" applyFill="1" applyAlignment="1">
      <alignment horizontal="left"/>
    </xf>
    <xf numFmtId="0" fontId="12" fillId="5" borderId="5" xfId="0" applyFont="1" applyFill="1" applyBorder="1" applyAlignment="1">
      <alignment horizontal="left" wrapText="1"/>
    </xf>
    <xf numFmtId="0" fontId="12" fillId="5" borderId="6" xfId="0" applyFont="1" applyFill="1" applyBorder="1" applyAlignment="1">
      <alignment horizontal="left" wrapText="1"/>
    </xf>
    <xf numFmtId="0" fontId="12" fillId="5" borderId="7" xfId="0" applyFont="1" applyFill="1" applyBorder="1" applyAlignment="1">
      <alignment horizontal="left" wrapText="1"/>
    </xf>
    <xf numFmtId="0" fontId="0" fillId="4" borderId="0" xfId="0" applyFill="1" applyAlignment="1">
      <alignment horizontal="left"/>
    </xf>
    <xf numFmtId="0" fontId="8" fillId="37" borderId="0" xfId="0" applyFont="1" applyFill="1" applyAlignment="1">
      <alignment horizontal="left"/>
    </xf>
    <xf numFmtId="0" fontId="8" fillId="36" borderId="0" xfId="0" applyFont="1" applyFill="1" applyAlignment="1">
      <alignment horizontal="left"/>
    </xf>
    <xf numFmtId="0" fontId="8" fillId="36" borderId="0" xfId="0" applyFont="1" applyFill="1" applyAlignment="1"/>
    <xf numFmtId="0" fontId="8" fillId="36" borderId="33" xfId="0" applyFont="1" applyFill="1" applyBorder="1" applyAlignment="1"/>
    <xf numFmtId="0" fontId="8" fillId="37" borderId="0" xfId="0" applyFont="1" applyFill="1" applyAlignment="1"/>
    <xf numFmtId="0" fontId="8" fillId="37" borderId="33" xfId="0" applyFont="1" applyFill="1" applyBorder="1" applyAlignment="1"/>
    <xf numFmtId="0" fontId="33" fillId="47" borderId="0" xfId="0" applyFont="1" applyFill="1" applyAlignment="1"/>
    <xf numFmtId="0" fontId="8" fillId="36" borderId="28" xfId="0" applyFont="1" applyFill="1" applyBorder="1" applyAlignment="1"/>
    <xf numFmtId="0" fontId="2" fillId="0" borderId="0" xfId="0" applyNumberFormat="1" applyFont="1" applyAlignment="1"/>
    <xf numFmtId="0" fontId="2" fillId="0" borderId="0" xfId="0" applyFont="1" applyAlignment="1"/>
    <xf numFmtId="49" fontId="0" fillId="0" borderId="0" xfId="0" applyNumberFormat="1" applyFont="1" applyFill="1" applyBorder="1" applyAlignment="1"/>
    <xf numFmtId="49" fontId="2" fillId="0" borderId="0" xfId="1" applyNumberFormat="1" applyFont="1" applyFill="1" applyBorder="1" applyAlignment="1"/>
    <xf numFmtId="0" fontId="2" fillId="0" borderId="26" xfId="0" applyFont="1" applyBorder="1" applyAlignment="1"/>
    <xf numFmtId="0" fontId="2" fillId="0" borderId="27" xfId="0" applyFont="1" applyBorder="1" applyAlignment="1"/>
    <xf numFmtId="0" fontId="3" fillId="0" borderId="0" xfId="0" applyNumberFormat="1" applyFont="1" applyAlignment="1"/>
    <xf numFmtId="0" fontId="3" fillId="9" borderId="0" xfId="0" applyFont="1" applyFill="1" applyAlignment="1"/>
    <xf numFmtId="0" fontId="3" fillId="0" borderId="26" xfId="0" applyFont="1" applyBorder="1" applyAlignment="1"/>
    <xf numFmtId="49" fontId="2" fillId="0" borderId="0" xfId="0" applyNumberFormat="1" applyFont="1" applyFill="1" applyBorder="1" applyAlignment="1"/>
    <xf numFmtId="0" fontId="3" fillId="0" borderId="0" xfId="0" applyFont="1" applyAlignment="1"/>
    <xf numFmtId="0" fontId="2" fillId="0" borderId="0" xfId="0" applyNumberFormat="1" applyFont="1" applyFill="1" applyBorder="1" applyAlignment="1"/>
    <xf numFmtId="49" fontId="2" fillId="0" borderId="26" xfId="1" applyNumberFormat="1" applyFont="1" applyFill="1" applyBorder="1" applyAlignment="1"/>
    <xf numFmtId="49" fontId="2" fillId="0" borderId="27" xfId="1" applyNumberFormat="1" applyFont="1" applyFill="1" applyBorder="1" applyAlignment="1"/>
    <xf numFmtId="0" fontId="3" fillId="0" borderId="0" xfId="0" applyNumberFormat="1" applyFont="1" applyFill="1" applyBorder="1" applyAlignment="1"/>
    <xf numFmtId="9" fontId="3" fillId="9" borderId="0" xfId="0" applyNumberFormat="1" applyFont="1" applyFill="1" applyBorder="1" applyAlignment="1"/>
    <xf numFmtId="9" fontId="3" fillId="0" borderId="26" xfId="0" applyNumberFormat="1" applyFont="1" applyFill="1" applyBorder="1" applyAlignment="1"/>
    <xf numFmtId="0" fontId="0" fillId="0" borderId="27" xfId="0" applyBorder="1" applyAlignment="1"/>
    <xf numFmtId="0" fontId="3" fillId="0" borderId="0" xfId="1" applyNumberFormat="1" applyFont="1" applyFill="1" applyBorder="1" applyAlignment="1"/>
    <xf numFmtId="0" fontId="3" fillId="0" borderId="26" xfId="1" applyNumberFormat="1" applyFont="1" applyFill="1" applyBorder="1" applyAlignment="1"/>
    <xf numFmtId="0" fontId="3" fillId="0" borderId="27" xfId="1" applyNumberFormat="1" applyFont="1" applyFill="1" applyBorder="1" applyAlignment="1"/>
    <xf numFmtId="0" fontId="0" fillId="0" borderId="0" xfId="0" applyNumberFormat="1" applyFont="1" applyFill="1" applyBorder="1" applyAlignment="1"/>
    <xf numFmtId="0" fontId="0" fillId="0" borderId="0" xfId="0" applyNumberFormat="1" applyAlignment="1"/>
    <xf numFmtId="49" fontId="2" fillId="0" borderId="26" xfId="0" applyNumberFormat="1" applyFont="1" applyFill="1" applyBorder="1" applyAlignment="1"/>
    <xf numFmtId="49" fontId="0" fillId="0" borderId="27" xfId="0" applyNumberFormat="1" applyBorder="1" applyAlignment="1"/>
    <xf numFmtId="49" fontId="0" fillId="0" borderId="27" xfId="0" applyNumberFormat="1" applyBorder="1" applyAlignment="1">
      <alignment vertical="top"/>
    </xf>
    <xf numFmtId="0" fontId="3" fillId="9" borderId="0" xfId="0" applyNumberFormat="1" applyFont="1" applyFill="1" applyBorder="1" applyAlignment="1"/>
    <xf numFmtId="0" fontId="3" fillId="0" borderId="26" xfId="0" applyNumberFormat="1" applyFont="1" applyFill="1" applyBorder="1" applyAlignment="1"/>
    <xf numFmtId="0" fontId="3" fillId="0" borderId="27" xfId="0" applyFont="1" applyBorder="1" applyAlignment="1">
      <alignment vertical="top"/>
    </xf>
    <xf numFmtId="0" fontId="3" fillId="0" borderId="0" xfId="0" applyNumberFormat="1" applyFont="1" applyFill="1" applyBorder="1" applyAlignment="1">
      <alignment vertical="top"/>
    </xf>
    <xf numFmtId="49" fontId="3" fillId="0" borderId="27" xfId="0" applyNumberFormat="1" applyFont="1" applyBorder="1" applyAlignment="1">
      <alignment vertical="top"/>
    </xf>
    <xf numFmtId="9" fontId="3" fillId="0" borderId="0" xfId="1" applyFont="1" applyFill="1" applyBorder="1" applyAlignment="1"/>
    <xf numFmtId="49" fontId="3" fillId="0" borderId="0" xfId="0" applyNumberFormat="1" applyFont="1" applyFill="1" applyBorder="1" applyAlignment="1"/>
    <xf numFmtId="49" fontId="3" fillId="0" borderId="26" xfId="0" applyNumberFormat="1" applyFont="1" applyFill="1" applyBorder="1" applyAlignment="1"/>
    <xf numFmtId="0" fontId="5" fillId="0" borderId="27" xfId="2" applyBorder="1" applyAlignment="1"/>
    <xf numFmtId="49" fontId="2" fillId="0" borderId="27" xfId="0" applyNumberFormat="1" applyFont="1" applyBorder="1" applyAlignment="1"/>
    <xf numFmtId="0" fontId="0" fillId="0" borderId="0" xfId="0" applyFill="1" applyAlignment="1"/>
    <xf numFmtId="49" fontId="0" fillId="0" borderId="0" xfId="0" applyNumberFormat="1" applyFill="1" applyAlignment="1"/>
    <xf numFmtId="49" fontId="2" fillId="0" borderId="0" xfId="0" applyNumberFormat="1" applyFont="1" applyFill="1" applyAlignment="1"/>
    <xf numFmtId="49" fontId="6" fillId="0" borderId="28" xfId="0" applyNumberFormat="1" applyFont="1" applyFill="1" applyBorder="1" applyAlignment="1"/>
    <xf numFmtId="0" fontId="3" fillId="0" borderId="0" xfId="0" applyFont="1" applyFill="1" applyAlignment="1"/>
    <xf numFmtId="49" fontId="3" fillId="0" borderId="0" xfId="1" applyNumberFormat="1" applyFont="1" applyFill="1" applyBorder="1" applyAlignment="1"/>
    <xf numFmtId="49" fontId="3" fillId="0" borderId="28" xfId="1" applyNumberFormat="1" applyFont="1" applyFill="1" applyBorder="1" applyAlignment="1"/>
    <xf numFmtId="49" fontId="3" fillId="9" borderId="0" xfId="1" applyNumberFormat="1" applyFont="1" applyFill="1" applyBorder="1" applyAlignment="1"/>
    <xf numFmtId="49" fontId="3" fillId="0" borderId="26" xfId="1" applyNumberFormat="1" applyFont="1" applyFill="1" applyBorder="1" applyAlignment="1"/>
    <xf numFmtId="49" fontId="3" fillId="0" borderId="27" xfId="1" applyNumberFormat="1" applyFont="1" applyFill="1" applyBorder="1" applyAlignment="1"/>
    <xf numFmtId="49" fontId="3" fillId="9" borderId="27" xfId="1" applyNumberFormat="1" applyFont="1" applyFill="1" applyBorder="1" applyAlignment="1"/>
    <xf numFmtId="49" fontId="3" fillId="9" borderId="0" xfId="0" applyNumberFormat="1" applyFont="1" applyFill="1" applyBorder="1" applyAlignment="1"/>
    <xf numFmtId="49" fontId="3" fillId="0" borderId="27" xfId="0" applyNumberFormat="1" applyFont="1" applyBorder="1" applyAlignment="1"/>
    <xf numFmtId="49" fontId="0" fillId="9" borderId="0" xfId="0" applyNumberFormat="1" applyFont="1" applyFill="1" applyBorder="1" applyAlignment="1"/>
    <xf numFmtId="49" fontId="0" fillId="0" borderId="0" xfId="0" applyNumberFormat="1" applyAlignment="1"/>
    <xf numFmtId="49" fontId="2" fillId="0" borderId="0" xfId="0" applyNumberFormat="1" applyFont="1" applyAlignment="1"/>
    <xf numFmtId="49" fontId="2" fillId="0" borderId="28" xfId="0" applyNumberFormat="1" applyFont="1" applyBorder="1" applyAlignment="1"/>
    <xf numFmtId="9" fontId="3" fillId="9" borderId="0" xfId="1" applyFont="1" applyFill="1" applyBorder="1" applyAlignment="1"/>
    <xf numFmtId="49" fontId="3" fillId="0" borderId="28" xfId="0" applyNumberFormat="1" applyFont="1" applyBorder="1" applyAlignment="1"/>
    <xf numFmtId="49" fontId="3" fillId="0" borderId="0" xfId="0" applyNumberFormat="1" applyFont="1" applyAlignment="1"/>
    <xf numFmtId="0" fontId="3" fillId="0" borderId="27" xfId="0" applyFont="1" applyBorder="1" applyAlignment="1"/>
    <xf numFmtId="49" fontId="0" fillId="0" borderId="28" xfId="0" applyNumberFormat="1" applyBorder="1" applyAlignment="1"/>
    <xf numFmtId="49" fontId="2" fillId="28" borderId="26" xfId="0" applyNumberFormat="1" applyFont="1" applyFill="1" applyBorder="1" applyAlignment="1"/>
    <xf numFmtId="0" fontId="3" fillId="0" borderId="0" xfId="0" applyNumberFormat="1" applyFont="1" applyFill="1" applyBorder="1" applyAlignment="1">
      <alignment horizontal="left"/>
    </xf>
    <xf numFmtId="0" fontId="2" fillId="0" borderId="0" xfId="0" applyNumberFormat="1" applyFont="1" applyFill="1" applyBorder="1" applyAlignment="1">
      <alignment horizontal="left"/>
    </xf>
    <xf numFmtId="49" fontId="3" fillId="9" borderId="0" xfId="0" applyNumberFormat="1" applyFont="1" applyFill="1" applyBorder="1" applyAlignment="1">
      <alignment horizontal="left"/>
    </xf>
    <xf numFmtId="49" fontId="3" fillId="0" borderId="26" xfId="0" applyNumberFormat="1" applyFont="1" applyFill="1" applyBorder="1" applyAlignment="1">
      <alignment horizontal="left"/>
    </xf>
    <xf numFmtId="0" fontId="3" fillId="9" borderId="0" xfId="0" applyNumberFormat="1" applyFont="1" applyFill="1" applyBorder="1" applyAlignment="1">
      <alignment horizontal="left"/>
    </xf>
    <xf numFmtId="49" fontId="2" fillId="0" borderId="26" xfId="0" applyNumberFormat="1" applyFont="1" applyBorder="1" applyAlignment="1"/>
    <xf numFmtId="49" fontId="3" fillId="9" borderId="0" xfId="0" applyNumberFormat="1" applyFont="1" applyFill="1" applyAlignment="1"/>
    <xf numFmtId="49" fontId="3" fillId="0" borderId="26" xfId="0" applyNumberFormat="1" applyFont="1" applyBorder="1" applyAlignment="1"/>
    <xf numFmtId="49" fontId="0" fillId="9" borderId="0" xfId="0" applyNumberFormat="1" applyFill="1" applyAlignment="1"/>
    <xf numFmtId="0" fontId="2" fillId="9" borderId="0" xfId="0" applyFont="1" applyFill="1" applyAlignment="1"/>
    <xf numFmtId="49" fontId="2" fillId="9" borderId="0" xfId="0" applyNumberFormat="1" applyFont="1" applyFill="1" applyAlignment="1"/>
    <xf numFmtId="0" fontId="0" fillId="0" borderId="26" xfId="0" applyBorder="1" applyAlignment="1"/>
    <xf numFmtId="0" fontId="7" fillId="0" borderId="27" xfId="0" applyFont="1" applyBorder="1" applyAlignment="1"/>
    <xf numFmtId="0" fontId="0" fillId="0" borderId="0" xfId="0" applyBorder="1" applyAlignment="1"/>
    <xf numFmtId="0" fontId="0" fillId="0" borderId="0" xfId="0" applyNumberFormat="1" applyFill="1" applyAlignment="1"/>
    <xf numFmtId="0" fontId="0" fillId="0" borderId="0" xfId="0" applyNumberFormat="1" applyFill="1" applyAlignment="1">
      <alignment horizontal="left"/>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GHG Textfiels Bold" xfId="9" xr:uid="{00000000-0005-0000-0000-00000F000000}"/>
    <cellStyle name="Normal GHG-Shade" xfId="14" xr:uid="{00000000-0005-0000-0000-000010000000}"/>
    <cellStyle name="Percent" xfId="1" builtinId="5"/>
    <cellStyle name="Percent 2" xfId="19" xr:uid="{B53870EA-4A4D-45C2-86A1-54FC1AC77084}"/>
    <cellStyle name="Percent 2 2" xfId="20" xr:uid="{69952A13-514B-4808-9471-C4B58839698A}"/>
    <cellStyle name="Обычный_CRF2002 (1)" xfId="13" xr:uid="{00000000-0005-0000-0000-000012000000}"/>
  </cellStyles>
  <dxfs count="20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1EBD969-4138-4AF3-B5C2-853C06274DE2}">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5DBB0706-6007-4A8D-A04C-06F43E398FA2}">
    <text>Leave this cell blank.</text>
  </threadedComment>
  <threadedComment ref="K243" dT="2020-08-19T00:06:43.00" personId="{811026A2-74EF-4287-974D-D90683F22217}" id="{9552089D-10E0-42D0-8C5A-E401CD6C2C9D}">
    <text>Leave this cell blank.</text>
  </threadedComment>
  <threadedComment ref="K244" dT="2020-08-19T00:06:43.00" personId="{811026A2-74EF-4287-974D-D90683F22217}" id="{9420084F-3AB0-4067-B6B9-47A1DF77DCE2}">
    <text>Leave this cell blank.</text>
  </threadedComment>
  <threadedComment ref="K245" dT="2020-08-19T00:06:43.00" personId="{811026A2-74EF-4287-974D-D90683F22217}" id="{1DF0D9AE-4FF4-401A-B0D0-59C57A5E3E85}">
    <text>Leave this cell blank.</text>
  </threadedComment>
  <threadedComment ref="K246" dT="2020-08-19T00:06:43.00" personId="{811026A2-74EF-4287-974D-D90683F22217}" id="{E53F9C67-A657-419E-9811-72F95A7D4EBD}">
    <text>Leave this cell blank.</text>
  </threadedComment>
  <threadedComment ref="K247" dT="2020-08-19T00:06:43.00" personId="{811026A2-74EF-4287-974D-D90683F22217}" id="{E96EADBF-71D6-41B5-B173-F5F72BDDBC76}">
    <text>Leave this cell blank.</text>
  </threadedComment>
  <threadedComment ref="K248" dT="2020-08-19T00:06:43.00" personId="{811026A2-74EF-4287-974D-D90683F22217}" id="{A83709C1-BB32-45E6-B48D-871F8166D746}">
    <text>Leave this cell blank.</text>
  </threadedComment>
  <threadedComment ref="K249" dT="2020-08-19T00:06:43.00" personId="{811026A2-74EF-4287-974D-D90683F22217}" id="{2D00A4F0-9E9A-4CAB-AD16-8F4D0E18C576}">
    <text>Leave this cell blank.</text>
  </threadedComment>
  <threadedComment ref="K250" dT="2020-08-19T00:06:43.00" personId="{811026A2-74EF-4287-974D-D90683F22217}" id="{B02BBDB9-06D0-4F34-B5FF-649B6E0F48F1}">
    <text>Leave this cell blank.</text>
  </threadedComment>
  <threadedComment ref="K251" dT="2020-08-19T00:06:43.00" personId="{811026A2-74EF-4287-974D-D90683F22217}" id="{7BB74B17-5D69-4285-8D5D-A61177E3B915}">
    <text>Leave this cell blank.</text>
  </threadedComment>
  <threadedComment ref="K252" dT="2020-08-19T00:06:43.00" personId="{811026A2-74EF-4287-974D-D90683F22217}" id="{C8EA6251-28F0-4624-81BF-05BD7C2F7D64}">
    <text>Leave this cell blank.</text>
  </threadedComment>
  <threadedComment ref="K253" dT="2020-08-19T00:06:43.00" personId="{811026A2-74EF-4287-974D-D90683F22217}" id="{4EC89FA6-C451-4ECC-A06F-EE21D6D5FB36}">
    <text>Leave this cell blank.</text>
  </threadedComment>
  <threadedComment ref="K254" dT="2020-08-19T00:06:43.00" personId="{811026A2-74EF-4287-974D-D90683F22217}" id="{FE96A79C-4C95-4928-99EE-DF6682DB3FD8}">
    <text>Leave this cell blank.</text>
  </threadedComment>
  <threadedComment ref="K255" dT="2020-08-19T00:06:43.00" personId="{811026A2-74EF-4287-974D-D90683F22217}" id="{CA4CFBB4-9076-4CD2-BCD6-74C3A1301615}">
    <text>Leave this cell blank.</text>
  </threadedComment>
  <threadedComment ref="K256" dT="2020-08-19T00:06:43.00" personId="{811026A2-74EF-4287-974D-D90683F22217}" id="{A9D799C1-8A7E-4855-A1D6-3C53692B3B65}">
    <text>Leave this cell blank.</text>
  </threadedComment>
  <threadedComment ref="K257" dT="2020-08-19T00:06:43.00" personId="{811026A2-74EF-4287-974D-D90683F22217}" id="{BA976914-3896-48A4-B00F-E63EA257E0ED}">
    <text>Leave this cell blank.</text>
  </threadedComment>
  <threadedComment ref="K258" dT="2020-08-19T00:06:43.00" personId="{811026A2-74EF-4287-974D-D90683F22217}" id="{DAF18BFC-0447-495F-9006-55254E1DABB4}">
    <text>Leave this cell blank.</text>
  </threadedComment>
  <threadedComment ref="K259" dT="2020-08-19T00:06:43.00" personId="{811026A2-74EF-4287-974D-D90683F22217}" id="{09A653AE-29A0-4E4C-8CB1-ECD82D237052}">
    <text>Leave this cell blank.</text>
  </threadedComment>
  <threadedComment ref="K260" dT="2020-08-19T00:06:43.00" personId="{811026A2-74EF-4287-974D-D90683F22217}" id="{63E9C48B-EF43-4570-927C-7A151EF6A188}">
    <text>Leave this cell blank.</text>
  </threadedComment>
  <threadedComment ref="K261" dT="2020-08-19T00:06:43.00" personId="{811026A2-74EF-4287-974D-D90683F22217}" id="{3915A03E-7BC6-4E24-8520-13CB69635650}">
    <text>Leave this cell blank.</text>
  </threadedComment>
  <threadedComment ref="K262" dT="2020-08-19T00:06:43.00" personId="{811026A2-74EF-4287-974D-D90683F22217}" id="{EDB8BC4B-CB7A-43A4-BF76-1E13220F9EDB}">
    <text>Leave this cell blank.</text>
  </threadedComment>
  <threadedComment ref="K263" dT="2020-08-19T00:06:43.00" personId="{811026A2-74EF-4287-974D-D90683F22217}" id="{EC3A98EA-C404-4416-87BD-77C0E82D0EFF}">
    <text>Leave this cell blank.</text>
  </threadedComment>
  <threadedComment ref="K264" dT="2020-08-19T00:06:43.00" personId="{811026A2-74EF-4287-974D-D90683F22217}" id="{A09D0F36-554E-4CC8-8754-F5FEA6F82CDF}">
    <text>Leave this cell blank.</text>
  </threadedComment>
  <threadedComment ref="K265" dT="2020-08-19T00:06:43.00" personId="{811026A2-74EF-4287-974D-D90683F22217}" id="{11EC2B45-5145-45B4-B54D-AC6AE680CD69}">
    <text>Leave this cell blank.</text>
  </threadedComment>
  <threadedComment ref="K266" dT="2020-08-19T00:06:43.00" personId="{811026A2-74EF-4287-974D-D90683F22217}" id="{ABBB4A12-F722-4725-8BEA-CE9ECE1D90D0}">
    <text>Leave this cell blank.</text>
  </threadedComment>
  <threadedComment ref="K267" dT="2020-08-19T00:06:43.00" personId="{811026A2-74EF-4287-974D-D90683F22217}" id="{341F240A-5CC3-4CE8-840A-DAC05F1E1172}">
    <text>Leave this cell blank.</text>
  </threadedComment>
  <threadedComment ref="K268" dT="2020-08-19T00:06:43.00" personId="{811026A2-74EF-4287-974D-D90683F22217}" id="{4AEE7EFB-9AC7-4237-8B88-A63D953C6258}">
    <text>Leave this cell blank.</text>
  </threadedComment>
  <threadedComment ref="K269" dT="2020-08-19T00:06:43.00" personId="{811026A2-74EF-4287-974D-D90683F22217}" id="{7C8811AC-F3AC-4325-AF80-81872EC8E1B1}">
    <text>Leave this cell blank.</text>
  </threadedComment>
  <threadedComment ref="K270" dT="2020-08-19T00:06:43.00" personId="{811026A2-74EF-4287-974D-D90683F22217}" id="{16623C1A-528A-4238-926B-025FB1D180A0}">
    <text>Leave this cell blank.</text>
  </threadedComment>
  <threadedComment ref="K271" dT="2020-08-19T00:06:43.00" personId="{811026A2-74EF-4287-974D-D90683F22217}" id="{B2D6B1DD-AACF-4D35-ADAA-F5B0641181AB}">
    <text>Leave this cell blank.</text>
  </threadedComment>
  <threadedComment ref="K272" dT="2020-08-19T00:06:43.00" personId="{811026A2-74EF-4287-974D-D90683F22217}" id="{BDBBFC41-8260-4CEB-BA78-5E688E4D6E20}">
    <text>Leave this cell blank.</text>
  </threadedComment>
  <threadedComment ref="K273" dT="2020-08-19T00:06:43.00" personId="{811026A2-74EF-4287-974D-D90683F22217}" id="{34FBDEA7-B3CB-46E1-883D-5E6C09C3606D}">
    <text>Leave this cell blank.</text>
  </threadedComment>
  <threadedComment ref="K275" dT="2020-08-19T00:06:43.00" personId="{811026A2-74EF-4287-974D-D90683F22217}" id="{4F6621A9-3E59-4356-888C-50C3E6265107}">
    <text>Leave this cell blank.</text>
  </threadedComment>
  <threadedComment ref="J708" dT="2020-08-19T00:06:43.00" personId="{811026A2-74EF-4287-974D-D90683F22217}" id="{E4BCA445-4349-484C-AD10-91492E0ECDD2}">
    <text>Leave this cell blank.</text>
  </threadedComment>
  <threadedComment ref="J709" dT="2020-08-19T00:06:43.00" personId="{811026A2-74EF-4287-974D-D90683F22217}" id="{9D92E54E-C984-4E18-84AF-2AE57FF6A08E}">
    <text>Leave this cell blank.</text>
  </threadedComment>
  <threadedComment ref="J710" dT="2020-08-19T00:06:43.00" personId="{811026A2-74EF-4287-974D-D90683F22217}" id="{5BDE6878-A1DA-465E-A692-B3B6CFAC8E88}">
    <text>Leave this cell blank.</text>
  </threadedComment>
  <threadedComment ref="J711" dT="2020-08-19T00:06:43.00" personId="{811026A2-74EF-4287-974D-D90683F22217}" id="{801AABA4-F7DF-435C-AE37-D65E92B25A8A}">
    <text>Leave this cell blank.</text>
  </threadedComment>
  <threadedComment ref="J712" dT="2020-08-19T00:06:43.00" personId="{811026A2-74EF-4287-974D-D90683F22217}" id="{D39B2C15-1DAA-416D-944A-03250E9E8608}">
    <text>Leave this cell blank.</text>
  </threadedComment>
  <threadedComment ref="J713" dT="2020-08-19T00:06:43.00" personId="{811026A2-74EF-4287-974D-D90683F22217}" id="{CA625004-C8AB-49CC-A9B7-FFB89E98A162}">
    <text>Leave this cell blank.</text>
  </threadedComment>
  <threadedComment ref="J714" dT="2020-08-19T00:06:43.00" personId="{811026A2-74EF-4287-974D-D90683F22217}" id="{4C88C90C-1DDB-44AD-91DC-4B99EBA8A101}">
    <text>Leave this cell blank.</text>
  </threadedComment>
  <threadedComment ref="J715" dT="2020-08-19T00:06:43.00" personId="{811026A2-74EF-4287-974D-D90683F22217}" id="{2910F3C1-E217-452F-A59B-6B3EBB42FCEE}">
    <text>Leave this cell blank.</text>
  </threadedComment>
  <threadedComment ref="J716" dT="2020-08-19T00:06:43.00" personId="{811026A2-74EF-4287-974D-D90683F22217}" id="{16B750B1-EECE-4B05-A545-B54A3CB55C61}">
    <text>Leave this cell blank.</text>
  </threadedComment>
  <threadedComment ref="J717" dT="2020-08-19T00:06:43.00" personId="{811026A2-74EF-4287-974D-D90683F22217}" id="{04810636-B215-4CF3-A7D3-C14757CE4C30}">
    <text>Leave this cell blank.</text>
  </threadedComment>
  <threadedComment ref="J718" dT="2020-08-19T00:06:43.00" personId="{811026A2-74EF-4287-974D-D90683F22217}" id="{66A73FF3-2E9D-41A5-A9AC-9FD4F9AD4DF9}">
    <text>Leave this cell blank.</text>
  </threadedComment>
  <threadedComment ref="J719" dT="2020-08-19T00:06:43.00" personId="{811026A2-74EF-4287-974D-D90683F22217}" id="{947DF578-9464-4824-B228-A6580783F73F}">
    <text>Leave this cell blank.</text>
  </threadedComment>
  <threadedComment ref="J720" dT="2020-08-19T00:06:43.00" personId="{811026A2-74EF-4287-974D-D90683F22217}" id="{880CBC61-A595-44A8-B54F-D49D64BF97CC}">
    <text>Leave this cell blank.</text>
  </threadedComment>
  <threadedComment ref="J721" dT="2020-08-19T00:06:43.00" personId="{811026A2-74EF-4287-974D-D90683F22217}" id="{3E2A8D6D-6B0B-4C6F-9901-04ACA0A063E5}">
    <text>Leave this cell blank.</text>
  </threadedComment>
  <threadedComment ref="J722" dT="2020-08-19T00:06:43.00" personId="{811026A2-74EF-4287-974D-D90683F22217}" id="{7DA58CC8-8FA3-4715-8039-85EB0AAAF046}">
    <text>Leave this cell blank.</text>
  </threadedComment>
  <threadedComment ref="J723" dT="2020-08-19T00:06:43.00" personId="{811026A2-74EF-4287-974D-D90683F22217}" id="{6AB55813-014D-43F6-9771-287E4522E2D0}">
    <text>Leave this cell blank.</text>
  </threadedComment>
  <threadedComment ref="J724" dT="2020-08-19T00:06:43.00" personId="{811026A2-74EF-4287-974D-D90683F22217}" id="{D3179E5D-65F3-4451-ACB5-5030B8E15122}">
    <text>Leave this cell blank.</text>
  </threadedComment>
  <threadedComment ref="J725" dT="2020-08-19T00:06:43.00" personId="{811026A2-74EF-4287-974D-D90683F22217}" id="{51BC76C8-16A4-4E71-87AC-FE4575993BA8}">
    <text>Leave this cell blank.</text>
  </threadedComment>
  <threadedComment ref="J726" dT="2020-08-19T00:06:43.00" personId="{811026A2-74EF-4287-974D-D90683F22217}" id="{9A84B8E8-162E-404D-BDE0-ED0BB6832CDB}">
    <text>Leave this cell blank.</text>
  </threadedComment>
  <threadedComment ref="J727" dT="2020-08-19T00:06:43.00" personId="{811026A2-74EF-4287-974D-D90683F22217}" id="{A3D64409-F34F-4732-8199-BBF35CF6901F}">
    <text>Leave this cell blank.</text>
  </threadedComment>
  <threadedComment ref="J728" dT="2020-08-19T00:06:43.00" personId="{811026A2-74EF-4287-974D-D90683F22217}" id="{E60F3CBD-5E9F-4436-9343-A96F1E575E7F}">
    <text>Leave this cell blank.</text>
  </threadedComment>
  <threadedComment ref="J729" dT="2020-08-19T00:06:43.00" personId="{811026A2-74EF-4287-974D-D90683F22217}" id="{58E44ED6-81B5-4137-BAED-5DB7C5F5D72B}">
    <text>Leave this cell blank.</text>
  </threadedComment>
  <threadedComment ref="J730" dT="2020-08-19T00:06:43.00" personId="{811026A2-74EF-4287-974D-D90683F22217}" id="{804FCC52-5EF3-4CA3-A7C7-99EDD07A8D81}">
    <text>Leave this cell blank.</text>
  </threadedComment>
  <threadedComment ref="J731" dT="2020-08-19T00:06:43.00" personId="{811026A2-74EF-4287-974D-D90683F22217}" id="{4BC09CA6-42DD-4355-B396-B6ADBE23F8A6}">
    <text>Leave this cell blank.</text>
  </threadedComment>
  <threadedComment ref="J732" dT="2020-08-19T00:06:43.00" personId="{811026A2-74EF-4287-974D-D90683F22217}" id="{362C5DC6-45BA-4074-9E81-4774B05E0304}">
    <text>Leave this cell blank.</text>
  </threadedComment>
  <threadedComment ref="J733" dT="2020-08-19T00:06:43.00" personId="{811026A2-74EF-4287-974D-D90683F22217}" id="{FF2D1918-2F3F-41B5-ABD6-BAE1994737C4}">
    <text>Leave this cell blank.</text>
  </threadedComment>
  <threadedComment ref="J734" dT="2020-08-19T00:06:43.00" personId="{811026A2-74EF-4287-974D-D90683F22217}" id="{28B919FD-7828-4966-85EC-3CDB9860ADF4}">
    <text>Leave this cell blank.</text>
  </threadedComment>
  <threadedComment ref="J735" dT="2020-08-19T00:06:43.00" personId="{811026A2-74EF-4287-974D-D90683F22217}" id="{217A4AAB-B85B-437E-9097-C060A75F4526}">
    <text>Leave this cell blank.</text>
  </threadedComment>
  <threadedComment ref="J736" dT="2020-08-19T00:06:43.00" personId="{811026A2-74EF-4287-974D-D90683F22217}" id="{CA133087-397E-43A4-8663-32E8576D5A97}">
    <text>Leave this cell blank.</text>
  </threadedComment>
  <threadedComment ref="J737" dT="2020-08-19T00:06:43.00" personId="{811026A2-74EF-4287-974D-D90683F22217}" id="{F13687F2-5F3E-4631-818A-B94F33724549}">
    <text>Leave this cell blank.</text>
  </threadedComment>
  <threadedComment ref="J738" dT="2020-08-19T00:06:43.00" personId="{811026A2-74EF-4287-974D-D90683F22217}" id="{94DF578C-4D11-493E-BA4D-FCD4B96ADAE5}">
    <text>Leave this cell blank.</text>
  </threadedComment>
  <threadedComment ref="J739" dT="2020-08-19T00:06:43.00" personId="{811026A2-74EF-4287-974D-D90683F22217}" id="{70362706-D19C-49F2-8B74-84DF812C5D20}">
    <text>Leave this cell blank.</text>
  </threadedComment>
  <threadedComment ref="J740" dT="2020-08-19T00:06:43.00" personId="{811026A2-74EF-4287-974D-D90683F22217}" id="{B2C30FC3-8F05-4727-A3DB-D5E34D8F553C}">
    <text>Leave this cell blank.</text>
  </threadedComment>
  <threadedComment ref="J741" dT="2020-08-19T00:06:43.00" personId="{811026A2-74EF-4287-974D-D90683F22217}" id="{3D95AF68-C704-423C-968A-51094E9BD00D}">
    <text>Leave this cell blank.</text>
  </threadedComment>
  <threadedComment ref="J742" dT="2020-08-19T00:06:43.00" personId="{811026A2-74EF-4287-974D-D90683F22217}" id="{98BF9F75-475E-4E76-83A5-9CA078B32DE0}">
    <text>Leave this cell blank.</text>
  </threadedComment>
  <threadedComment ref="J743" dT="2020-08-19T00:06:43.00" personId="{811026A2-74EF-4287-974D-D90683F22217}" id="{8539E24D-3931-421E-9E16-4EC8AEE40C98}">
    <text>Leave this cell blank.</text>
  </threadedComment>
  <threadedComment ref="J744" dT="2020-08-19T00:06:43.00" personId="{811026A2-74EF-4287-974D-D90683F22217}" id="{30D77166-1223-4D82-A784-5770BF5CEE2D}">
    <text>Leave this cell blank.</text>
  </threadedComment>
  <threadedComment ref="J745" dT="2020-08-19T00:06:43.00" personId="{811026A2-74EF-4287-974D-D90683F22217}" id="{3F9A69E6-A906-45CA-A753-A4E95625DB35}">
    <text>Leave this cell blank.</text>
  </threadedComment>
  <threadedComment ref="J746" dT="2020-08-19T00:06:43.00" personId="{811026A2-74EF-4287-974D-D90683F22217}" id="{7D28025A-3334-4AC7-B4DF-32FF46B825B5}">
    <text>Leave this cell blank.</text>
  </threadedComment>
  <threadedComment ref="J747" dT="2020-08-19T00:06:43.00" personId="{811026A2-74EF-4287-974D-D90683F22217}" id="{98089550-7061-4FFE-99A9-23C74C09BCA5}">
    <text>Leave this cell blank.</text>
  </threadedComment>
  <threadedComment ref="J748" dT="2020-08-19T00:06:43.00" personId="{811026A2-74EF-4287-974D-D90683F22217}" id="{FED53FA5-56FF-46A2-AAFB-688EF2BA30E4}">
    <text>Leave this cell blank.</text>
  </threadedComment>
  <threadedComment ref="J749" dT="2020-08-19T00:06:43.00" personId="{811026A2-74EF-4287-974D-D90683F22217}" id="{8D490979-5ED8-4B35-8D42-103CE9CAA514}">
    <text>Leave this cell blank.</text>
  </threadedComment>
  <threadedComment ref="J750" dT="2020-08-19T00:06:43.00" personId="{811026A2-74EF-4287-974D-D90683F22217}" id="{E408EEF0-C76B-439A-86C1-2967BCBB1BA6}">
    <text>Leave this cell blank.</text>
  </threadedComment>
  <threadedComment ref="J751" dT="2020-08-19T00:06:43.00" personId="{811026A2-74EF-4287-974D-D90683F22217}" id="{B21E89B6-1011-4BC0-BA91-E13C43A5E366}">
    <text>Leave this cell blank.</text>
  </threadedComment>
  <threadedComment ref="J752" dT="2020-08-19T00:06:43.00" personId="{811026A2-74EF-4287-974D-D90683F22217}" id="{4E2C3116-7025-4C0B-BF71-1C22947C79A7}">
    <text>Leave this cell blank.</text>
  </threadedComment>
  <threadedComment ref="J753"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rggi.org/Auctions/Auction-Results/Prices-Volumes"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2.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2.xml"/><Relationship Id="rId10" Type="http://schemas.openxmlformats.org/officeDocument/2006/relationships/hyperlink" Target="https://afdc.energy.gov/laws/all?state=VA"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4" workbookViewId="0">
      <selection activeCell="H18" sqref="H18"/>
    </sheetView>
  </sheetViews>
  <sheetFormatPr defaultColWidth="8.81640625" defaultRowHeight="14.5" x14ac:dyDescent="0.35"/>
  <cols>
    <col min="1" max="1" width="28.7265625" style="4" customWidth="1"/>
    <col min="2" max="2" width="24.26953125" style="4" customWidth="1"/>
    <col min="3" max="16384" width="8.81640625" style="4"/>
  </cols>
  <sheetData>
    <row r="1" spans="1:2" x14ac:dyDescent="0.35">
      <c r="A1" s="5" t="s">
        <v>108</v>
      </c>
    </row>
    <row r="3" spans="1:2" x14ac:dyDescent="0.35">
      <c r="A3" s="4" t="s">
        <v>109</v>
      </c>
    </row>
    <row r="4" spans="1:2" x14ac:dyDescent="0.35">
      <c r="A4" s="4" t="s">
        <v>155</v>
      </c>
    </row>
    <row r="5" spans="1:2" x14ac:dyDescent="0.35">
      <c r="A5" s="4" t="s">
        <v>113</v>
      </c>
    </row>
    <row r="6" spans="1:2" x14ac:dyDescent="0.35">
      <c r="A6" s="4" t="s">
        <v>110</v>
      </c>
    </row>
    <row r="8" spans="1:2" x14ac:dyDescent="0.35">
      <c r="A8" s="4" t="s">
        <v>111</v>
      </c>
    </row>
    <row r="9" spans="1:2" x14ac:dyDescent="0.35">
      <c r="A9" s="4" t="s">
        <v>112</v>
      </c>
    </row>
    <row r="10" spans="1:2" x14ac:dyDescent="0.35">
      <c r="A10" s="16" t="s">
        <v>1128</v>
      </c>
    </row>
    <row r="11" spans="1:2" x14ac:dyDescent="0.35">
      <c r="A11" s="16"/>
    </row>
    <row r="12" spans="1:2" x14ac:dyDescent="0.35">
      <c r="A12" s="4" t="s">
        <v>114</v>
      </c>
    </row>
    <row r="13" spans="1:2" x14ac:dyDescent="0.35">
      <c r="A13" s="4" t="s">
        <v>115</v>
      </c>
    </row>
    <row r="14" spans="1:2" x14ac:dyDescent="0.35">
      <c r="A14" s="4" t="s">
        <v>116</v>
      </c>
    </row>
    <row r="16" spans="1:2" x14ac:dyDescent="0.35">
      <c r="A16" s="17" t="s">
        <v>1227</v>
      </c>
      <c r="B16" s="82"/>
    </row>
    <row r="17" spans="1:2" x14ac:dyDescent="0.35">
      <c r="A17" s="84" t="s">
        <v>1207</v>
      </c>
      <c r="B17" s="40">
        <f>MAX(PolicyLevers!H:H)</f>
        <v>907</v>
      </c>
    </row>
    <row r="18" spans="1:2" x14ac:dyDescent="0.35">
      <c r="A18" s="85" t="s">
        <v>1225</v>
      </c>
      <c r="B18" s="40" t="str">
        <f t="array" ref="B18">IF(MIN(IF(COUNTIF(PolicyLevers!$H$2:$H$1669,PolicyLevers!$H$2:$H$1669)&gt;1,PolicyLevers!$H$2:$H$1669, ""))=0,"No duplicate ID numbers",MIN(IF(COUNTIF(PolicyLevers!$H$2:$H$1669,PolicyLevers!$H$2:$H$1669)&gt;1,PolicyLevers!$H$2:$H$1669, "")))</f>
        <v>No duplicate ID numbers</v>
      </c>
    </row>
    <row r="19" spans="1:2" ht="29" x14ac:dyDescent="0.35">
      <c r="A19" s="21" t="s">
        <v>1226</v>
      </c>
      <c r="B19" s="40" t="str" cm="1">
        <f t="array" ref="B19">IF(MIN(IF((NOT(ISNUMBER(PolicyLevers!$H$2:$H$1669)))*(PolicyLevers!$I$2:$I$1669="Yes"),ROW(PolicyLevers!$H$2:$H$1669)))=0,"No missing ID numbers",MIN(IF((NOT(ISNUMBER(PolicyLevers!$H$2:$H$1669)))*(PolicyLevers!$I$2:$I$1669="Yes"),ROW(PolicyLevers!$H$2:$H$1669))))</f>
        <v>No missing ID numbers</v>
      </c>
    </row>
    <row r="21" spans="1:2" x14ac:dyDescent="0.35">
      <c r="A21" s="17" t="s">
        <v>1218</v>
      </c>
      <c r="B21" s="82"/>
    </row>
    <row r="22" spans="1:2" x14ac:dyDescent="0.35">
      <c r="A22" s="4" t="s">
        <v>1219</v>
      </c>
    </row>
    <row r="23" spans="1:2" x14ac:dyDescent="0.35">
      <c r="A23" s="4" t="s">
        <v>1203</v>
      </c>
    </row>
    <row r="24" spans="1:2" x14ac:dyDescent="0.35">
      <c r="A24" s="4" t="s">
        <v>1204</v>
      </c>
    </row>
    <row r="25" spans="1:2" x14ac:dyDescent="0.35">
      <c r="A25" s="4" t="s">
        <v>1205</v>
      </c>
    </row>
    <row r="26" spans="1:2" x14ac:dyDescent="0.35">
      <c r="A26" s="4" t="s">
        <v>1206</v>
      </c>
    </row>
    <row r="28" spans="1:2" x14ac:dyDescent="0.35">
      <c r="A28" s="4" t="s">
        <v>1220</v>
      </c>
    </row>
    <row r="29" spans="1:2" x14ac:dyDescent="0.35">
      <c r="A29" s="4" t="s">
        <v>1201</v>
      </c>
    </row>
    <row r="30" spans="1:2" x14ac:dyDescent="0.35">
      <c r="A30" s="4" t="s">
        <v>1202</v>
      </c>
    </row>
    <row r="32" spans="1:2" x14ac:dyDescent="0.35">
      <c r="A32" s="4" t="s">
        <v>1221</v>
      </c>
    </row>
    <row r="33" spans="1:2" x14ac:dyDescent="0.35">
      <c r="A33" s="4" t="s">
        <v>1208</v>
      </c>
    </row>
    <row r="34" spans="1:2" x14ac:dyDescent="0.35">
      <c r="A34" s="4" t="s">
        <v>1209</v>
      </c>
    </row>
    <row r="36" spans="1:2" x14ac:dyDescent="0.35">
      <c r="A36" s="4" t="s">
        <v>1222</v>
      </c>
    </row>
    <row r="37" spans="1:2" x14ac:dyDescent="0.35">
      <c r="A37" s="4" t="s">
        <v>1210</v>
      </c>
    </row>
    <row r="38" spans="1:2" x14ac:dyDescent="0.35">
      <c r="A38" s="4" t="s">
        <v>1211</v>
      </c>
    </row>
    <row r="40" spans="1:2" x14ac:dyDescent="0.35">
      <c r="A40" s="17" t="s">
        <v>1212</v>
      </c>
      <c r="B40" s="82"/>
    </row>
    <row r="41" spans="1:2" x14ac:dyDescent="0.35">
      <c r="A41" s="4" t="s">
        <v>1213</v>
      </c>
    </row>
    <row r="42" spans="1:2" x14ac:dyDescent="0.35">
      <c r="A42" s="4" t="s">
        <v>1214</v>
      </c>
    </row>
    <row r="44" spans="1:2" x14ac:dyDescent="0.35">
      <c r="A44" s="4" t="s">
        <v>1215</v>
      </c>
    </row>
    <row r="45" spans="1:2" x14ac:dyDescent="0.35">
      <c r="A45" s="4" t="s">
        <v>1223</v>
      </c>
    </row>
    <row r="46" spans="1:2" x14ac:dyDescent="0.35">
      <c r="A46" s="4" t="s">
        <v>1216</v>
      </c>
    </row>
    <row r="47" spans="1:2" x14ac:dyDescent="0.35">
      <c r="A47" s="4" t="s">
        <v>1217</v>
      </c>
    </row>
  </sheetData>
  <conditionalFormatting sqref="B18">
    <cfRule type="containsText" dxfId="204" priority="3" stopIfTrue="1" operator="containsText" text="No duplicate ID numbers">
      <formula>NOT(ISERROR(SEARCH("No duplicate ID numbers",B18)))</formula>
    </cfRule>
    <cfRule type="cellIs" dxfId="203" priority="4" operator="greaterThan">
      <formula>0</formula>
    </cfRule>
  </conditionalFormatting>
  <conditionalFormatting sqref="B19">
    <cfRule type="containsText" dxfId="202" priority="1" stopIfTrue="1" operator="containsText" text="No missing ID numbers">
      <formula>NOT(ISERROR(SEARCH("No missing ID numbers",B19)))</formula>
    </cfRule>
    <cfRule type="cellIs" dxfId="20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DA508-43E5-4BBC-BA50-59A7DEEE3FCA}">
  <sheetPr>
    <tabColor theme="6"/>
  </sheetPr>
  <dimension ref="A1:O96"/>
  <sheetViews>
    <sheetView topLeftCell="C3" workbookViewId="0">
      <selection activeCell="J5" sqref="J5"/>
    </sheetView>
  </sheetViews>
  <sheetFormatPr defaultColWidth="9.1796875" defaultRowHeight="14.5" x14ac:dyDescent="0.35"/>
  <cols>
    <col min="1" max="2" width="29.26953125" style="28" customWidth="1"/>
    <col min="3" max="3" width="40.7265625" style="28" customWidth="1"/>
    <col min="4" max="5" width="29.26953125" style="28" customWidth="1"/>
    <col min="6" max="9" width="12.81640625" style="28" customWidth="1"/>
    <col min="10" max="10" width="69.7265625" style="28" customWidth="1"/>
    <col min="11" max="11" width="35.26953125" style="28" customWidth="1"/>
    <col min="12" max="12" width="29.26953125" style="28" customWidth="1"/>
    <col min="13" max="16384" width="9.1796875" style="28"/>
  </cols>
  <sheetData>
    <row r="1" spans="1:15" x14ac:dyDescent="0.35">
      <c r="A1" s="37" t="s">
        <v>1770</v>
      </c>
    </row>
    <row r="2" spans="1:15" x14ac:dyDescent="0.35">
      <c r="A2" s="94" t="s">
        <v>1771</v>
      </c>
    </row>
    <row r="3" spans="1:15" x14ac:dyDescent="0.35">
      <c r="A3" s="149" t="s">
        <v>3</v>
      </c>
      <c r="B3" s="149" t="s">
        <v>0</v>
      </c>
      <c r="C3" s="150" t="s">
        <v>1</v>
      </c>
      <c r="D3" s="150" t="s">
        <v>341</v>
      </c>
      <c r="E3" s="150" t="s">
        <v>518</v>
      </c>
      <c r="F3" s="150" t="s">
        <v>72</v>
      </c>
      <c r="G3" s="150" t="s">
        <v>73</v>
      </c>
      <c r="H3" s="150" t="s">
        <v>85</v>
      </c>
      <c r="I3" s="150" t="s">
        <v>31</v>
      </c>
      <c r="J3" s="23" t="s">
        <v>2</v>
      </c>
      <c r="K3" s="23" t="s">
        <v>445</v>
      </c>
      <c r="L3" s="23" t="s">
        <v>206</v>
      </c>
      <c r="M3" s="23" t="s">
        <v>161</v>
      </c>
      <c r="N3" s="23" t="s">
        <v>162</v>
      </c>
      <c r="O3" s="23" t="s">
        <v>1772</v>
      </c>
    </row>
    <row r="4" spans="1:15" x14ac:dyDescent="0.35">
      <c r="A4" s="28" t="s">
        <v>4</v>
      </c>
      <c r="B4" s="28" t="s">
        <v>664</v>
      </c>
      <c r="C4" s="28" t="s">
        <v>660</v>
      </c>
      <c r="D4" s="28" t="s">
        <v>659</v>
      </c>
      <c r="E4" s="28" t="s">
        <v>661</v>
      </c>
      <c r="F4" s="28">
        <v>0</v>
      </c>
      <c r="G4" s="28">
        <v>1</v>
      </c>
      <c r="H4" s="28">
        <v>0.02</v>
      </c>
      <c r="I4" s="28" t="s">
        <v>662</v>
      </c>
      <c r="J4" s="15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28" t="s">
        <v>1719</v>
      </c>
      <c r="L4" s="28" t="s">
        <v>663</v>
      </c>
    </row>
    <row r="5" spans="1:15" x14ac:dyDescent="0.35">
      <c r="A5" s="28" t="s">
        <v>4</v>
      </c>
      <c r="B5" s="28" t="s">
        <v>748</v>
      </c>
      <c r="C5" s="28" t="s">
        <v>749</v>
      </c>
      <c r="D5" s="28" t="s">
        <v>749</v>
      </c>
      <c r="E5" s="28" t="s">
        <v>750</v>
      </c>
      <c r="F5" s="28">
        <v>0</v>
      </c>
      <c r="G5" s="28">
        <v>300</v>
      </c>
      <c r="H5" s="28">
        <v>5</v>
      </c>
      <c r="I5" s="28" t="s">
        <v>751</v>
      </c>
      <c r="J5" s="15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v>
      </c>
      <c r="L5" s="28" t="s">
        <v>1041</v>
      </c>
      <c r="M5" s="28" t="s">
        <v>1773</v>
      </c>
      <c r="O5" s="28" t="s">
        <v>1774</v>
      </c>
    </row>
    <row r="6" spans="1:15" x14ac:dyDescent="0.35">
      <c r="A6" s="28" t="s">
        <v>4</v>
      </c>
      <c r="B6" s="28" t="s">
        <v>744</v>
      </c>
      <c r="C6" s="28" t="s">
        <v>745</v>
      </c>
      <c r="D6" s="28" t="s">
        <v>753</v>
      </c>
      <c r="E6" s="28" t="s">
        <v>746</v>
      </c>
      <c r="F6" s="28">
        <v>0</v>
      </c>
      <c r="G6" s="28">
        <v>1</v>
      </c>
      <c r="H6" s="28">
        <v>0.02</v>
      </c>
      <c r="I6" s="28" t="s">
        <v>747</v>
      </c>
      <c r="J6" s="151"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28" t="s">
        <v>1042</v>
      </c>
      <c r="M6" s="28" t="s">
        <v>1775</v>
      </c>
    </row>
    <row r="7" spans="1:15" x14ac:dyDescent="0.35">
      <c r="A7" s="28" t="s">
        <v>4</v>
      </c>
      <c r="B7" s="28" t="s">
        <v>1702</v>
      </c>
      <c r="C7" s="28" t="s">
        <v>468</v>
      </c>
      <c r="D7" s="28" t="s">
        <v>1703</v>
      </c>
      <c r="E7" s="28" t="s">
        <v>569</v>
      </c>
      <c r="F7" s="28">
        <v>0</v>
      </c>
      <c r="G7" s="28">
        <v>1</v>
      </c>
      <c r="H7" s="28">
        <v>0.01</v>
      </c>
      <c r="I7" s="28" t="s">
        <v>469</v>
      </c>
      <c r="J7" s="15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28" t="s">
        <v>1720</v>
      </c>
      <c r="L7" s="28" t="s">
        <v>470</v>
      </c>
      <c r="M7" s="28" t="s">
        <v>1776</v>
      </c>
      <c r="O7" s="28" t="s">
        <v>1774</v>
      </c>
    </row>
    <row r="8" spans="1:15" x14ac:dyDescent="0.35">
      <c r="A8" s="28" t="s">
        <v>4</v>
      </c>
      <c r="B8" s="28" t="s">
        <v>467</v>
      </c>
      <c r="C8" s="28" t="s">
        <v>464</v>
      </c>
      <c r="D8" s="28" t="s">
        <v>463</v>
      </c>
      <c r="E8" s="28" t="s">
        <v>568</v>
      </c>
      <c r="F8" s="28">
        <v>0</v>
      </c>
      <c r="G8" s="28">
        <v>0.5</v>
      </c>
      <c r="H8" s="28">
        <v>0.01</v>
      </c>
      <c r="I8" s="28" t="s">
        <v>465</v>
      </c>
      <c r="J8" s="151"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K8" s="28" t="s">
        <v>1721</v>
      </c>
      <c r="L8" s="28" t="s">
        <v>466</v>
      </c>
      <c r="M8" s="28" t="s">
        <v>1777</v>
      </c>
      <c r="O8" s="28" t="s">
        <v>1778</v>
      </c>
    </row>
    <row r="9" spans="1:15" x14ac:dyDescent="0.35">
      <c r="A9" s="28" t="s">
        <v>4</v>
      </c>
      <c r="B9" s="28" t="s">
        <v>11</v>
      </c>
      <c r="C9" s="28" t="s">
        <v>117</v>
      </c>
      <c r="D9" s="28" t="s">
        <v>11</v>
      </c>
      <c r="E9" s="28" t="s">
        <v>567</v>
      </c>
      <c r="F9" s="28">
        <v>0</v>
      </c>
      <c r="G9" s="28">
        <v>1</v>
      </c>
      <c r="H9" s="28">
        <v>0.02</v>
      </c>
      <c r="I9" s="28" t="s">
        <v>446</v>
      </c>
      <c r="J9" s="15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28" t="s">
        <v>1722</v>
      </c>
      <c r="L9" s="28" t="s">
        <v>207</v>
      </c>
      <c r="M9" s="28" t="s">
        <v>163</v>
      </c>
      <c r="N9" s="28" t="s">
        <v>188</v>
      </c>
    </row>
    <row r="10" spans="1:15" x14ac:dyDescent="0.35">
      <c r="A10" s="28" t="s">
        <v>4</v>
      </c>
      <c r="B10" s="28" t="s">
        <v>5</v>
      </c>
      <c r="C10" s="28" t="s">
        <v>287</v>
      </c>
      <c r="D10" s="28" t="s">
        <v>342</v>
      </c>
      <c r="E10" s="28" t="s">
        <v>566</v>
      </c>
      <c r="F10" s="28">
        <v>0</v>
      </c>
      <c r="G10" s="28">
        <v>1</v>
      </c>
      <c r="H10" s="28">
        <v>0.01</v>
      </c>
      <c r="I10" s="28" t="s">
        <v>118</v>
      </c>
      <c r="J10" s="15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28" t="s">
        <v>1723</v>
      </c>
      <c r="L10" s="28" t="s">
        <v>208</v>
      </c>
      <c r="M10" s="28" t="s">
        <v>694</v>
      </c>
      <c r="N10" s="28" t="s">
        <v>361</v>
      </c>
    </row>
    <row r="11" spans="1:15" x14ac:dyDescent="0.35">
      <c r="A11" s="28" t="s">
        <v>4</v>
      </c>
      <c r="B11" s="28" t="s">
        <v>1704</v>
      </c>
      <c r="C11" s="28" t="s">
        <v>792</v>
      </c>
      <c r="D11" s="28" t="s">
        <v>1705</v>
      </c>
      <c r="E11" s="28" t="s">
        <v>793</v>
      </c>
      <c r="F11" s="28">
        <v>0</v>
      </c>
      <c r="G11" s="28">
        <v>1</v>
      </c>
      <c r="H11" s="28">
        <v>0.01</v>
      </c>
      <c r="I11" s="28" t="s">
        <v>469</v>
      </c>
      <c r="J11" s="15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28" t="s">
        <v>1043</v>
      </c>
      <c r="M11" s="28" t="s">
        <v>794</v>
      </c>
    </row>
    <row r="12" spans="1:15" x14ac:dyDescent="0.35">
      <c r="A12" s="28" t="s">
        <v>4</v>
      </c>
      <c r="B12" s="28" t="s">
        <v>473</v>
      </c>
      <c r="C12" s="28" t="s">
        <v>474</v>
      </c>
      <c r="D12" s="28" t="s">
        <v>473</v>
      </c>
      <c r="E12" s="28" t="s">
        <v>565</v>
      </c>
      <c r="F12" s="28">
        <v>0</v>
      </c>
      <c r="G12" s="28">
        <v>0.2</v>
      </c>
      <c r="H12" s="28">
        <v>0.01</v>
      </c>
      <c r="I12" s="28" t="s">
        <v>475</v>
      </c>
      <c r="J12" s="15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28" t="s">
        <v>1724</v>
      </c>
      <c r="L12" s="28" t="s">
        <v>476</v>
      </c>
      <c r="M12" s="28" t="s">
        <v>477</v>
      </c>
    </row>
    <row r="13" spans="1:15" x14ac:dyDescent="0.35">
      <c r="A13" s="28" t="s">
        <v>4</v>
      </c>
      <c r="B13" s="28" t="s">
        <v>1530</v>
      </c>
      <c r="C13" s="28" t="s">
        <v>1531</v>
      </c>
      <c r="D13" s="28" t="s">
        <v>1530</v>
      </c>
      <c r="E13" s="28" t="s">
        <v>1532</v>
      </c>
      <c r="F13" s="28">
        <v>0</v>
      </c>
      <c r="G13" s="28">
        <v>0.3</v>
      </c>
      <c r="H13" s="28">
        <v>0.01</v>
      </c>
      <c r="I13" s="28" t="s">
        <v>1533</v>
      </c>
      <c r="J13" s="151"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28" t="s">
        <v>1725</v>
      </c>
      <c r="L13" s="28" t="s">
        <v>209</v>
      </c>
      <c r="M13" s="28" t="s">
        <v>443</v>
      </c>
    </row>
    <row r="14" spans="1:15" x14ac:dyDescent="0.35">
      <c r="A14" s="28" t="s">
        <v>74</v>
      </c>
      <c r="B14" s="28" t="s">
        <v>15</v>
      </c>
      <c r="C14" s="28" t="s">
        <v>784</v>
      </c>
      <c r="D14" s="28" t="s">
        <v>15</v>
      </c>
      <c r="E14" s="28" t="s">
        <v>783</v>
      </c>
      <c r="F14" s="28">
        <v>0</v>
      </c>
      <c r="G14" s="28">
        <v>1</v>
      </c>
      <c r="H14" s="28">
        <v>0.01</v>
      </c>
      <c r="I14" s="28" t="s">
        <v>120</v>
      </c>
      <c r="J14" s="151"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K14" s="28" t="s">
        <v>1726</v>
      </c>
      <c r="L14" s="28" t="s">
        <v>210</v>
      </c>
      <c r="O14" s="28" t="s">
        <v>1779</v>
      </c>
    </row>
    <row r="15" spans="1:15" x14ac:dyDescent="0.35">
      <c r="A15" s="28" t="s">
        <v>74</v>
      </c>
      <c r="B15" s="28" t="s">
        <v>106</v>
      </c>
      <c r="C15" s="28" t="s">
        <v>288</v>
      </c>
      <c r="D15" s="28" t="s">
        <v>106</v>
      </c>
      <c r="E15" s="28" t="s">
        <v>564</v>
      </c>
      <c r="F15" s="28">
        <v>0</v>
      </c>
      <c r="G15" s="28">
        <v>0.4</v>
      </c>
      <c r="H15" s="28">
        <v>0.01</v>
      </c>
      <c r="I15" s="28" t="s">
        <v>33</v>
      </c>
      <c r="J15" s="15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K15" s="28" t="s">
        <v>1727</v>
      </c>
      <c r="L15" s="28" t="s">
        <v>211</v>
      </c>
      <c r="M15" s="28" t="s">
        <v>164</v>
      </c>
      <c r="N15" s="28" t="s">
        <v>431</v>
      </c>
    </row>
    <row r="16" spans="1:15" x14ac:dyDescent="0.35">
      <c r="A16" s="28" t="s">
        <v>74</v>
      </c>
      <c r="B16" s="28" t="s">
        <v>14</v>
      </c>
      <c r="C16" s="28" t="s">
        <v>7</v>
      </c>
      <c r="D16" s="28" t="s">
        <v>14</v>
      </c>
      <c r="E16" s="28" t="s">
        <v>563</v>
      </c>
      <c r="F16" s="28">
        <v>0</v>
      </c>
      <c r="G16" s="28">
        <v>1</v>
      </c>
      <c r="H16" s="28">
        <v>1</v>
      </c>
      <c r="I16" s="28" t="s">
        <v>32</v>
      </c>
      <c r="J16" s="15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28" t="s">
        <v>1728</v>
      </c>
      <c r="L16" s="28" t="s">
        <v>212</v>
      </c>
      <c r="M16" s="28" t="s">
        <v>77</v>
      </c>
    </row>
    <row r="17" spans="1:15" x14ac:dyDescent="0.35">
      <c r="A17" s="28" t="s">
        <v>74</v>
      </c>
      <c r="B17" s="28" t="s">
        <v>249</v>
      </c>
      <c r="C17" s="28" t="s">
        <v>289</v>
      </c>
      <c r="D17" s="28" t="s">
        <v>343</v>
      </c>
      <c r="E17" s="28" t="s">
        <v>562</v>
      </c>
      <c r="F17" s="28">
        <v>0</v>
      </c>
      <c r="G17" s="28">
        <v>0.24</v>
      </c>
      <c r="H17" s="28">
        <v>5.0000000000000001E-3</v>
      </c>
      <c r="I17" s="28" t="s">
        <v>250</v>
      </c>
      <c r="J17" s="15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Other states, such as Colorado, have established a 3% carve-out for 2020 (though it includes non-solar on-site sources).</v>
      </c>
      <c r="K17" s="28" t="s">
        <v>1729</v>
      </c>
      <c r="L17" s="28" t="s">
        <v>251</v>
      </c>
      <c r="M17" s="28" t="s">
        <v>294</v>
      </c>
      <c r="N17" s="28" t="s">
        <v>396</v>
      </c>
      <c r="O17" s="28" t="s">
        <v>1780</v>
      </c>
    </row>
    <row r="18" spans="1:15" x14ac:dyDescent="0.35">
      <c r="A18" s="28" t="s">
        <v>74</v>
      </c>
      <c r="B18" s="28" t="s">
        <v>252</v>
      </c>
      <c r="C18" s="28" t="s">
        <v>254</v>
      </c>
      <c r="D18" s="28" t="s">
        <v>343</v>
      </c>
      <c r="E18" s="28" t="s">
        <v>561</v>
      </c>
      <c r="F18" s="28">
        <v>0</v>
      </c>
      <c r="G18" s="28">
        <v>0.5</v>
      </c>
      <c r="H18" s="28">
        <v>0.01</v>
      </c>
      <c r="I18" s="28" t="s">
        <v>255</v>
      </c>
      <c r="J18" s="151"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28" t="s">
        <v>1730</v>
      </c>
      <c r="L18" s="28" t="s">
        <v>253</v>
      </c>
      <c r="M18" s="28" t="s">
        <v>295</v>
      </c>
    </row>
    <row r="19" spans="1:15" x14ac:dyDescent="0.35">
      <c r="A19" s="28" t="s">
        <v>74</v>
      </c>
      <c r="B19" s="28" t="s">
        <v>13</v>
      </c>
      <c r="C19" s="28" t="s">
        <v>133</v>
      </c>
      <c r="D19" s="28" t="s">
        <v>13</v>
      </c>
      <c r="E19" s="28" t="s">
        <v>560</v>
      </c>
      <c r="F19" s="28">
        <v>0</v>
      </c>
      <c r="G19" s="28">
        <v>1</v>
      </c>
      <c r="H19" s="28">
        <v>1</v>
      </c>
      <c r="I19" s="28" t="s">
        <v>32</v>
      </c>
      <c r="J19" s="151"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28" t="s">
        <v>1731</v>
      </c>
      <c r="L19" s="28" t="s">
        <v>213</v>
      </c>
      <c r="M19" s="28" t="s">
        <v>77</v>
      </c>
    </row>
    <row r="20" spans="1:15" x14ac:dyDescent="0.35">
      <c r="A20" s="28" t="s">
        <v>74</v>
      </c>
      <c r="B20" s="28" t="s">
        <v>759</v>
      </c>
      <c r="C20" s="28" t="s">
        <v>758</v>
      </c>
      <c r="D20" s="28" t="s">
        <v>16</v>
      </c>
      <c r="E20" s="28" t="s">
        <v>559</v>
      </c>
      <c r="F20" s="28">
        <v>0</v>
      </c>
      <c r="G20" s="28">
        <v>0.5</v>
      </c>
      <c r="H20" s="28">
        <v>0.01</v>
      </c>
      <c r="I20" s="28" t="s">
        <v>760</v>
      </c>
      <c r="J20" s="15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28" t="s">
        <v>1732</v>
      </c>
      <c r="L20" s="28" t="s">
        <v>214</v>
      </c>
      <c r="M20" s="28" t="s">
        <v>168</v>
      </c>
    </row>
    <row r="21" spans="1:15" x14ac:dyDescent="0.35">
      <c r="A21" s="28" t="s">
        <v>74</v>
      </c>
      <c r="B21" s="28" t="s">
        <v>12</v>
      </c>
      <c r="C21" s="28" t="s">
        <v>6</v>
      </c>
      <c r="D21" s="28" t="s">
        <v>12</v>
      </c>
      <c r="E21" s="28" t="s">
        <v>558</v>
      </c>
      <c r="F21" s="28">
        <v>0</v>
      </c>
      <c r="G21" s="28">
        <v>1</v>
      </c>
      <c r="H21" s="28">
        <v>1</v>
      </c>
      <c r="I21" s="28" t="s">
        <v>32</v>
      </c>
      <c r="J21" s="151"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28" t="s">
        <v>1733</v>
      </c>
      <c r="L21" s="28" t="s">
        <v>215</v>
      </c>
      <c r="M21" s="28" t="s">
        <v>77</v>
      </c>
    </row>
    <row r="22" spans="1:15" x14ac:dyDescent="0.35">
      <c r="A22" s="28" t="s">
        <v>8</v>
      </c>
      <c r="B22" s="28" t="s">
        <v>328</v>
      </c>
      <c r="C22" s="28" t="s">
        <v>329</v>
      </c>
      <c r="D22" s="28" t="s">
        <v>328</v>
      </c>
      <c r="E22" s="28" t="s">
        <v>557</v>
      </c>
      <c r="F22" s="28">
        <v>0</v>
      </c>
      <c r="G22" s="28">
        <v>1</v>
      </c>
      <c r="H22" s="28">
        <v>1</v>
      </c>
      <c r="I22" s="28" t="s">
        <v>32</v>
      </c>
      <c r="J22" s="151" t="str">
        <f>INDEX(Guidance!$U:$U,MATCH('Policy Characteristics'!C22,Guidance!$E:$E,0))</f>
        <v>**Description:** This policy prevents new capacity of the selected type(s) from being built or deployed.//</v>
      </c>
      <c r="K22" s="28" t="s">
        <v>1734</v>
      </c>
      <c r="L22" s="28" t="s">
        <v>330</v>
      </c>
      <c r="O22" s="28" t="s">
        <v>1781</v>
      </c>
    </row>
    <row r="23" spans="1:15" x14ac:dyDescent="0.35">
      <c r="A23" s="28" t="s">
        <v>8</v>
      </c>
      <c r="B23" s="28" t="s">
        <v>29</v>
      </c>
      <c r="C23" s="28" t="s">
        <v>1706</v>
      </c>
      <c r="D23" s="28" t="s">
        <v>1707</v>
      </c>
      <c r="E23" s="28" t="s">
        <v>1708</v>
      </c>
      <c r="F23" s="28">
        <v>0</v>
      </c>
      <c r="G23" s="28">
        <v>1</v>
      </c>
      <c r="H23" s="28">
        <v>0.01</v>
      </c>
      <c r="I23" s="28" t="s">
        <v>1182</v>
      </c>
      <c r="J23" s="151"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28" t="s">
        <v>1709</v>
      </c>
      <c r="L23" s="28" t="s">
        <v>233</v>
      </c>
    </row>
    <row r="24" spans="1:15" x14ac:dyDescent="0.35">
      <c r="A24" s="28" t="s">
        <v>8</v>
      </c>
      <c r="B24" s="28" t="s">
        <v>1782</v>
      </c>
      <c r="C24" s="28" t="s">
        <v>1092</v>
      </c>
      <c r="D24" s="28" t="s">
        <v>1782</v>
      </c>
      <c r="E24" s="28" t="s">
        <v>546</v>
      </c>
      <c r="F24" s="28">
        <v>0</v>
      </c>
      <c r="G24" s="28">
        <v>1</v>
      </c>
      <c r="H24" s="28">
        <v>0.01</v>
      </c>
      <c r="I24" s="28" t="s">
        <v>37</v>
      </c>
      <c r="J24" s="151" t="str">
        <f>INDEX(Guidance!$U:$U,MATCH('Policy Characteristics'!C24,Guidance!$E:$E,0))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The Virginia Clean Economy Act (2020) requires all electricity provided by Virginia's utilities come from clean sources by 2050. This corresponds to a policy setting of 81%.</v>
      </c>
      <c r="K24" s="28" t="s">
        <v>1735</v>
      </c>
      <c r="L24" s="28" t="s">
        <v>742</v>
      </c>
      <c r="M24" s="28" t="s">
        <v>1783</v>
      </c>
      <c r="O24" s="28" t="s">
        <v>1784</v>
      </c>
    </row>
    <row r="25" spans="1:15" x14ac:dyDescent="0.35">
      <c r="A25" s="28" t="s">
        <v>8</v>
      </c>
      <c r="B25" s="28" t="s">
        <v>256</v>
      </c>
      <c r="C25" s="28" t="s">
        <v>259</v>
      </c>
      <c r="D25" s="28" t="s">
        <v>344</v>
      </c>
      <c r="E25" s="28" t="s">
        <v>556</v>
      </c>
      <c r="F25" s="28">
        <v>-0.5</v>
      </c>
      <c r="G25" s="28">
        <v>1</v>
      </c>
      <c r="H25" s="28">
        <v>0.02</v>
      </c>
      <c r="I25" s="28" t="s">
        <v>260</v>
      </c>
      <c r="J25" s="151" t="str">
        <f>INDEX(Guidance!$U:$U,MATCH('Policy Characteristics'!C25,Guidance!$E:$E,0))</f>
        <v xml:space="preserve">**Description:** This policy increases or decreases the amount of electricity exported from the United States to Canada and Mexico.  It does not cause the construction or removal of transmission lines linking these countries. // **Guidance for setting values: ** Virginia does not currently export electricity and exports are expected to remain 0 through 2050. </v>
      </c>
      <c r="K25" s="28" t="s">
        <v>1736</v>
      </c>
      <c r="L25" s="28" t="s">
        <v>262</v>
      </c>
      <c r="M25" s="28" t="s">
        <v>1785</v>
      </c>
      <c r="O25" s="28" t="s">
        <v>1786</v>
      </c>
    </row>
    <row r="26" spans="1:15" x14ac:dyDescent="0.35">
      <c r="A26" s="28" t="s">
        <v>8</v>
      </c>
      <c r="B26" s="28" t="s">
        <v>257</v>
      </c>
      <c r="C26" s="28" t="s">
        <v>258</v>
      </c>
      <c r="D26" s="28" t="s">
        <v>344</v>
      </c>
      <c r="E26" s="28" t="s">
        <v>555</v>
      </c>
      <c r="F26" s="28">
        <v>-1</v>
      </c>
      <c r="G26" s="28">
        <v>1</v>
      </c>
      <c r="H26" s="28">
        <v>0.02</v>
      </c>
      <c r="I26" s="28" t="s">
        <v>261</v>
      </c>
      <c r="J26" s="151"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K26" s="28" t="s">
        <v>1737</v>
      </c>
      <c r="L26" s="28" t="s">
        <v>262</v>
      </c>
      <c r="M26" s="28" t="s">
        <v>1785</v>
      </c>
      <c r="O26" s="28" t="s">
        <v>1786</v>
      </c>
    </row>
    <row r="27" spans="1:15" x14ac:dyDescent="0.35">
      <c r="A27" s="28" t="s">
        <v>8</v>
      </c>
      <c r="B27" s="28" t="s">
        <v>291</v>
      </c>
      <c r="C27" s="28" t="s">
        <v>290</v>
      </c>
      <c r="D27" s="28" t="s">
        <v>291</v>
      </c>
      <c r="E27" s="28" t="s">
        <v>554</v>
      </c>
      <c r="F27" s="28">
        <v>0</v>
      </c>
      <c r="G27" s="28">
        <v>0</v>
      </c>
      <c r="J27" s="151" t="str">
        <f>INDEX(Guidance!$U:$U,MATCH('Policy Characteristics'!C27,Guidance!$E:$E,0))</f>
        <v>**Description:**0</v>
      </c>
    </row>
    <row r="28" spans="1:15" x14ac:dyDescent="0.35">
      <c r="A28" s="28" t="s">
        <v>8</v>
      </c>
      <c r="B28" s="28" t="s">
        <v>17</v>
      </c>
      <c r="C28" s="28" t="s">
        <v>30</v>
      </c>
      <c r="D28" s="28" t="s">
        <v>17</v>
      </c>
      <c r="E28" s="28" t="s">
        <v>553</v>
      </c>
      <c r="F28" s="28">
        <v>0</v>
      </c>
      <c r="G28" s="28">
        <v>1</v>
      </c>
      <c r="H28" s="28">
        <v>0.01</v>
      </c>
      <c r="I28" s="28" t="s">
        <v>36</v>
      </c>
      <c r="J28" s="15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4.6 GW of demand response capacity in 2050 (on top of a BAU quantity of 2.2 GW).</v>
      </c>
      <c r="K28" s="28" t="s">
        <v>1738</v>
      </c>
      <c r="L28" s="28" t="s">
        <v>216</v>
      </c>
      <c r="M28" s="28" t="s">
        <v>168</v>
      </c>
      <c r="O28" s="28" t="s">
        <v>1787</v>
      </c>
    </row>
    <row r="29" spans="1:15" x14ac:dyDescent="0.35">
      <c r="A29" s="28" t="s">
        <v>8</v>
      </c>
      <c r="B29" s="28" t="s">
        <v>135</v>
      </c>
      <c r="C29" s="28" t="s">
        <v>134</v>
      </c>
      <c r="D29" s="28" t="s">
        <v>135</v>
      </c>
      <c r="E29" s="28" t="s">
        <v>552</v>
      </c>
      <c r="F29" s="28">
        <v>0</v>
      </c>
      <c r="G29" s="28">
        <v>50000</v>
      </c>
      <c r="H29" s="28">
        <v>500</v>
      </c>
      <c r="I29" s="28" t="s">
        <v>204</v>
      </c>
      <c r="J29" s="151" t="str">
        <f>INDEX(Guidance!$U:$U,MATCH('Policy Characteristics'!C29,Guidance!$E:$E,0))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K29" s="28" t="s">
        <v>1739</v>
      </c>
      <c r="L29" s="28" t="s">
        <v>217</v>
      </c>
      <c r="M29" s="28" t="s">
        <v>1788</v>
      </c>
      <c r="N29" s="28" t="s">
        <v>205</v>
      </c>
      <c r="O29" s="28" t="s">
        <v>1789</v>
      </c>
    </row>
    <row r="30" spans="1:15" x14ac:dyDescent="0.35">
      <c r="A30" s="28" t="s">
        <v>8</v>
      </c>
      <c r="B30" s="28" t="s">
        <v>19</v>
      </c>
      <c r="C30" s="28" t="s">
        <v>1382</v>
      </c>
      <c r="D30" s="28" t="s">
        <v>19</v>
      </c>
      <c r="E30" s="28" t="s">
        <v>551</v>
      </c>
      <c r="F30" s="28">
        <v>0</v>
      </c>
      <c r="G30" s="28">
        <v>1</v>
      </c>
      <c r="H30" s="28">
        <v>0.01</v>
      </c>
      <c r="I30" s="28" t="s">
        <v>36</v>
      </c>
      <c r="J30" s="151" t="str">
        <f>INDEX(Guidance!$U:$U,MATCH('Policy Characteristics'!C30,Guidance!$E:$E,0))</f>
        <v xml:space="preserve">**Description:** This policy causes grid-scale electricity storage from chemical batteries to increase above the amount predicted in the BAU Scenario. // **Guidance for setting values: **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v>
      </c>
      <c r="K30" s="28" t="s">
        <v>1740</v>
      </c>
      <c r="L30" s="28" t="s">
        <v>218</v>
      </c>
      <c r="M30" s="28" t="s">
        <v>1790</v>
      </c>
      <c r="O30" s="28" t="s">
        <v>1791</v>
      </c>
    </row>
    <row r="31" spans="1:15" x14ac:dyDescent="0.35">
      <c r="A31" s="28" t="s">
        <v>8</v>
      </c>
      <c r="B31" s="28" t="s">
        <v>139</v>
      </c>
      <c r="C31" s="28" t="s">
        <v>268</v>
      </c>
      <c r="D31" s="28" t="s">
        <v>139</v>
      </c>
      <c r="E31" s="28" t="s">
        <v>550</v>
      </c>
      <c r="F31" s="28">
        <v>0</v>
      </c>
      <c r="G31" s="28">
        <v>1.1299999999999999</v>
      </c>
      <c r="H31" s="28">
        <v>0.01</v>
      </c>
      <c r="I31" s="28" t="s">
        <v>140</v>
      </c>
      <c r="J31" s="15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Virginia's transmission capacity is expected to increase by 3%.</v>
      </c>
      <c r="K31" s="28" t="s">
        <v>1741</v>
      </c>
      <c r="L31" s="28" t="s">
        <v>219</v>
      </c>
      <c r="M31" s="28" t="s">
        <v>165</v>
      </c>
      <c r="N31" s="28" t="s">
        <v>401</v>
      </c>
      <c r="O31" s="28" t="s">
        <v>1792</v>
      </c>
    </row>
    <row r="32" spans="1:15" x14ac:dyDescent="0.35">
      <c r="A32" s="28" t="s">
        <v>8</v>
      </c>
      <c r="B32" s="28" t="s">
        <v>1710</v>
      </c>
      <c r="C32" s="28" t="s">
        <v>1711</v>
      </c>
      <c r="D32" s="28" t="s">
        <v>1710</v>
      </c>
      <c r="F32" s="28">
        <v>0</v>
      </c>
      <c r="G32" s="28">
        <v>1</v>
      </c>
      <c r="H32" s="28">
        <v>1</v>
      </c>
      <c r="I32" s="28" t="s">
        <v>32</v>
      </c>
      <c r="J32" s="151" t="str">
        <f>INDEX(Guidance!$U:$U,MATCH('Policy Characteristics'!C32,Guidance!$E:$E,0))</f>
        <v>**Description:** This policy uses an alternative retirement schedule for existing capacity of the selected type(s). // **Guidance for setting values: **</v>
      </c>
    </row>
    <row r="33" spans="1:14" x14ac:dyDescent="0.35">
      <c r="A33" s="28" t="s">
        <v>8</v>
      </c>
      <c r="B33" s="28" t="s">
        <v>62</v>
      </c>
      <c r="C33" s="28" t="s">
        <v>136</v>
      </c>
      <c r="D33" s="28" t="s">
        <v>62</v>
      </c>
      <c r="F33" s="28">
        <v>0</v>
      </c>
      <c r="G33" s="28">
        <v>1</v>
      </c>
      <c r="H33" s="28">
        <v>1</v>
      </c>
      <c r="I33" s="28" t="s">
        <v>32</v>
      </c>
      <c r="J33" s="151"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35">
      <c r="A34" s="28" t="s">
        <v>8</v>
      </c>
      <c r="B34" s="28" t="s">
        <v>355</v>
      </c>
      <c r="C34" s="28" t="s">
        <v>356</v>
      </c>
      <c r="D34" s="28" t="s">
        <v>355</v>
      </c>
      <c r="E34" s="28" t="s">
        <v>549</v>
      </c>
      <c r="F34" s="28">
        <v>0</v>
      </c>
      <c r="G34" s="28">
        <v>1</v>
      </c>
      <c r="H34" s="28">
        <v>1</v>
      </c>
      <c r="I34" s="28" t="s">
        <v>32</v>
      </c>
      <c r="J34" s="151"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35">
      <c r="A35" s="28" t="s">
        <v>8</v>
      </c>
      <c r="B35" s="28" t="s">
        <v>515</v>
      </c>
      <c r="C35" s="28" t="s">
        <v>514</v>
      </c>
      <c r="D35" s="28" t="s">
        <v>516</v>
      </c>
      <c r="F35" s="28">
        <v>0</v>
      </c>
      <c r="G35" s="28">
        <v>40</v>
      </c>
      <c r="H35" s="28">
        <v>1</v>
      </c>
      <c r="I35" s="28" t="s">
        <v>137</v>
      </c>
      <c r="J35" s="151" t="str">
        <f>INDEX(Guidance!$U:$U,MATCH('Policy Characteristics'!C35,Guidance!$E:$E,0))</f>
        <v>**Description:** This policy extends the lifetime of all nuclear plants by the specified number of years.//**Guidance for setting values: **</v>
      </c>
      <c r="K35" s="28" t="s">
        <v>1742</v>
      </c>
      <c r="L35" s="28" t="s">
        <v>517</v>
      </c>
      <c r="M35" s="28" t="s">
        <v>166</v>
      </c>
      <c r="N35" s="28" t="s">
        <v>166</v>
      </c>
    </row>
    <row r="36" spans="1:14" x14ac:dyDescent="0.35">
      <c r="A36" s="28" t="s">
        <v>8</v>
      </c>
      <c r="B36" s="28" t="s">
        <v>242</v>
      </c>
      <c r="C36" s="28" t="s">
        <v>243</v>
      </c>
      <c r="D36" s="28" t="s">
        <v>242</v>
      </c>
      <c r="E36" s="28" t="s">
        <v>548</v>
      </c>
      <c r="F36" s="28">
        <v>0</v>
      </c>
      <c r="G36" s="28">
        <v>0.6</v>
      </c>
      <c r="J36" s="151"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35">
      <c r="A37" s="28" t="s">
        <v>8</v>
      </c>
      <c r="B37" s="28" t="s">
        <v>595</v>
      </c>
      <c r="C37" s="28" t="s">
        <v>596</v>
      </c>
      <c r="D37" s="28" t="s">
        <v>595</v>
      </c>
      <c r="E37" s="28" t="s">
        <v>597</v>
      </c>
      <c r="F37" s="28">
        <v>0</v>
      </c>
      <c r="G37" s="28">
        <v>0.9</v>
      </c>
      <c r="H37" s="28">
        <v>0.01</v>
      </c>
      <c r="I37" s="28" t="s">
        <v>598</v>
      </c>
      <c r="J37" s="15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28" t="s">
        <v>1744</v>
      </c>
      <c r="L37" s="28" t="s">
        <v>656</v>
      </c>
    </row>
    <row r="38" spans="1:14" x14ac:dyDescent="0.35">
      <c r="A38" s="28" t="s">
        <v>8</v>
      </c>
      <c r="B38" s="28" t="s">
        <v>239</v>
      </c>
      <c r="C38" s="28" t="s">
        <v>269</v>
      </c>
      <c r="D38" s="28" t="s">
        <v>345</v>
      </c>
      <c r="E38" s="28" t="s">
        <v>547</v>
      </c>
      <c r="F38" s="28">
        <v>0</v>
      </c>
      <c r="G38" s="28">
        <v>0.4</v>
      </c>
      <c r="H38" s="28">
        <v>0.01</v>
      </c>
      <c r="I38" s="28" t="s">
        <v>240</v>
      </c>
      <c r="J38" s="151"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28" t="s">
        <v>1745</v>
      </c>
      <c r="L38" s="28" t="s">
        <v>241</v>
      </c>
      <c r="M38" s="28" t="s">
        <v>296</v>
      </c>
    </row>
    <row r="39" spans="1:14" x14ac:dyDescent="0.35">
      <c r="A39" s="28" t="s">
        <v>8</v>
      </c>
      <c r="B39" s="28" t="s">
        <v>1152</v>
      </c>
      <c r="C39" s="28" t="s">
        <v>1154</v>
      </c>
      <c r="D39" s="28" t="s">
        <v>1152</v>
      </c>
      <c r="E39" s="28" t="s">
        <v>1155</v>
      </c>
      <c r="F39" s="28">
        <v>0</v>
      </c>
      <c r="G39" s="28">
        <v>0.5</v>
      </c>
      <c r="H39" s="28">
        <v>0.01</v>
      </c>
      <c r="I39" s="28" t="s">
        <v>1156</v>
      </c>
      <c r="J39" s="151" t="str">
        <f>INDEX(Guidance!$U:$U,MATCH('Policy Characteristics'!C39,Guidance!$E:$E,0))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K39" s="28" t="s">
        <v>1746</v>
      </c>
    </row>
    <row r="40" spans="1:14" x14ac:dyDescent="0.35">
      <c r="A40" s="28" t="s">
        <v>8</v>
      </c>
      <c r="B40" s="28" t="s">
        <v>18</v>
      </c>
      <c r="C40" s="28" t="s">
        <v>138</v>
      </c>
      <c r="D40" s="28" t="s">
        <v>18</v>
      </c>
      <c r="E40" s="28" t="s">
        <v>1153</v>
      </c>
      <c r="F40" s="28">
        <v>0</v>
      </c>
      <c r="G40" s="28">
        <v>60</v>
      </c>
      <c r="H40" s="152">
        <v>1</v>
      </c>
      <c r="I40" s="153" t="s">
        <v>158</v>
      </c>
      <c r="J40" s="151"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K40" s="154" t="s">
        <v>1746</v>
      </c>
      <c r="L40" s="155" t="s">
        <v>220</v>
      </c>
      <c r="M40" s="156" t="s">
        <v>167</v>
      </c>
    </row>
    <row r="41" spans="1:14" x14ac:dyDescent="0.35">
      <c r="A41" s="28" t="s">
        <v>9</v>
      </c>
      <c r="B41" s="28" t="s">
        <v>29</v>
      </c>
      <c r="C41" s="28" t="s">
        <v>1712</v>
      </c>
      <c r="D41" s="28" t="s">
        <v>1715</v>
      </c>
      <c r="E41" s="28" t="s">
        <v>1716</v>
      </c>
      <c r="F41" s="28">
        <v>0</v>
      </c>
      <c r="G41" s="28">
        <v>1</v>
      </c>
      <c r="H41" s="28">
        <v>0.01</v>
      </c>
      <c r="I41" s="28" t="s">
        <v>1182</v>
      </c>
      <c r="J41" s="151"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28" t="s">
        <v>1709</v>
      </c>
      <c r="L41" s="28" t="s">
        <v>233</v>
      </c>
    </row>
    <row r="42" spans="1:14" x14ac:dyDescent="0.35">
      <c r="A42" s="28" t="s">
        <v>9</v>
      </c>
      <c r="B42" s="28" t="s">
        <v>21</v>
      </c>
      <c r="C42" s="28" t="s">
        <v>1134</v>
      </c>
      <c r="D42" s="28" t="s">
        <v>21</v>
      </c>
      <c r="E42" s="28" t="s">
        <v>1135</v>
      </c>
      <c r="F42" s="28">
        <v>0</v>
      </c>
      <c r="G42" s="28">
        <v>1</v>
      </c>
      <c r="H42" s="28">
        <v>0.01</v>
      </c>
      <c r="I42" s="28" t="s">
        <v>36</v>
      </c>
      <c r="J42" s="15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28" t="s">
        <v>1747</v>
      </c>
      <c r="L42" s="28" t="s">
        <v>221</v>
      </c>
      <c r="M42" s="28" t="s">
        <v>667</v>
      </c>
    </row>
    <row r="43" spans="1:14" x14ac:dyDescent="0.35">
      <c r="A43" s="28" t="s">
        <v>9</v>
      </c>
      <c r="B43" s="28" t="s">
        <v>25</v>
      </c>
      <c r="C43" s="28" t="s">
        <v>270</v>
      </c>
      <c r="D43" s="28" t="s">
        <v>25</v>
      </c>
      <c r="E43" s="28" t="s">
        <v>545</v>
      </c>
      <c r="F43" s="28">
        <v>0</v>
      </c>
      <c r="G43" s="28">
        <v>1</v>
      </c>
      <c r="H43" s="28">
        <v>0.01</v>
      </c>
      <c r="I43" s="28" t="s">
        <v>36</v>
      </c>
      <c r="J43" s="15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28" t="s">
        <v>1748</v>
      </c>
      <c r="L43" s="28" t="s">
        <v>222</v>
      </c>
      <c r="M43" s="28" t="s">
        <v>168</v>
      </c>
    </row>
    <row r="44" spans="1:14" x14ac:dyDescent="0.35">
      <c r="A44" s="28" t="s">
        <v>9</v>
      </c>
      <c r="B44" s="28" t="s">
        <v>23</v>
      </c>
      <c r="C44" s="28" t="s">
        <v>61</v>
      </c>
      <c r="D44" s="28" t="s">
        <v>23</v>
      </c>
      <c r="E44" s="28" t="s">
        <v>544</v>
      </c>
      <c r="F44" s="28">
        <v>0</v>
      </c>
      <c r="G44" s="28">
        <v>1</v>
      </c>
      <c r="H44" s="28">
        <v>0.01</v>
      </c>
      <c r="I44" s="28" t="s">
        <v>36</v>
      </c>
      <c r="J44" s="15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28" t="s">
        <v>1749</v>
      </c>
      <c r="L44" s="28" t="s">
        <v>223</v>
      </c>
      <c r="M44" s="28" t="s">
        <v>168</v>
      </c>
    </row>
    <row r="45" spans="1:14" x14ac:dyDescent="0.35">
      <c r="A45" s="28" t="s">
        <v>9</v>
      </c>
      <c r="B45" s="28" t="s">
        <v>107</v>
      </c>
      <c r="C45" s="28" t="s">
        <v>271</v>
      </c>
      <c r="D45" s="28" t="s">
        <v>107</v>
      </c>
      <c r="E45" s="28" t="s">
        <v>543</v>
      </c>
      <c r="F45" s="28">
        <v>0</v>
      </c>
      <c r="G45" s="28">
        <v>0.33</v>
      </c>
      <c r="H45" s="28">
        <v>0.01</v>
      </c>
      <c r="I45" s="28" t="s">
        <v>33</v>
      </c>
      <c r="J45" s="151"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28" t="s">
        <v>1750</v>
      </c>
      <c r="L45" s="28" t="s">
        <v>224</v>
      </c>
      <c r="M45" s="28" t="s">
        <v>510</v>
      </c>
      <c r="N45" s="28" t="s">
        <v>510</v>
      </c>
    </row>
    <row r="46" spans="1:14" x14ac:dyDescent="0.35">
      <c r="A46" s="28" t="s">
        <v>9</v>
      </c>
      <c r="B46" s="28" t="s">
        <v>24</v>
      </c>
      <c r="C46" s="28" t="s">
        <v>272</v>
      </c>
      <c r="D46" s="28" t="s">
        <v>24</v>
      </c>
      <c r="E46" s="28" t="s">
        <v>542</v>
      </c>
      <c r="F46" s="28">
        <v>0</v>
      </c>
      <c r="G46" s="28">
        <v>1</v>
      </c>
      <c r="H46" s="28">
        <v>0.01</v>
      </c>
      <c r="I46" s="28" t="s">
        <v>36</v>
      </c>
      <c r="J46" s="15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28" t="s">
        <v>1751</v>
      </c>
      <c r="L46" s="28" t="s">
        <v>225</v>
      </c>
      <c r="M46" s="28" t="s">
        <v>168</v>
      </c>
    </row>
    <row r="47" spans="1:14" x14ac:dyDescent="0.35">
      <c r="A47" s="28" t="s">
        <v>9</v>
      </c>
      <c r="B47" s="28" t="s">
        <v>1034</v>
      </c>
      <c r="C47" s="28" t="s">
        <v>675</v>
      </c>
      <c r="D47" s="28" t="s">
        <v>1034</v>
      </c>
      <c r="E47" s="28" t="s">
        <v>689</v>
      </c>
      <c r="F47" s="28">
        <v>0</v>
      </c>
      <c r="G47" s="28">
        <v>1</v>
      </c>
      <c r="H47" s="28">
        <v>0.01</v>
      </c>
      <c r="I47" s="28" t="s">
        <v>688</v>
      </c>
      <c r="J47" s="15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28" t="s">
        <v>1752</v>
      </c>
      <c r="L47" s="28" t="s">
        <v>1050</v>
      </c>
    </row>
    <row r="48" spans="1:14" x14ac:dyDescent="0.35">
      <c r="A48" s="28" t="s">
        <v>9</v>
      </c>
      <c r="B48" s="28" t="s">
        <v>1139</v>
      </c>
      <c r="C48" s="28" t="s">
        <v>1142</v>
      </c>
      <c r="D48" s="28" t="s">
        <v>1146</v>
      </c>
      <c r="E48" s="28" t="s">
        <v>1147</v>
      </c>
      <c r="F48" s="28">
        <v>0</v>
      </c>
      <c r="G48" s="28">
        <v>1</v>
      </c>
      <c r="H48" s="28">
        <v>0.01</v>
      </c>
      <c r="I48" s="28" t="s">
        <v>36</v>
      </c>
      <c r="J48" s="15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28" t="s">
        <v>1753</v>
      </c>
      <c r="L48" s="28" t="s">
        <v>513</v>
      </c>
      <c r="M48" s="28" t="s">
        <v>168</v>
      </c>
    </row>
    <row r="49" spans="1:15" x14ac:dyDescent="0.35">
      <c r="A49" s="28" t="s">
        <v>9</v>
      </c>
      <c r="B49" s="28" t="s">
        <v>1140</v>
      </c>
      <c r="C49" s="28" t="s">
        <v>1143</v>
      </c>
      <c r="D49" s="28" t="s">
        <v>1146</v>
      </c>
      <c r="E49" s="28" t="s">
        <v>1148</v>
      </c>
      <c r="F49" s="28">
        <v>0</v>
      </c>
      <c r="G49" s="28">
        <v>1</v>
      </c>
      <c r="H49" s="28">
        <v>0.01</v>
      </c>
      <c r="I49" s="28" t="s">
        <v>36</v>
      </c>
      <c r="J49" s="15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28" t="s">
        <v>1753</v>
      </c>
      <c r="L49" s="28" t="s">
        <v>513</v>
      </c>
    </row>
    <row r="50" spans="1:15" x14ac:dyDescent="0.35">
      <c r="A50" s="28" t="s">
        <v>9</v>
      </c>
      <c r="B50" s="28" t="s">
        <v>1141</v>
      </c>
      <c r="C50" s="28" t="s">
        <v>1144</v>
      </c>
      <c r="D50" s="28" t="s">
        <v>1146</v>
      </c>
      <c r="E50" s="28" t="s">
        <v>1149</v>
      </c>
      <c r="F50" s="28">
        <v>0</v>
      </c>
      <c r="G50" s="28">
        <v>1</v>
      </c>
      <c r="H50" s="28">
        <v>0.01</v>
      </c>
      <c r="I50" s="28" t="s">
        <v>36</v>
      </c>
      <c r="J50" s="15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28" t="s">
        <v>1753</v>
      </c>
      <c r="L50" s="28" t="s">
        <v>513</v>
      </c>
    </row>
    <row r="51" spans="1:15" x14ac:dyDescent="0.35">
      <c r="A51" s="28" t="s">
        <v>9</v>
      </c>
      <c r="B51" s="28" t="s">
        <v>1151</v>
      </c>
      <c r="C51" s="28" t="s">
        <v>1145</v>
      </c>
      <c r="D51" s="28" t="s">
        <v>1146</v>
      </c>
      <c r="E51" s="28" t="s">
        <v>1150</v>
      </c>
      <c r="F51" s="28">
        <v>0</v>
      </c>
      <c r="G51" s="28">
        <v>1</v>
      </c>
      <c r="H51" s="28">
        <v>0.01</v>
      </c>
      <c r="I51" s="28" t="s">
        <v>36</v>
      </c>
      <c r="J51" s="15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28" t="s">
        <v>1753</v>
      </c>
      <c r="L51" s="28" t="s">
        <v>513</v>
      </c>
    </row>
    <row r="52" spans="1:15" x14ac:dyDescent="0.35">
      <c r="A52" s="28" t="s">
        <v>9</v>
      </c>
      <c r="B52" s="28" t="s">
        <v>722</v>
      </c>
      <c r="C52" s="28" t="s">
        <v>721</v>
      </c>
      <c r="D52" s="28" t="s">
        <v>722</v>
      </c>
      <c r="E52" s="28" t="s">
        <v>725</v>
      </c>
      <c r="F52" s="28">
        <v>0</v>
      </c>
      <c r="G52" s="28">
        <v>1</v>
      </c>
      <c r="H52" s="28">
        <v>0.01</v>
      </c>
      <c r="I52" s="28" t="s">
        <v>726</v>
      </c>
      <c r="J52" s="151" t="str">
        <f>INDEX(Guidance!$U:$U,MATCH('Policy Characteristics'!C52,Guidance!$E:$E,0))</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28" t="s">
        <v>1044</v>
      </c>
      <c r="M52" s="28" t="s">
        <v>727</v>
      </c>
    </row>
    <row r="53" spans="1:15" x14ac:dyDescent="0.35">
      <c r="A53" s="28" t="s">
        <v>9</v>
      </c>
      <c r="B53" s="28" t="s">
        <v>22</v>
      </c>
      <c r="C53" s="28" t="s">
        <v>273</v>
      </c>
      <c r="D53" s="28" t="s">
        <v>346</v>
      </c>
      <c r="E53" s="28" t="s">
        <v>541</v>
      </c>
      <c r="F53" s="28">
        <v>0</v>
      </c>
      <c r="G53" s="28">
        <v>1</v>
      </c>
      <c r="H53" s="28">
        <v>0.01</v>
      </c>
      <c r="I53" s="28" t="s">
        <v>36</v>
      </c>
      <c r="J53" s="15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28" t="s">
        <v>1754</v>
      </c>
      <c r="L53" s="28" t="s">
        <v>226</v>
      </c>
      <c r="M53" s="28" t="s">
        <v>168</v>
      </c>
    </row>
    <row r="54" spans="1:15" x14ac:dyDescent="0.35">
      <c r="A54" s="28" t="s">
        <v>9</v>
      </c>
      <c r="B54" s="28" t="s">
        <v>20</v>
      </c>
      <c r="C54" s="28" t="s">
        <v>274</v>
      </c>
      <c r="D54" s="28" t="s">
        <v>346</v>
      </c>
      <c r="E54" s="28" t="s">
        <v>540</v>
      </c>
      <c r="F54" s="28">
        <v>0</v>
      </c>
      <c r="G54" s="28">
        <v>1</v>
      </c>
      <c r="H54" s="28">
        <v>0.01</v>
      </c>
      <c r="I54" s="28" t="s">
        <v>36</v>
      </c>
      <c r="J54" s="15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28" t="s">
        <v>1755</v>
      </c>
      <c r="L54" s="28" t="s">
        <v>227</v>
      </c>
      <c r="M54" s="28" t="s">
        <v>168</v>
      </c>
    </row>
    <row r="55" spans="1:15" x14ac:dyDescent="0.35">
      <c r="A55" s="28" t="s">
        <v>9</v>
      </c>
      <c r="B55" s="28" t="s">
        <v>788</v>
      </c>
      <c r="C55" s="28" t="s">
        <v>789</v>
      </c>
      <c r="D55" s="28" t="s">
        <v>789</v>
      </c>
      <c r="E55" s="28" t="s">
        <v>790</v>
      </c>
      <c r="F55" s="28">
        <v>0</v>
      </c>
      <c r="G55" s="28">
        <v>1</v>
      </c>
      <c r="H55" s="28">
        <v>0.01</v>
      </c>
      <c r="I55" s="28" t="s">
        <v>791</v>
      </c>
      <c r="J55" s="15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L55" s="28" t="s">
        <v>1046</v>
      </c>
      <c r="M55" s="28" t="s">
        <v>168</v>
      </c>
      <c r="O55" s="28" t="s">
        <v>1793</v>
      </c>
    </row>
    <row r="56" spans="1:15" x14ac:dyDescent="0.35">
      <c r="A56" s="28" t="s">
        <v>150</v>
      </c>
      <c r="B56" s="28" t="s">
        <v>152</v>
      </c>
      <c r="C56" s="28" t="s">
        <v>432</v>
      </c>
      <c r="D56" s="28" t="s">
        <v>152</v>
      </c>
      <c r="E56" s="28" t="s">
        <v>539</v>
      </c>
      <c r="F56" s="28">
        <v>0</v>
      </c>
      <c r="G56" s="28">
        <v>1</v>
      </c>
      <c r="H56" s="28">
        <v>0.01</v>
      </c>
      <c r="I56" s="28" t="s">
        <v>36</v>
      </c>
      <c r="J56" s="151" t="str">
        <f>INDEX(Guidance!$U:$U,MATCH('Policy Characteristics'!C56,Guidance!$E:$E,0))</f>
        <v xml:space="preserve">**Description:** This policy increases the sequestration of CO2 by planting forests.  Planted forests are assumed to be managed with best practices and are not used for timber harvesting. // **Guidance for setting values: **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v>
      </c>
      <c r="K56" s="28" t="s">
        <v>1756</v>
      </c>
      <c r="L56" s="28" t="s">
        <v>228</v>
      </c>
      <c r="M56" s="28" t="s">
        <v>168</v>
      </c>
      <c r="N56" s="28" t="s">
        <v>202</v>
      </c>
    </row>
    <row r="57" spans="1:15" x14ac:dyDescent="0.35">
      <c r="A57" s="28" t="s">
        <v>150</v>
      </c>
      <c r="B57" s="28" t="s">
        <v>248</v>
      </c>
      <c r="C57" s="28" t="s">
        <v>441</v>
      </c>
      <c r="D57" s="28" t="s">
        <v>248</v>
      </c>
      <c r="E57" s="28" t="s">
        <v>538</v>
      </c>
      <c r="F57" s="28">
        <v>0</v>
      </c>
      <c r="G57" s="28">
        <v>0</v>
      </c>
      <c r="J57" s="151" t="str">
        <f>INDEX(Guidance!$U:$U,MATCH('Policy Characteristics'!C57,Guidance!$E:$E,0))</f>
        <v>**Description:**This policy prevents the release of CO2 that accompanies deforestation. //**Guidance for setting values: **</v>
      </c>
      <c r="K57" s="28" t="s">
        <v>1757</v>
      </c>
      <c r="L57" s="28" t="s">
        <v>307</v>
      </c>
    </row>
    <row r="58" spans="1:15" x14ac:dyDescent="0.35">
      <c r="A58" s="28" t="s">
        <v>150</v>
      </c>
      <c r="B58" s="28" t="s">
        <v>437</v>
      </c>
      <c r="C58" s="28" t="s">
        <v>438</v>
      </c>
      <c r="D58" s="28" t="s">
        <v>437</v>
      </c>
      <c r="E58" s="28" t="s">
        <v>537</v>
      </c>
      <c r="F58" s="28">
        <v>0</v>
      </c>
      <c r="G58" s="28">
        <v>0</v>
      </c>
      <c r="J58" s="151" t="str">
        <f>INDEX(Guidance!$U:$U,MATCH('Policy Characteristics'!C58,Guidance!$E:$E,0))</f>
        <v>**Description:** This policy restores degraded forest, increasing the rate of carbon sequestration of the forest.//**Guidance for setting values: **</v>
      </c>
      <c r="L58" s="28" t="s">
        <v>1051</v>
      </c>
    </row>
    <row r="59" spans="1:15" x14ac:dyDescent="0.35">
      <c r="A59" s="28" t="s">
        <v>150</v>
      </c>
      <c r="B59" s="28" t="s">
        <v>203</v>
      </c>
      <c r="C59" s="28" t="s">
        <v>433</v>
      </c>
      <c r="D59" s="28" t="s">
        <v>203</v>
      </c>
      <c r="E59" s="28" t="s">
        <v>536</v>
      </c>
      <c r="F59" s="28">
        <v>0</v>
      </c>
      <c r="G59" s="28">
        <v>1</v>
      </c>
      <c r="H59" s="28">
        <v>0.01</v>
      </c>
      <c r="I59" s="28" t="s">
        <v>36</v>
      </c>
      <c r="J59" s="151"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28" t="s">
        <v>1758</v>
      </c>
      <c r="L59" s="28" t="s">
        <v>229</v>
      </c>
      <c r="M59" s="28" t="s">
        <v>168</v>
      </c>
    </row>
    <row r="60" spans="1:15" x14ac:dyDescent="0.35">
      <c r="A60" s="28" t="s">
        <v>150</v>
      </c>
      <c r="B60" s="28" t="s">
        <v>1136</v>
      </c>
      <c r="C60" s="28" t="s">
        <v>1137</v>
      </c>
      <c r="D60" s="28" t="s">
        <v>1136</v>
      </c>
      <c r="E60" s="28" t="s">
        <v>1138</v>
      </c>
      <c r="F60" s="28">
        <v>0</v>
      </c>
      <c r="G60" s="28">
        <v>1</v>
      </c>
      <c r="H60" s="28">
        <v>0.01</v>
      </c>
      <c r="I60" s="28" t="s">
        <v>36</v>
      </c>
      <c r="J60" s="15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28" t="s">
        <v>1759</v>
      </c>
      <c r="L60" s="28" t="s">
        <v>230</v>
      </c>
      <c r="M60" s="28" t="s">
        <v>168</v>
      </c>
    </row>
    <row r="61" spans="1:15" x14ac:dyDescent="0.35">
      <c r="A61" s="28" t="s">
        <v>150</v>
      </c>
      <c r="B61" s="28" t="s">
        <v>153</v>
      </c>
      <c r="C61" s="28" t="s">
        <v>434</v>
      </c>
      <c r="D61" s="28" t="s">
        <v>153</v>
      </c>
      <c r="E61" s="28" t="s">
        <v>535</v>
      </c>
      <c r="F61" s="28">
        <v>0</v>
      </c>
      <c r="G61" s="28">
        <v>1</v>
      </c>
      <c r="H61" s="28">
        <v>0.01</v>
      </c>
      <c r="I61" s="28" t="s">
        <v>36</v>
      </c>
      <c r="J61" s="151"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28" t="s">
        <v>1760</v>
      </c>
      <c r="L61" s="28" t="s">
        <v>231</v>
      </c>
      <c r="M61" s="28" t="s">
        <v>168</v>
      </c>
    </row>
    <row r="62" spans="1:15" x14ac:dyDescent="0.35">
      <c r="A62" s="28" t="s">
        <v>150</v>
      </c>
      <c r="B62" s="28" t="s">
        <v>151</v>
      </c>
      <c r="C62" s="28" t="s">
        <v>1172</v>
      </c>
      <c r="D62" s="28" t="s">
        <v>151</v>
      </c>
      <c r="E62" s="28" t="s">
        <v>534</v>
      </c>
      <c r="F62" s="28">
        <v>0</v>
      </c>
      <c r="G62" s="28">
        <v>1</v>
      </c>
      <c r="H62" s="28">
        <v>0.01</v>
      </c>
      <c r="I62" s="28" t="s">
        <v>36</v>
      </c>
      <c r="J62" s="15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28" t="s">
        <v>1761</v>
      </c>
      <c r="L62" s="28" t="s">
        <v>232</v>
      </c>
      <c r="M62" s="28" t="s">
        <v>168</v>
      </c>
    </row>
    <row r="63" spans="1:15" x14ac:dyDescent="0.35">
      <c r="A63" s="28" t="s">
        <v>150</v>
      </c>
      <c r="B63" s="28" t="s">
        <v>435</v>
      </c>
      <c r="C63" s="28" t="s">
        <v>436</v>
      </c>
      <c r="D63" s="28" t="s">
        <v>435</v>
      </c>
      <c r="E63" s="28" t="s">
        <v>533</v>
      </c>
      <c r="F63" s="28">
        <v>0</v>
      </c>
      <c r="G63" s="28">
        <v>0</v>
      </c>
      <c r="J63" s="151" t="str">
        <f>INDEX(Guidance!$U:$U,MATCH('Policy Characteristics'!C63,Guidance!$E:$E,0))</f>
        <v>**Description:**0**Guidance for setting values: **</v>
      </c>
      <c r="L63" s="28" t="s">
        <v>1052</v>
      </c>
    </row>
    <row r="64" spans="1:15" x14ac:dyDescent="0.35">
      <c r="A64" s="28" t="s">
        <v>150</v>
      </c>
      <c r="B64" s="28" t="s">
        <v>731</v>
      </c>
      <c r="C64" s="28" t="s">
        <v>732</v>
      </c>
      <c r="D64" s="28" t="s">
        <v>731</v>
      </c>
      <c r="E64" s="28" t="s">
        <v>733</v>
      </c>
      <c r="F64" s="28">
        <v>0</v>
      </c>
      <c r="G64" s="28">
        <v>1</v>
      </c>
      <c r="H64" s="28">
        <v>0.01</v>
      </c>
      <c r="I64" s="28" t="s">
        <v>734</v>
      </c>
      <c r="J64" s="151"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28" t="s">
        <v>1047</v>
      </c>
      <c r="M64" s="28" t="s">
        <v>735</v>
      </c>
    </row>
    <row r="65" spans="1:14" x14ac:dyDescent="0.35">
      <c r="A65" s="28" t="s">
        <v>775</v>
      </c>
      <c r="B65" s="28" t="s">
        <v>779</v>
      </c>
      <c r="C65" s="28" t="s">
        <v>275</v>
      </c>
      <c r="D65" s="28" t="s">
        <v>778</v>
      </c>
      <c r="E65" s="28" t="s">
        <v>532</v>
      </c>
      <c r="F65" s="28">
        <v>0</v>
      </c>
      <c r="G65" s="28">
        <v>1</v>
      </c>
      <c r="H65" s="28">
        <v>0.01</v>
      </c>
      <c r="I65" s="28" t="s">
        <v>60</v>
      </c>
      <c r="J65" s="151"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28" t="s">
        <v>1762</v>
      </c>
      <c r="L65" s="28" t="s">
        <v>235</v>
      </c>
      <c r="M65" s="28" t="s">
        <v>168</v>
      </c>
    </row>
    <row r="66" spans="1:14" x14ac:dyDescent="0.35">
      <c r="A66" s="28" t="s">
        <v>775</v>
      </c>
      <c r="B66" s="28" t="s">
        <v>1090</v>
      </c>
      <c r="C66" s="28" t="s">
        <v>1089</v>
      </c>
      <c r="D66" s="28" t="s">
        <v>347</v>
      </c>
      <c r="E66" s="28" t="s">
        <v>1087</v>
      </c>
      <c r="F66" s="28">
        <v>0</v>
      </c>
      <c r="G66" s="28">
        <v>1</v>
      </c>
      <c r="H66" s="28">
        <v>0.01</v>
      </c>
      <c r="I66" s="28" t="s">
        <v>1088</v>
      </c>
      <c r="J66" s="151"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v>
      </c>
      <c r="K66" s="28" t="s">
        <v>1763</v>
      </c>
      <c r="L66" s="28" t="s">
        <v>1048</v>
      </c>
      <c r="M66" s="28" t="s">
        <v>168</v>
      </c>
    </row>
    <row r="67" spans="1:14" x14ac:dyDescent="0.35">
      <c r="A67" s="28" t="s">
        <v>775</v>
      </c>
      <c r="B67" s="28" t="s">
        <v>776</v>
      </c>
      <c r="C67" s="28" t="s">
        <v>777</v>
      </c>
      <c r="D67" s="28" t="s">
        <v>780</v>
      </c>
      <c r="E67" s="28" t="s">
        <v>781</v>
      </c>
      <c r="F67" s="28">
        <v>0</v>
      </c>
      <c r="G67" s="28">
        <v>1</v>
      </c>
      <c r="H67" s="28">
        <v>0.01</v>
      </c>
      <c r="I67" s="28" t="s">
        <v>782</v>
      </c>
      <c r="J67" s="15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28" t="s">
        <v>1049</v>
      </c>
    </row>
    <row r="68" spans="1:14" x14ac:dyDescent="0.35">
      <c r="A68" s="28" t="s">
        <v>10</v>
      </c>
      <c r="B68" s="28" t="s">
        <v>1794</v>
      </c>
      <c r="C68" s="28" t="s">
        <v>696</v>
      </c>
      <c r="D68" s="28" t="s">
        <v>1794</v>
      </c>
      <c r="E68" s="28" t="s">
        <v>531</v>
      </c>
      <c r="F68" s="28">
        <v>0</v>
      </c>
      <c r="G68" s="28">
        <v>300</v>
      </c>
      <c r="H68" s="28">
        <v>5</v>
      </c>
      <c r="I68" s="28" t="s">
        <v>156</v>
      </c>
      <c r="J68" s="151"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28" t="s">
        <v>1764</v>
      </c>
      <c r="L68" s="28" t="s">
        <v>234</v>
      </c>
      <c r="M68" s="28" t="s">
        <v>665</v>
      </c>
      <c r="N68" s="28" t="s">
        <v>398</v>
      </c>
    </row>
    <row r="69" spans="1:14" x14ac:dyDescent="0.35">
      <c r="A69" s="28" t="s">
        <v>10</v>
      </c>
      <c r="B69" s="28" t="s">
        <v>28</v>
      </c>
      <c r="C69" s="28" t="s">
        <v>157</v>
      </c>
      <c r="D69" s="28" t="s">
        <v>28</v>
      </c>
      <c r="E69" s="28" t="s">
        <v>530</v>
      </c>
      <c r="F69" s="28">
        <v>0</v>
      </c>
      <c r="G69" s="28">
        <v>1</v>
      </c>
      <c r="J69" s="151"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35">
      <c r="A70" s="28" t="s">
        <v>10</v>
      </c>
      <c r="B70" s="28" t="s">
        <v>736</v>
      </c>
      <c r="C70" s="28" t="s">
        <v>738</v>
      </c>
      <c r="D70" s="28" t="s">
        <v>739</v>
      </c>
      <c r="E70" s="28" t="s">
        <v>741</v>
      </c>
      <c r="F70" s="28">
        <v>0</v>
      </c>
      <c r="G70" s="28">
        <v>0</v>
      </c>
      <c r="J70" s="151" t="str">
        <f>INDEX(Guidance!$U:$U,MATCH('Policy Characteristics'!C70,Guidance!$E:$E,0))</f>
        <v>**Description:**0</v>
      </c>
    </row>
    <row r="71" spans="1:14" x14ac:dyDescent="0.35">
      <c r="A71" s="28" t="s">
        <v>10</v>
      </c>
      <c r="B71" s="28" t="s">
        <v>1401</v>
      </c>
      <c r="C71" s="28" t="s">
        <v>737</v>
      </c>
      <c r="D71" s="28" t="s">
        <v>888</v>
      </c>
      <c r="E71" s="28" t="s">
        <v>740</v>
      </c>
      <c r="F71" s="28">
        <v>0</v>
      </c>
      <c r="G71" s="28">
        <v>1</v>
      </c>
      <c r="H71" s="28">
        <v>1</v>
      </c>
      <c r="I71" s="28" t="s">
        <v>32</v>
      </c>
      <c r="J71" s="151" t="str">
        <f>INDEX(Guidance!$U:$U,MATCH('Policy Characteristics'!C71,Guidance!$E:$E,0))</f>
        <v>**Description:** This policy prevents the carbon tax from being levied on process emissions (non-energy greenhouse gas emissions from industrial and agricultural operations).</v>
      </c>
      <c r="K71" s="28" t="s">
        <v>1764</v>
      </c>
      <c r="L71" s="28" t="s">
        <v>234</v>
      </c>
    </row>
    <row r="72" spans="1:14" x14ac:dyDescent="0.35">
      <c r="A72" s="28" t="s">
        <v>10</v>
      </c>
      <c r="B72" s="28" t="s">
        <v>1063</v>
      </c>
      <c r="C72" s="28" t="s">
        <v>1062</v>
      </c>
      <c r="D72" s="28" t="s">
        <v>1063</v>
      </c>
      <c r="E72" s="28" t="s">
        <v>1064</v>
      </c>
      <c r="F72" s="28">
        <v>0</v>
      </c>
      <c r="G72" s="28">
        <v>0</v>
      </c>
      <c r="J72" s="151" t="str">
        <f>INDEX(Guidance!$U:$U,MATCH('Policy Characteristics'!C72,Guidance!$E:$E,0))</f>
        <v>**Description:**0</v>
      </c>
    </row>
    <row r="73" spans="1:14" x14ac:dyDescent="0.35">
      <c r="A73" s="28" t="s">
        <v>10</v>
      </c>
      <c r="B73" s="28" t="s">
        <v>1534</v>
      </c>
      <c r="C73" s="28" t="s">
        <v>1062</v>
      </c>
      <c r="D73" s="28" t="s">
        <v>1534</v>
      </c>
      <c r="E73" s="28" t="s">
        <v>1064</v>
      </c>
      <c r="F73" s="28">
        <v>0</v>
      </c>
      <c r="G73" s="28">
        <v>0</v>
      </c>
      <c r="J73" s="151" t="str">
        <f>INDEX(Guidance!$U:$U,MATCH('Policy Characteristics'!C73,Guidance!$E:$E,0))</f>
        <v>**Description:**0</v>
      </c>
    </row>
    <row r="74" spans="1:14" x14ac:dyDescent="0.35">
      <c r="A74" s="28" t="s">
        <v>10</v>
      </c>
      <c r="B74" s="28" t="s">
        <v>1117</v>
      </c>
      <c r="C74" s="28" t="s">
        <v>1117</v>
      </c>
      <c r="D74" s="28" t="s">
        <v>1117</v>
      </c>
      <c r="E74" s="28" t="s">
        <v>1118</v>
      </c>
      <c r="F74" s="28">
        <v>0</v>
      </c>
      <c r="G74" s="28">
        <v>1</v>
      </c>
      <c r="H74" s="28">
        <v>0.01</v>
      </c>
      <c r="I74" s="28" t="s">
        <v>1119</v>
      </c>
      <c r="J74" s="151">
        <f>INDEX(Guidance!$U:$U,MATCH('Policy Characteristics'!C74,Guidance!$E:$E,0))</f>
        <v>0</v>
      </c>
      <c r="K74" s="28" t="s">
        <v>1766</v>
      </c>
    </row>
    <row r="75" spans="1:14" x14ac:dyDescent="0.35">
      <c r="A75" s="28" t="s">
        <v>10</v>
      </c>
      <c r="B75" s="28" t="s">
        <v>26</v>
      </c>
      <c r="C75" s="28" t="s">
        <v>276</v>
      </c>
      <c r="D75" s="28" t="s">
        <v>26</v>
      </c>
      <c r="E75" s="28" t="s">
        <v>529</v>
      </c>
      <c r="F75" s="28">
        <v>0</v>
      </c>
      <c r="G75" s="28">
        <v>0.2</v>
      </c>
      <c r="H75" s="28">
        <v>5.0000000000000001E-3</v>
      </c>
      <c r="I75" s="28" t="s">
        <v>159</v>
      </c>
      <c r="J75" s="15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K75" s="28" t="s">
        <v>1767</v>
      </c>
      <c r="L75" s="28" t="s">
        <v>237</v>
      </c>
      <c r="M75" s="28" t="s">
        <v>1795</v>
      </c>
    </row>
    <row r="76" spans="1:14" x14ac:dyDescent="0.35">
      <c r="A76" s="28" t="s">
        <v>1004</v>
      </c>
      <c r="B76" s="28" t="s">
        <v>308</v>
      </c>
      <c r="C76" s="28" t="s">
        <v>277</v>
      </c>
      <c r="D76" s="28" t="s">
        <v>348</v>
      </c>
      <c r="E76" s="28" t="s">
        <v>528</v>
      </c>
      <c r="F76" s="28">
        <v>0</v>
      </c>
      <c r="G76" s="28">
        <v>0.4</v>
      </c>
      <c r="H76" s="28">
        <v>0.01</v>
      </c>
      <c r="I76" s="28" t="s">
        <v>34</v>
      </c>
      <c r="J76" s="151" t="str">
        <f>INDEX(Guidance!$U:$U,MATCH('Policy Characteristics'!C76,Guidance!$E:$E,0))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K76" s="28" t="s">
        <v>1768</v>
      </c>
      <c r="L76" s="28" t="s">
        <v>238</v>
      </c>
      <c r="M76" s="28" t="s">
        <v>77</v>
      </c>
    </row>
    <row r="77" spans="1:14" x14ac:dyDescent="0.35">
      <c r="A77" s="28" t="s">
        <v>1004</v>
      </c>
      <c r="B77" s="28" t="s">
        <v>308</v>
      </c>
      <c r="C77" s="28" t="s">
        <v>278</v>
      </c>
      <c r="D77" s="28" t="s">
        <v>348</v>
      </c>
      <c r="E77" s="28" t="s">
        <v>527</v>
      </c>
      <c r="F77" s="28">
        <v>0</v>
      </c>
      <c r="G77" s="28">
        <v>0.4</v>
      </c>
      <c r="H77" s="28">
        <v>0.01</v>
      </c>
      <c r="I77" s="28" t="s">
        <v>34</v>
      </c>
      <c r="J77" s="15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8" t="s">
        <v>1768</v>
      </c>
      <c r="L77" s="28" t="s">
        <v>238</v>
      </c>
      <c r="M77" s="28" t="s">
        <v>77</v>
      </c>
    </row>
    <row r="78" spans="1:14" x14ac:dyDescent="0.35">
      <c r="A78" s="28" t="s">
        <v>1004</v>
      </c>
      <c r="B78" s="28" t="s">
        <v>308</v>
      </c>
      <c r="C78" s="28" t="s">
        <v>279</v>
      </c>
      <c r="D78" s="28" t="s">
        <v>348</v>
      </c>
      <c r="E78" s="28" t="s">
        <v>526</v>
      </c>
      <c r="F78" s="28">
        <v>0</v>
      </c>
      <c r="G78" s="28">
        <v>0.4</v>
      </c>
      <c r="H78" s="28">
        <v>0.01</v>
      </c>
      <c r="I78" s="28" t="s">
        <v>34</v>
      </c>
      <c r="J78" s="15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8" t="s">
        <v>1768</v>
      </c>
      <c r="L78" s="28" t="s">
        <v>238</v>
      </c>
      <c r="M78" s="28" t="s">
        <v>77</v>
      </c>
    </row>
    <row r="79" spans="1:14" x14ac:dyDescent="0.35">
      <c r="A79" s="28" t="s">
        <v>1004</v>
      </c>
      <c r="B79" s="28" t="s">
        <v>308</v>
      </c>
      <c r="C79" s="28" t="s">
        <v>280</v>
      </c>
      <c r="D79" s="28" t="s">
        <v>348</v>
      </c>
      <c r="E79" s="28" t="s">
        <v>525</v>
      </c>
      <c r="F79" s="28">
        <v>0</v>
      </c>
      <c r="G79" s="28">
        <v>0.4</v>
      </c>
      <c r="H79" s="28">
        <v>0.01</v>
      </c>
      <c r="I79" s="28" t="s">
        <v>34</v>
      </c>
      <c r="J79" s="15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8" t="s">
        <v>1768</v>
      </c>
      <c r="L79" s="28" t="s">
        <v>238</v>
      </c>
      <c r="M79" s="28" t="s">
        <v>77</v>
      </c>
    </row>
    <row r="80" spans="1:14" x14ac:dyDescent="0.35">
      <c r="A80" s="28" t="s">
        <v>1004</v>
      </c>
      <c r="B80" s="28" t="s">
        <v>308</v>
      </c>
      <c r="C80" s="28" t="s">
        <v>281</v>
      </c>
      <c r="D80" s="28" t="s">
        <v>348</v>
      </c>
      <c r="E80" s="28" t="s">
        <v>524</v>
      </c>
      <c r="F80" s="28">
        <v>0</v>
      </c>
      <c r="G80" s="28">
        <v>0.4</v>
      </c>
      <c r="H80" s="28">
        <v>0.01</v>
      </c>
      <c r="I80" s="28" t="s">
        <v>34</v>
      </c>
      <c r="J80" s="15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8" t="s">
        <v>1768</v>
      </c>
      <c r="L80" s="28" t="s">
        <v>238</v>
      </c>
      <c r="M80" s="28" t="s">
        <v>77</v>
      </c>
    </row>
    <row r="81" spans="1:13" x14ac:dyDescent="0.35">
      <c r="A81" s="28" t="s">
        <v>1004</v>
      </c>
      <c r="B81" s="28" t="s">
        <v>1170</v>
      </c>
      <c r="C81" s="28" t="s">
        <v>1171</v>
      </c>
      <c r="D81" s="28" t="s">
        <v>1170</v>
      </c>
      <c r="E81" s="28" t="s">
        <v>1173</v>
      </c>
      <c r="F81" s="28">
        <v>0</v>
      </c>
      <c r="G81" s="28">
        <v>1</v>
      </c>
      <c r="H81" s="28">
        <v>0.01</v>
      </c>
      <c r="I81" s="28" t="s">
        <v>36</v>
      </c>
      <c r="J81" s="15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28" t="s">
        <v>1769</v>
      </c>
      <c r="L81" s="28" t="s">
        <v>1175</v>
      </c>
      <c r="M81" s="28" t="s">
        <v>1174</v>
      </c>
    </row>
    <row r="82" spans="1:13" x14ac:dyDescent="0.35">
      <c r="A82" s="28" t="s">
        <v>1004</v>
      </c>
      <c r="B82" s="28" t="s">
        <v>327</v>
      </c>
      <c r="C82" s="28" t="s">
        <v>282</v>
      </c>
      <c r="D82" s="28" t="s">
        <v>349</v>
      </c>
      <c r="E82" s="28" t="s">
        <v>523</v>
      </c>
      <c r="F82" s="28">
        <v>0</v>
      </c>
      <c r="G82" s="28">
        <v>0.4</v>
      </c>
      <c r="H82" s="28">
        <v>0.01</v>
      </c>
      <c r="I82" s="28" t="s">
        <v>35</v>
      </c>
      <c r="J82" s="15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8" t="s">
        <v>1768</v>
      </c>
      <c r="L82" s="28" t="s">
        <v>238</v>
      </c>
      <c r="M82" s="28" t="s">
        <v>77</v>
      </c>
    </row>
    <row r="83" spans="1:13" x14ac:dyDescent="0.35">
      <c r="A83" s="28" t="s">
        <v>1004</v>
      </c>
      <c r="B83" s="28" t="s">
        <v>327</v>
      </c>
      <c r="C83" s="28" t="s">
        <v>283</v>
      </c>
      <c r="D83" s="28" t="s">
        <v>349</v>
      </c>
      <c r="E83" s="28" t="s">
        <v>522</v>
      </c>
      <c r="F83" s="28">
        <v>0</v>
      </c>
      <c r="G83" s="28">
        <v>0.4</v>
      </c>
      <c r="H83" s="28">
        <v>0.01</v>
      </c>
      <c r="I83" s="28" t="s">
        <v>35</v>
      </c>
      <c r="J83" s="15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8" t="s">
        <v>1768</v>
      </c>
      <c r="L83" s="28" t="s">
        <v>238</v>
      </c>
      <c r="M83" s="28" t="s">
        <v>77</v>
      </c>
    </row>
    <row r="84" spans="1:13" x14ac:dyDescent="0.35">
      <c r="A84" s="28" t="s">
        <v>1004</v>
      </c>
      <c r="B84" s="28" t="s">
        <v>327</v>
      </c>
      <c r="C84" s="28" t="s">
        <v>284</v>
      </c>
      <c r="D84" s="28" t="s">
        <v>349</v>
      </c>
      <c r="E84" s="28" t="s">
        <v>521</v>
      </c>
      <c r="F84" s="28">
        <v>0</v>
      </c>
      <c r="G84" s="28">
        <v>0.4</v>
      </c>
      <c r="H84" s="28">
        <v>0.01</v>
      </c>
      <c r="I84" s="28" t="s">
        <v>35</v>
      </c>
      <c r="J84" s="15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8" t="s">
        <v>1768</v>
      </c>
      <c r="L84" s="28" t="s">
        <v>238</v>
      </c>
      <c r="M84" s="28" t="s">
        <v>77</v>
      </c>
    </row>
    <row r="85" spans="1:13" x14ac:dyDescent="0.35">
      <c r="A85" s="28" t="s">
        <v>1004</v>
      </c>
      <c r="B85" s="28" t="s">
        <v>327</v>
      </c>
      <c r="C85" s="28" t="s">
        <v>285</v>
      </c>
      <c r="D85" s="28" t="s">
        <v>349</v>
      </c>
      <c r="E85" s="28" t="s">
        <v>520</v>
      </c>
      <c r="F85" s="28">
        <v>0</v>
      </c>
      <c r="G85" s="28">
        <v>0.4</v>
      </c>
      <c r="H85" s="28">
        <v>0.01</v>
      </c>
      <c r="I85" s="28" t="s">
        <v>35</v>
      </c>
      <c r="J85" s="15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8" t="s">
        <v>1768</v>
      </c>
      <c r="L85" s="28" t="s">
        <v>238</v>
      </c>
      <c r="M85" s="28" t="s">
        <v>77</v>
      </c>
    </row>
    <row r="86" spans="1:13" x14ac:dyDescent="0.35">
      <c r="A86" s="28" t="s">
        <v>1004</v>
      </c>
      <c r="B86" s="28" t="s">
        <v>327</v>
      </c>
      <c r="C86" s="28" t="s">
        <v>286</v>
      </c>
      <c r="D86" s="28" t="s">
        <v>349</v>
      </c>
      <c r="E86" s="28" t="s">
        <v>519</v>
      </c>
      <c r="F86" s="28">
        <v>0</v>
      </c>
      <c r="G86" s="28">
        <v>0.4</v>
      </c>
      <c r="H86" s="28">
        <v>0.01</v>
      </c>
      <c r="I86" s="28" t="s">
        <v>35</v>
      </c>
      <c r="J86" s="15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28" t="s">
        <v>1768</v>
      </c>
      <c r="L86" s="28" t="s">
        <v>238</v>
      </c>
      <c r="M86" s="28" t="s">
        <v>77</v>
      </c>
    </row>
    <row r="87" spans="1:13" x14ac:dyDescent="0.35">
      <c r="A87" s="28" t="s">
        <v>1191</v>
      </c>
      <c r="B87" s="28" t="s">
        <v>1192</v>
      </c>
      <c r="C87" s="28" t="s">
        <v>1196</v>
      </c>
      <c r="E87" s="28" t="s">
        <v>1193</v>
      </c>
      <c r="F87" s="28">
        <v>-0.1</v>
      </c>
      <c r="G87" s="28">
        <v>0.02</v>
      </c>
      <c r="H87" s="28">
        <v>1E-3</v>
      </c>
      <c r="I87" s="28" t="s">
        <v>1200</v>
      </c>
      <c r="J87" s="15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28" t="s">
        <v>1194</v>
      </c>
    </row>
    <row r="88" spans="1:13" x14ac:dyDescent="0.35">
      <c r="A88" s="28" t="s">
        <v>1343</v>
      </c>
      <c r="B88" s="28" t="s">
        <v>1344</v>
      </c>
      <c r="C88" s="28" t="s">
        <v>1351</v>
      </c>
      <c r="E88" s="28" t="s">
        <v>1535</v>
      </c>
      <c r="F88" s="28">
        <v>0</v>
      </c>
      <c r="G88" s="28">
        <v>10</v>
      </c>
      <c r="H88" s="28">
        <v>1</v>
      </c>
      <c r="I88" s="28" t="s">
        <v>1319</v>
      </c>
      <c r="J88" s="15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28" t="s">
        <v>1320</v>
      </c>
    </row>
    <row r="89" spans="1:13" x14ac:dyDescent="0.35">
      <c r="A89" s="28" t="s">
        <v>1343</v>
      </c>
      <c r="B89" s="28" t="s">
        <v>1345</v>
      </c>
      <c r="C89" s="28" t="s">
        <v>1352</v>
      </c>
      <c r="E89" s="28" t="s">
        <v>1536</v>
      </c>
      <c r="F89" s="28">
        <v>0</v>
      </c>
      <c r="G89" s="28">
        <v>10</v>
      </c>
      <c r="H89" s="28">
        <v>1</v>
      </c>
      <c r="I89" s="28" t="s">
        <v>1319</v>
      </c>
      <c r="J89" s="15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28" t="s">
        <v>1320</v>
      </c>
    </row>
    <row r="90" spans="1:13" x14ac:dyDescent="0.35">
      <c r="A90" s="28" t="s">
        <v>1343</v>
      </c>
      <c r="B90" s="28" t="s">
        <v>463</v>
      </c>
      <c r="C90" s="28" t="s">
        <v>1353</v>
      </c>
      <c r="E90" s="28" t="s">
        <v>1537</v>
      </c>
      <c r="F90" s="28">
        <v>0</v>
      </c>
      <c r="G90" s="28">
        <v>10</v>
      </c>
      <c r="H90" s="28">
        <v>1</v>
      </c>
      <c r="I90" s="28" t="s">
        <v>1319</v>
      </c>
      <c r="J90" s="15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28" t="s">
        <v>1320</v>
      </c>
    </row>
    <row r="91" spans="1:13" x14ac:dyDescent="0.35">
      <c r="A91" s="28" t="s">
        <v>1343</v>
      </c>
      <c r="B91" s="28" t="s">
        <v>1346</v>
      </c>
      <c r="C91" s="28" t="s">
        <v>1354</v>
      </c>
      <c r="E91" s="28" t="s">
        <v>1538</v>
      </c>
      <c r="F91" s="28">
        <v>0</v>
      </c>
      <c r="G91" s="28">
        <v>10</v>
      </c>
      <c r="H91" s="28">
        <v>1</v>
      </c>
      <c r="I91" s="28" t="s">
        <v>1319</v>
      </c>
      <c r="J91" s="15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28" t="s">
        <v>1320</v>
      </c>
    </row>
    <row r="92" spans="1:13" x14ac:dyDescent="0.35">
      <c r="A92" s="28" t="s">
        <v>1343</v>
      </c>
      <c r="B92" s="28" t="s">
        <v>1347</v>
      </c>
      <c r="C92" s="28" t="s">
        <v>1355</v>
      </c>
      <c r="E92" s="28" t="s">
        <v>1539</v>
      </c>
      <c r="F92" s="28">
        <v>0</v>
      </c>
      <c r="G92" s="28">
        <v>10</v>
      </c>
      <c r="H92" s="28">
        <v>1</v>
      </c>
      <c r="I92" s="28" t="s">
        <v>1319</v>
      </c>
      <c r="J92" s="15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28" t="s">
        <v>1320</v>
      </c>
    </row>
    <row r="93" spans="1:13" x14ac:dyDescent="0.35">
      <c r="A93" s="28" t="s">
        <v>1343</v>
      </c>
      <c r="B93" s="28" t="s">
        <v>252</v>
      </c>
      <c r="C93" s="28" t="s">
        <v>1356</v>
      </c>
      <c r="E93" s="28" t="s">
        <v>1540</v>
      </c>
      <c r="F93" s="28">
        <v>0</v>
      </c>
      <c r="G93" s="28">
        <v>10</v>
      </c>
      <c r="H93" s="28">
        <v>1</v>
      </c>
      <c r="I93" s="28" t="s">
        <v>1319</v>
      </c>
      <c r="J93" s="15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28" t="s">
        <v>1320</v>
      </c>
    </row>
    <row r="94" spans="1:13" x14ac:dyDescent="0.35">
      <c r="A94" s="28" t="s">
        <v>1343</v>
      </c>
      <c r="B94" s="28" t="s">
        <v>1348</v>
      </c>
      <c r="C94" s="28" t="s">
        <v>1357</v>
      </c>
      <c r="E94" s="28" t="s">
        <v>1541</v>
      </c>
      <c r="F94" s="28">
        <v>0</v>
      </c>
      <c r="G94" s="28">
        <v>10</v>
      </c>
      <c r="H94" s="28">
        <v>1</v>
      </c>
      <c r="I94" s="28" t="s">
        <v>1319</v>
      </c>
      <c r="J94" s="15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28" t="s">
        <v>1320</v>
      </c>
    </row>
    <row r="95" spans="1:13" x14ac:dyDescent="0.35">
      <c r="A95" s="28" t="s">
        <v>1343</v>
      </c>
      <c r="B95" s="28" t="s">
        <v>1349</v>
      </c>
      <c r="C95" s="28" t="s">
        <v>1358</v>
      </c>
      <c r="E95" s="28" t="s">
        <v>1542</v>
      </c>
      <c r="F95" s="28">
        <v>0</v>
      </c>
      <c r="G95" s="28">
        <v>10</v>
      </c>
      <c r="H95" s="28">
        <v>1</v>
      </c>
      <c r="I95" s="28" t="s">
        <v>1319</v>
      </c>
      <c r="J95" s="15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28" t="s">
        <v>1320</v>
      </c>
    </row>
    <row r="96" spans="1:13" x14ac:dyDescent="0.35">
      <c r="A96" s="28" t="s">
        <v>1343</v>
      </c>
      <c r="B96" s="28" t="s">
        <v>1350</v>
      </c>
      <c r="C96" s="28" t="s">
        <v>1359</v>
      </c>
      <c r="E96" s="28" t="s">
        <v>1543</v>
      </c>
      <c r="F96" s="28">
        <v>0</v>
      </c>
      <c r="G96" s="28">
        <v>10</v>
      </c>
      <c r="H96" s="28">
        <v>1</v>
      </c>
      <c r="I96" s="28" t="s">
        <v>1319</v>
      </c>
      <c r="J96" s="15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28" t="s">
        <v>1320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CA86-BD19-417C-AFCA-E5A2C47DFFE1}">
  <sheetPr>
    <tabColor theme="8" tint="-0.249977111117893"/>
  </sheetPr>
  <dimension ref="A1:Y838"/>
  <sheetViews>
    <sheetView zoomScale="80" zoomScaleNormal="80" workbookViewId="0">
      <pane ySplit="2" topLeftCell="A666" activePane="bottomLeft" state="frozen"/>
      <selection activeCell="D1" sqref="D1"/>
      <selection pane="bottomLeft" activeCell="A675" sqref="A675"/>
    </sheetView>
  </sheetViews>
  <sheetFormatPr defaultColWidth="9.1796875" defaultRowHeight="14.5" x14ac:dyDescent="0.35"/>
  <cols>
    <col min="1" max="1" width="17.1796875" style="162" customWidth="1"/>
    <col min="2" max="2" width="7" style="163" customWidth="1"/>
    <col min="3" max="3" width="32.54296875" style="162" customWidth="1"/>
    <col min="4" max="4" width="38.54296875" style="162" customWidth="1"/>
    <col min="5" max="5" width="26.54296875" style="162" customWidth="1"/>
    <col min="6" max="10" width="9.1796875" style="162" customWidth="1"/>
    <col min="11" max="11" width="6.7265625" style="162" customWidth="1"/>
    <col min="12" max="12" width="31.54296875" style="162" customWidth="1"/>
    <col min="13" max="13" width="11.54296875" style="163" customWidth="1"/>
    <col min="14" max="14" width="13.453125" style="162" customWidth="1"/>
    <col min="15" max="15" width="53.81640625" style="162" customWidth="1"/>
    <col min="16" max="17" width="11" style="162" customWidth="1"/>
    <col min="18" max="18" width="21.26953125" style="162" customWidth="1"/>
    <col min="19" max="19" width="26.453125" style="162" customWidth="1"/>
    <col min="20" max="20" width="30.7265625" style="162" customWidth="1"/>
    <col min="21" max="21" width="166.26953125" style="180" customWidth="1"/>
    <col min="22" max="16384" width="9.1796875" style="162"/>
  </cols>
  <sheetData>
    <row r="1" spans="1:21" x14ac:dyDescent="0.35">
      <c r="C1" s="164" t="s">
        <v>1873</v>
      </c>
      <c r="D1" s="163"/>
      <c r="E1" s="163"/>
      <c r="F1" s="163"/>
      <c r="G1" s="163"/>
      <c r="H1" s="163"/>
      <c r="I1" s="163"/>
      <c r="J1" s="163"/>
      <c r="K1" s="163"/>
      <c r="L1" s="163" t="s">
        <v>1874</v>
      </c>
      <c r="N1" s="165" t="s">
        <v>1875</v>
      </c>
      <c r="O1" s="165" t="s">
        <v>1875</v>
      </c>
      <c r="P1" s="165" t="s">
        <v>1875</v>
      </c>
      <c r="Q1" s="165" t="s">
        <v>1876</v>
      </c>
      <c r="R1" s="165" t="s">
        <v>1877</v>
      </c>
      <c r="S1" s="165"/>
      <c r="T1" s="165" t="s">
        <v>1878</v>
      </c>
      <c r="U1" s="166" t="s">
        <v>1879</v>
      </c>
    </row>
    <row r="2" spans="1:21" s="167" customFormat="1" x14ac:dyDescent="0.35">
      <c r="B2" s="164"/>
      <c r="C2" s="168" t="s">
        <v>3</v>
      </c>
      <c r="D2" s="168" t="s">
        <v>0</v>
      </c>
      <c r="E2" s="168" t="s">
        <v>1</v>
      </c>
      <c r="F2" s="168" t="s">
        <v>38</v>
      </c>
      <c r="G2" s="168" t="s">
        <v>39</v>
      </c>
      <c r="H2" s="168" t="s">
        <v>86</v>
      </c>
      <c r="I2" s="168" t="s">
        <v>87</v>
      </c>
      <c r="J2" s="168" t="s">
        <v>461</v>
      </c>
      <c r="K2" s="168" t="s">
        <v>71</v>
      </c>
      <c r="L2" s="168" t="s">
        <v>1880</v>
      </c>
      <c r="M2" s="169"/>
      <c r="N2" s="168" t="s">
        <v>1881</v>
      </c>
      <c r="O2" s="168" t="s">
        <v>1882</v>
      </c>
      <c r="P2" s="168" t="s">
        <v>1883</v>
      </c>
      <c r="Q2" s="168" t="s">
        <v>1884</v>
      </c>
      <c r="R2" s="168" t="s">
        <v>1885</v>
      </c>
      <c r="S2" s="168"/>
      <c r="T2" s="168" t="s">
        <v>1886</v>
      </c>
      <c r="U2" s="166"/>
    </row>
    <row r="3" spans="1:21" s="172" customFormat="1" ht="33" customHeight="1" x14ac:dyDescent="0.35">
      <c r="A3" s="170" t="s">
        <v>1887</v>
      </c>
      <c r="B3" s="171"/>
      <c r="C3" s="170" t="s">
        <v>4</v>
      </c>
      <c r="D3" s="170" t="s">
        <v>664</v>
      </c>
      <c r="E3" s="172" t="str">
        <f>E4</f>
        <v>Percentage Reduction of Separately Regulated Pollutants</v>
      </c>
      <c r="M3" s="173"/>
      <c r="N3" s="172" t="s">
        <v>1888</v>
      </c>
      <c r="O3" s="172"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72" t="s">
        <v>1889</v>
      </c>
      <c r="Q3" s="172" t="s">
        <v>46</v>
      </c>
      <c r="U3" s="17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35">
      <c r="A4" s="175" t="s">
        <v>1890</v>
      </c>
      <c r="B4" s="176"/>
      <c r="C4" s="152" t="s">
        <v>4</v>
      </c>
      <c r="D4" s="152" t="s">
        <v>664</v>
      </c>
      <c r="E4" s="152" t="s">
        <v>660</v>
      </c>
      <c r="F4" s="152" t="s">
        <v>40</v>
      </c>
      <c r="G4" s="152" t="s">
        <v>490</v>
      </c>
      <c r="H4" s="152" t="s">
        <v>40</v>
      </c>
      <c r="I4" s="152" t="s">
        <v>712</v>
      </c>
      <c r="J4" s="177">
        <v>300</v>
      </c>
      <c r="K4" s="154" t="s">
        <v>46</v>
      </c>
      <c r="L4" s="178" t="s">
        <v>1891</v>
      </c>
      <c r="N4" s="175" t="s">
        <v>1888</v>
      </c>
      <c r="O4" s="175"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79" t="s">
        <v>1889</v>
      </c>
      <c r="Q4" s="179" t="s">
        <v>46</v>
      </c>
      <c r="R4" s="179" t="str">
        <f t="shared" ref="R4:R63" si="0">I4&amp;" emitted by "&amp;H4</f>
        <v>VOCs emitted by LDVs</v>
      </c>
      <c r="S4" s="179" t="str">
        <f>IF(R4="","","//**"&amp;R4&amp;": **")</f>
        <v>//**VOCs emitted by LDVs: **</v>
      </c>
      <c r="T4" s="162"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35">
      <c r="A5" s="175" t="s">
        <v>1890</v>
      </c>
      <c r="B5" s="176"/>
      <c r="C5" s="161" t="s">
        <v>4</v>
      </c>
      <c r="D5" s="161" t="s">
        <v>664</v>
      </c>
      <c r="E5" s="161" t="s">
        <v>660</v>
      </c>
      <c r="F5" s="152" t="s">
        <v>40</v>
      </c>
      <c r="G5" s="152" t="s">
        <v>484</v>
      </c>
      <c r="H5" s="152" t="s">
        <v>40</v>
      </c>
      <c r="I5" s="152" t="s">
        <v>484</v>
      </c>
      <c r="J5" s="177">
        <v>301</v>
      </c>
      <c r="K5" s="154" t="s">
        <v>46</v>
      </c>
      <c r="L5" s="178" t="s">
        <v>1891</v>
      </c>
      <c r="N5" s="175" t="s">
        <v>1888</v>
      </c>
      <c r="O5" s="175"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79" t="s">
        <v>1889</v>
      </c>
      <c r="Q5" s="179" t="s">
        <v>46</v>
      </c>
      <c r="R5" s="179" t="str">
        <f t="shared" si="0"/>
        <v>CO emitted by LDVs</v>
      </c>
      <c r="S5" s="179" t="str">
        <f t="shared" ref="S5:S68" si="2">IF(R5="","","//**"&amp;R5&amp;": **")</f>
        <v>//**CO emitted by LDVs: **</v>
      </c>
      <c r="T5" s="162"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35">
      <c r="A6" s="175" t="s">
        <v>1890</v>
      </c>
      <c r="B6" s="176"/>
      <c r="C6" s="161" t="s">
        <v>4</v>
      </c>
      <c r="D6" s="161" t="s">
        <v>664</v>
      </c>
      <c r="E6" s="161" t="s">
        <v>660</v>
      </c>
      <c r="F6" s="152" t="s">
        <v>40</v>
      </c>
      <c r="G6" s="152" t="s">
        <v>491</v>
      </c>
      <c r="H6" s="152" t="s">
        <v>40</v>
      </c>
      <c r="I6" s="152" t="s">
        <v>491</v>
      </c>
      <c r="J6" s="177">
        <v>302</v>
      </c>
      <c r="K6" s="154" t="s">
        <v>46</v>
      </c>
      <c r="L6" s="178" t="s">
        <v>1891</v>
      </c>
      <c r="N6" s="175" t="s">
        <v>1888</v>
      </c>
      <c r="O6" s="175"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79" t="s">
        <v>1889</v>
      </c>
      <c r="Q6" s="179" t="s">
        <v>46</v>
      </c>
      <c r="R6" s="179" t="str">
        <f t="shared" si="0"/>
        <v>NOx emitted by LDVs</v>
      </c>
      <c r="S6" s="179" t="str">
        <f t="shared" si="2"/>
        <v>//**NOx emitted by LDVs: **</v>
      </c>
      <c r="T6" s="162"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35">
      <c r="A7" s="175" t="s">
        <v>1890</v>
      </c>
      <c r="B7" s="176"/>
      <c r="C7" s="161" t="s">
        <v>4</v>
      </c>
      <c r="D7" s="161" t="s">
        <v>664</v>
      </c>
      <c r="E7" s="161" t="s">
        <v>660</v>
      </c>
      <c r="F7" s="152" t="s">
        <v>40</v>
      </c>
      <c r="G7" s="152" t="s">
        <v>492</v>
      </c>
      <c r="H7" s="152" t="s">
        <v>40</v>
      </c>
      <c r="I7" s="152" t="s">
        <v>492</v>
      </c>
      <c r="J7" s="177">
        <v>303</v>
      </c>
      <c r="K7" s="154" t="s">
        <v>46</v>
      </c>
      <c r="L7" s="178" t="s">
        <v>1891</v>
      </c>
      <c r="N7" s="175" t="s">
        <v>1888</v>
      </c>
      <c r="O7" s="175"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79" t="s">
        <v>1889</v>
      </c>
      <c r="Q7" s="179" t="s">
        <v>46</v>
      </c>
      <c r="R7" s="179" t="str">
        <f t="shared" si="0"/>
        <v>PM10 emitted by LDVs</v>
      </c>
      <c r="S7" s="179" t="str">
        <f t="shared" si="2"/>
        <v>//**PM10 emitted by LDVs: **</v>
      </c>
      <c r="T7" s="162"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35">
      <c r="A8" s="175" t="s">
        <v>1890</v>
      </c>
      <c r="B8" s="176"/>
      <c r="C8" s="161" t="s">
        <v>4</v>
      </c>
      <c r="D8" s="161" t="s">
        <v>664</v>
      </c>
      <c r="E8" s="161" t="s">
        <v>660</v>
      </c>
      <c r="F8" s="152" t="s">
        <v>40</v>
      </c>
      <c r="G8" s="152" t="s">
        <v>493</v>
      </c>
      <c r="H8" s="152" t="s">
        <v>40</v>
      </c>
      <c r="I8" s="152" t="s">
        <v>579</v>
      </c>
      <c r="J8" s="177">
        <v>304</v>
      </c>
      <c r="K8" s="154" t="s">
        <v>46</v>
      </c>
      <c r="L8" s="178" t="s">
        <v>1891</v>
      </c>
      <c r="N8" s="175" t="s">
        <v>1888</v>
      </c>
      <c r="O8" s="175"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79" t="s">
        <v>1889</v>
      </c>
      <c r="Q8" s="179" t="s">
        <v>46</v>
      </c>
      <c r="R8" s="179" t="str">
        <f t="shared" si="0"/>
        <v>PM2.5 emitted by LDVs</v>
      </c>
      <c r="S8" s="179" t="str">
        <f t="shared" si="2"/>
        <v>//**PM2.5 emitted by LDVs: **</v>
      </c>
      <c r="T8" s="162"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35">
      <c r="A9" s="175" t="s">
        <v>1890</v>
      </c>
      <c r="B9" s="176"/>
      <c r="C9" s="161" t="s">
        <v>4</v>
      </c>
      <c r="D9" s="161" t="s">
        <v>664</v>
      </c>
      <c r="E9" s="161" t="s">
        <v>660</v>
      </c>
      <c r="F9" s="152" t="s">
        <v>40</v>
      </c>
      <c r="G9" s="152" t="s">
        <v>494</v>
      </c>
      <c r="H9" s="152" t="s">
        <v>40</v>
      </c>
      <c r="I9" s="152" t="s">
        <v>494</v>
      </c>
      <c r="J9" s="177">
        <v>305</v>
      </c>
      <c r="K9" s="154" t="s">
        <v>46</v>
      </c>
      <c r="L9" s="178" t="s">
        <v>1891</v>
      </c>
      <c r="N9" s="175" t="s">
        <v>1888</v>
      </c>
      <c r="O9" s="175"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79" t="s">
        <v>1889</v>
      </c>
      <c r="Q9" s="179" t="s">
        <v>46</v>
      </c>
      <c r="R9" s="179" t="str">
        <f t="shared" si="0"/>
        <v>SOx emitted by LDVs</v>
      </c>
      <c r="S9" s="179" t="str">
        <f t="shared" si="2"/>
        <v>//**SOx emitted by LDVs: **</v>
      </c>
      <c r="T9" s="162"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35">
      <c r="A10" s="175" t="s">
        <v>1890</v>
      </c>
      <c r="B10" s="176"/>
      <c r="C10" s="161" t="s">
        <v>4</v>
      </c>
      <c r="D10" s="161" t="s">
        <v>664</v>
      </c>
      <c r="E10" s="161" t="s">
        <v>660</v>
      </c>
      <c r="F10" s="152" t="s">
        <v>40</v>
      </c>
      <c r="G10" s="152" t="s">
        <v>495</v>
      </c>
      <c r="H10" s="152" t="s">
        <v>40</v>
      </c>
      <c r="I10" s="152" t="s">
        <v>495</v>
      </c>
      <c r="J10" s="177">
        <v>306</v>
      </c>
      <c r="K10" s="154" t="s">
        <v>46</v>
      </c>
      <c r="L10" s="178" t="s">
        <v>1891</v>
      </c>
      <c r="N10" s="175" t="s">
        <v>1888</v>
      </c>
      <c r="O10" s="175"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79" t="s">
        <v>1889</v>
      </c>
      <c r="Q10" s="179" t="s">
        <v>46</v>
      </c>
      <c r="R10" s="179" t="str">
        <f t="shared" si="0"/>
        <v>BC emitted by LDVs</v>
      </c>
      <c r="S10" s="179" t="str">
        <f t="shared" si="2"/>
        <v>//**BC emitted by LDVs: **</v>
      </c>
      <c r="T10" s="162"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35">
      <c r="A11" s="175" t="s">
        <v>1890</v>
      </c>
      <c r="B11" s="176"/>
      <c r="C11" s="161" t="s">
        <v>4</v>
      </c>
      <c r="D11" s="161" t="s">
        <v>664</v>
      </c>
      <c r="E11" s="161" t="s">
        <v>660</v>
      </c>
      <c r="F11" s="152" t="s">
        <v>40</v>
      </c>
      <c r="G11" s="152" t="s">
        <v>496</v>
      </c>
      <c r="H11" s="152" t="s">
        <v>40</v>
      </c>
      <c r="I11" s="152" t="s">
        <v>496</v>
      </c>
      <c r="J11" s="177">
        <v>307</v>
      </c>
      <c r="K11" s="154" t="s">
        <v>46</v>
      </c>
      <c r="L11" s="178" t="s">
        <v>1891</v>
      </c>
      <c r="N11" s="175" t="s">
        <v>1888</v>
      </c>
      <c r="O11" s="175"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79" t="s">
        <v>1889</v>
      </c>
      <c r="Q11" s="179" t="s">
        <v>46</v>
      </c>
      <c r="R11" s="179" t="str">
        <f t="shared" si="0"/>
        <v>OC emitted by LDVs</v>
      </c>
      <c r="S11" s="179" t="str">
        <f t="shared" si="2"/>
        <v>//**OC emitted by LDVs: **</v>
      </c>
      <c r="T11" s="162"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35">
      <c r="A12" s="175" t="s">
        <v>1890</v>
      </c>
      <c r="B12" s="176"/>
      <c r="C12" s="161" t="s">
        <v>4</v>
      </c>
      <c r="D12" s="161" t="s">
        <v>664</v>
      </c>
      <c r="E12" s="161" t="s">
        <v>660</v>
      </c>
      <c r="F12" s="152" t="s">
        <v>40</v>
      </c>
      <c r="G12" s="152" t="s">
        <v>497</v>
      </c>
      <c r="H12" s="152" t="s">
        <v>40</v>
      </c>
      <c r="I12" s="152" t="s">
        <v>497</v>
      </c>
      <c r="J12" s="177">
        <v>308</v>
      </c>
      <c r="K12" s="155" t="s">
        <v>47</v>
      </c>
      <c r="L12" s="178"/>
      <c r="N12" s="175" t="s">
        <v>1888</v>
      </c>
      <c r="O12" s="175"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79" t="s">
        <v>1889</v>
      </c>
      <c r="Q12" s="179" t="s">
        <v>46</v>
      </c>
      <c r="R12" s="179" t="str">
        <f t="shared" si="0"/>
        <v>CH4 emitted by LDVs</v>
      </c>
      <c r="S12" s="179" t="str">
        <f t="shared" si="2"/>
        <v>//**CH4 emitted by LDVs: **</v>
      </c>
      <c r="T12" s="162" t="str">
        <f t="shared" si="1"/>
        <v/>
      </c>
    </row>
    <row r="13" spans="1:21" x14ac:dyDescent="0.35">
      <c r="A13" s="175" t="s">
        <v>1890</v>
      </c>
      <c r="B13" s="176"/>
      <c r="C13" s="161" t="s">
        <v>4</v>
      </c>
      <c r="D13" s="161" t="s">
        <v>664</v>
      </c>
      <c r="E13" s="161" t="s">
        <v>660</v>
      </c>
      <c r="F13" s="152" t="s">
        <v>40</v>
      </c>
      <c r="G13" s="152" t="s">
        <v>498</v>
      </c>
      <c r="H13" s="152" t="s">
        <v>40</v>
      </c>
      <c r="I13" s="152" t="s">
        <v>498</v>
      </c>
      <c r="J13" s="177">
        <v>309</v>
      </c>
      <c r="K13" s="155" t="s">
        <v>47</v>
      </c>
      <c r="L13" s="178"/>
      <c r="N13" s="175" t="s">
        <v>1888</v>
      </c>
      <c r="O13" s="175"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79" t="s">
        <v>1889</v>
      </c>
      <c r="Q13" s="179" t="s">
        <v>46</v>
      </c>
      <c r="R13" s="179" t="str">
        <f t="shared" si="0"/>
        <v>N2O emitted by LDVs</v>
      </c>
      <c r="S13" s="179" t="str">
        <f t="shared" si="2"/>
        <v>//**N2O emitted by LDVs: **</v>
      </c>
      <c r="T13" s="162" t="str">
        <f t="shared" si="1"/>
        <v/>
      </c>
    </row>
    <row r="14" spans="1:21" x14ac:dyDescent="0.35">
      <c r="A14" s="175" t="s">
        <v>1890</v>
      </c>
      <c r="B14" s="176"/>
      <c r="C14" s="161" t="s">
        <v>4</v>
      </c>
      <c r="D14" s="161" t="s">
        <v>664</v>
      </c>
      <c r="E14" s="161" t="s">
        <v>660</v>
      </c>
      <c r="F14" s="152" t="s">
        <v>41</v>
      </c>
      <c r="G14" s="152" t="s">
        <v>490</v>
      </c>
      <c r="H14" s="152" t="s">
        <v>41</v>
      </c>
      <c r="I14" s="152" t="s">
        <v>712</v>
      </c>
      <c r="J14" s="177">
        <v>310</v>
      </c>
      <c r="K14" s="154" t="s">
        <v>46</v>
      </c>
      <c r="L14" s="178" t="s">
        <v>1891</v>
      </c>
      <c r="N14" s="175" t="s">
        <v>1888</v>
      </c>
      <c r="O14" s="175"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79" t="s">
        <v>1889</v>
      </c>
      <c r="Q14" s="179" t="s">
        <v>46</v>
      </c>
      <c r="R14" s="179" t="str">
        <f t="shared" si="0"/>
        <v>VOCs emitted by HDVs</v>
      </c>
      <c r="S14" s="179" t="str">
        <f t="shared" si="2"/>
        <v>//**VOCs emitted by HDVs: **</v>
      </c>
      <c r="T14" s="162"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35">
      <c r="A15" s="175" t="s">
        <v>1890</v>
      </c>
      <c r="B15" s="176"/>
      <c r="C15" s="161" t="s">
        <v>4</v>
      </c>
      <c r="D15" s="161" t="s">
        <v>664</v>
      </c>
      <c r="E15" s="161" t="s">
        <v>660</v>
      </c>
      <c r="F15" s="152" t="s">
        <v>41</v>
      </c>
      <c r="G15" s="152" t="s">
        <v>484</v>
      </c>
      <c r="H15" s="152" t="s">
        <v>41</v>
      </c>
      <c r="I15" s="152" t="s">
        <v>484</v>
      </c>
      <c r="J15" s="177">
        <v>311</v>
      </c>
      <c r="K15" s="154" t="s">
        <v>46</v>
      </c>
      <c r="L15" s="178" t="s">
        <v>1891</v>
      </c>
      <c r="N15" s="175" t="s">
        <v>1888</v>
      </c>
      <c r="O15" s="175"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79" t="s">
        <v>1889</v>
      </c>
      <c r="Q15" s="179" t="s">
        <v>46</v>
      </c>
      <c r="R15" s="179" t="str">
        <f t="shared" si="0"/>
        <v>CO emitted by HDVs</v>
      </c>
      <c r="S15" s="179" t="str">
        <f t="shared" si="2"/>
        <v>//**CO emitted by HDVs: **</v>
      </c>
      <c r="T15" s="162"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35">
      <c r="A16" s="175" t="s">
        <v>1890</v>
      </c>
      <c r="B16" s="176"/>
      <c r="C16" s="161" t="s">
        <v>4</v>
      </c>
      <c r="D16" s="161" t="s">
        <v>664</v>
      </c>
      <c r="E16" s="161" t="s">
        <v>660</v>
      </c>
      <c r="F16" s="152" t="s">
        <v>41</v>
      </c>
      <c r="G16" s="152" t="s">
        <v>491</v>
      </c>
      <c r="H16" s="152" t="s">
        <v>41</v>
      </c>
      <c r="I16" s="152" t="s">
        <v>491</v>
      </c>
      <c r="J16" s="177">
        <v>312</v>
      </c>
      <c r="K16" s="154" t="s">
        <v>46</v>
      </c>
      <c r="L16" s="178" t="s">
        <v>1891</v>
      </c>
      <c r="N16" s="175" t="s">
        <v>1888</v>
      </c>
      <c r="O16" s="175"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79" t="s">
        <v>1889</v>
      </c>
      <c r="Q16" s="179" t="s">
        <v>46</v>
      </c>
      <c r="R16" s="179" t="str">
        <f t="shared" si="0"/>
        <v>NOx emitted by HDVs</v>
      </c>
      <c r="S16" s="179" t="str">
        <f t="shared" si="2"/>
        <v>//**NOx emitted by HDVs: **</v>
      </c>
      <c r="T16" s="162" t="str">
        <f t="shared" si="1"/>
        <v>//**NOx emitted by HDVs: ** In the United States, since 1997, the 24-hour national ambient air quality standard (NAAQS) for PM2.5, the most harmful type of particulate for human health, declined from 65 µg/m^3 to 35 µg/m^3, a reduction of 46%.</v>
      </c>
    </row>
    <row r="17" spans="1:21" s="181" customFormat="1" x14ac:dyDescent="0.35">
      <c r="A17" s="175" t="s">
        <v>1890</v>
      </c>
      <c r="B17" s="176"/>
      <c r="C17" s="161" t="s">
        <v>4</v>
      </c>
      <c r="D17" s="161" t="s">
        <v>664</v>
      </c>
      <c r="E17" s="161" t="s">
        <v>660</v>
      </c>
      <c r="F17" s="152" t="s">
        <v>41</v>
      </c>
      <c r="G17" s="152" t="s">
        <v>492</v>
      </c>
      <c r="H17" s="152" t="s">
        <v>41</v>
      </c>
      <c r="I17" s="152" t="s">
        <v>492</v>
      </c>
      <c r="J17" s="177">
        <v>313</v>
      </c>
      <c r="K17" s="154" t="s">
        <v>46</v>
      </c>
      <c r="L17" s="178" t="s">
        <v>1891</v>
      </c>
      <c r="M17" s="163"/>
      <c r="N17" s="175" t="s">
        <v>1888</v>
      </c>
      <c r="O17" s="175"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79" t="s">
        <v>1889</v>
      </c>
      <c r="Q17" s="179" t="s">
        <v>46</v>
      </c>
      <c r="R17" s="179" t="str">
        <f t="shared" si="0"/>
        <v>PM10 emitted by HDVs</v>
      </c>
      <c r="S17" s="179" t="str">
        <f t="shared" si="2"/>
        <v>//**PM10 emitted by HDVs: **</v>
      </c>
      <c r="T17" s="162" t="str">
        <f t="shared" si="1"/>
        <v>//**PM10 emitted by HDVs: ** In the United States, since 1997, the 24-hour national ambient air quality standard (NAAQS) for PM2.5, the most harmful type of particulate for human health, declined from 65 µg/m^3 to 35 µg/m^3, a reduction of 46%.</v>
      </c>
      <c r="U17" s="180"/>
    </row>
    <row r="18" spans="1:21" s="181" customFormat="1" x14ac:dyDescent="0.35">
      <c r="A18" s="175" t="s">
        <v>1890</v>
      </c>
      <c r="B18" s="176"/>
      <c r="C18" s="161" t="s">
        <v>4</v>
      </c>
      <c r="D18" s="161" t="s">
        <v>664</v>
      </c>
      <c r="E18" s="161" t="s">
        <v>660</v>
      </c>
      <c r="F18" s="152" t="s">
        <v>41</v>
      </c>
      <c r="G18" s="152" t="s">
        <v>493</v>
      </c>
      <c r="H18" s="152" t="s">
        <v>41</v>
      </c>
      <c r="I18" s="152" t="s">
        <v>579</v>
      </c>
      <c r="J18" s="177">
        <v>314</v>
      </c>
      <c r="K18" s="154" t="s">
        <v>46</v>
      </c>
      <c r="L18" s="178" t="s">
        <v>1891</v>
      </c>
      <c r="M18" s="163"/>
      <c r="N18" s="175" t="s">
        <v>1888</v>
      </c>
      <c r="O18" s="175"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79" t="s">
        <v>1889</v>
      </c>
      <c r="Q18" s="179" t="s">
        <v>46</v>
      </c>
      <c r="R18" s="179" t="str">
        <f t="shared" si="0"/>
        <v>PM2.5 emitted by HDVs</v>
      </c>
      <c r="S18" s="179" t="str">
        <f t="shared" si="2"/>
        <v>//**PM2.5 emitted by HDVs: **</v>
      </c>
      <c r="T18" s="162" t="str">
        <f t="shared" si="1"/>
        <v>//**PM2.5 emitted by HDVs: ** In the United States, since 1997, the 24-hour national ambient air quality standard (NAAQS) for PM2.5, the most harmful type of particulate for human health, declined from 65 µg/m^3 to 35 µg/m^3, a reduction of 46%.</v>
      </c>
      <c r="U18" s="180"/>
    </row>
    <row r="19" spans="1:21" s="181" customFormat="1" x14ac:dyDescent="0.35">
      <c r="A19" s="175" t="s">
        <v>1890</v>
      </c>
      <c r="B19" s="176"/>
      <c r="C19" s="161" t="s">
        <v>4</v>
      </c>
      <c r="D19" s="161" t="s">
        <v>664</v>
      </c>
      <c r="E19" s="161" t="s">
        <v>660</v>
      </c>
      <c r="F19" s="152" t="s">
        <v>41</v>
      </c>
      <c r="G19" s="152" t="s">
        <v>494</v>
      </c>
      <c r="H19" s="152" t="s">
        <v>41</v>
      </c>
      <c r="I19" s="152" t="s">
        <v>494</v>
      </c>
      <c r="J19" s="177">
        <v>315</v>
      </c>
      <c r="K19" s="154" t="s">
        <v>46</v>
      </c>
      <c r="L19" s="178" t="s">
        <v>1891</v>
      </c>
      <c r="M19" s="163"/>
      <c r="N19" s="175" t="s">
        <v>1888</v>
      </c>
      <c r="O19" s="175"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79" t="s">
        <v>1889</v>
      </c>
      <c r="Q19" s="179" t="s">
        <v>46</v>
      </c>
      <c r="R19" s="179" t="str">
        <f t="shared" si="0"/>
        <v>SOx emitted by HDVs</v>
      </c>
      <c r="S19" s="179" t="str">
        <f t="shared" si="2"/>
        <v>//**SOx emitted by HDVs: **</v>
      </c>
      <c r="T19" s="162" t="str">
        <f t="shared" si="1"/>
        <v>//**SOx emitted by HDVs: ** In the United States, since 1997, the 24-hour national ambient air quality standard (NAAQS) for PM2.5, the most harmful type of particulate for human health, declined from 65 µg/m^3 to 35 µg/m^3, a reduction of 46%.</v>
      </c>
      <c r="U19" s="180"/>
    </row>
    <row r="20" spans="1:21" s="181" customFormat="1" x14ac:dyDescent="0.35">
      <c r="A20" s="175" t="s">
        <v>1890</v>
      </c>
      <c r="B20" s="176"/>
      <c r="C20" s="161" t="s">
        <v>4</v>
      </c>
      <c r="D20" s="161" t="s">
        <v>664</v>
      </c>
      <c r="E20" s="161" t="s">
        <v>660</v>
      </c>
      <c r="F20" s="152" t="s">
        <v>41</v>
      </c>
      <c r="G20" s="152" t="s">
        <v>495</v>
      </c>
      <c r="H20" s="152" t="s">
        <v>41</v>
      </c>
      <c r="I20" s="152" t="s">
        <v>495</v>
      </c>
      <c r="J20" s="177">
        <v>316</v>
      </c>
      <c r="K20" s="154" t="s">
        <v>46</v>
      </c>
      <c r="L20" s="178" t="s">
        <v>1891</v>
      </c>
      <c r="M20" s="163"/>
      <c r="N20" s="175" t="s">
        <v>1888</v>
      </c>
      <c r="O20" s="175"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79" t="s">
        <v>1889</v>
      </c>
      <c r="Q20" s="179" t="s">
        <v>46</v>
      </c>
      <c r="R20" s="179" t="str">
        <f t="shared" si="0"/>
        <v>BC emitted by HDVs</v>
      </c>
      <c r="S20" s="179" t="str">
        <f t="shared" si="2"/>
        <v>//**BC emitted by HDVs: **</v>
      </c>
      <c r="T20" s="162" t="str">
        <f t="shared" si="1"/>
        <v>//**BC emitted by HDVs: ** In the United States, since 1997, the 24-hour national ambient air quality standard (NAAQS) for PM2.5, the most harmful type of particulate for human health, declined from 65 µg/m^3 to 35 µg/m^3, a reduction of 46%.</v>
      </c>
      <c r="U20" s="180"/>
    </row>
    <row r="21" spans="1:21" s="181" customFormat="1" x14ac:dyDescent="0.35">
      <c r="A21" s="175" t="s">
        <v>1890</v>
      </c>
      <c r="B21" s="176"/>
      <c r="C21" s="161" t="s">
        <v>4</v>
      </c>
      <c r="D21" s="161" t="s">
        <v>664</v>
      </c>
      <c r="E21" s="161" t="s">
        <v>660</v>
      </c>
      <c r="F21" s="152" t="s">
        <v>41</v>
      </c>
      <c r="G21" s="152" t="s">
        <v>496</v>
      </c>
      <c r="H21" s="152" t="s">
        <v>41</v>
      </c>
      <c r="I21" s="152" t="s">
        <v>496</v>
      </c>
      <c r="J21" s="177">
        <v>317</v>
      </c>
      <c r="K21" s="154" t="s">
        <v>46</v>
      </c>
      <c r="L21" s="178" t="s">
        <v>1891</v>
      </c>
      <c r="M21" s="163"/>
      <c r="N21" s="175" t="s">
        <v>1888</v>
      </c>
      <c r="O21" s="175"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79" t="s">
        <v>1889</v>
      </c>
      <c r="Q21" s="179" t="s">
        <v>46</v>
      </c>
      <c r="R21" s="179" t="str">
        <f t="shared" si="0"/>
        <v>OC emitted by HDVs</v>
      </c>
      <c r="S21" s="179" t="str">
        <f t="shared" si="2"/>
        <v>//**OC emitted by HDVs: **</v>
      </c>
      <c r="T21" s="162" t="str">
        <f t="shared" si="1"/>
        <v>//**OC emitted by HDVs: ** In the United States, since 1997, the 24-hour national ambient air quality standard (NAAQS) for PM2.5, the most harmful type of particulate for human health, declined from 65 µg/m^3 to 35 µg/m^3, a reduction of 46%.</v>
      </c>
      <c r="U21" s="180"/>
    </row>
    <row r="22" spans="1:21" s="181" customFormat="1" x14ac:dyDescent="0.35">
      <c r="A22" s="175" t="s">
        <v>1890</v>
      </c>
      <c r="B22" s="176"/>
      <c r="C22" s="161" t="s">
        <v>4</v>
      </c>
      <c r="D22" s="161" t="s">
        <v>664</v>
      </c>
      <c r="E22" s="161" t="s">
        <v>660</v>
      </c>
      <c r="F22" s="152" t="s">
        <v>41</v>
      </c>
      <c r="G22" s="152" t="s">
        <v>497</v>
      </c>
      <c r="H22" s="152" t="s">
        <v>41</v>
      </c>
      <c r="I22" s="152" t="s">
        <v>497</v>
      </c>
      <c r="J22" s="177">
        <v>318</v>
      </c>
      <c r="K22" s="155" t="s">
        <v>47</v>
      </c>
      <c r="L22" s="178"/>
      <c r="M22" s="163"/>
      <c r="N22" s="175" t="s">
        <v>1888</v>
      </c>
      <c r="O22" s="175"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79" t="s">
        <v>1889</v>
      </c>
      <c r="Q22" s="179" t="s">
        <v>46</v>
      </c>
      <c r="R22" s="179" t="str">
        <f t="shared" si="0"/>
        <v>CH4 emitted by HDVs</v>
      </c>
      <c r="S22" s="179" t="str">
        <f t="shared" si="2"/>
        <v>//**CH4 emitted by HDVs: **</v>
      </c>
      <c r="T22" s="162" t="str">
        <f t="shared" si="1"/>
        <v/>
      </c>
      <c r="U22" s="180"/>
    </row>
    <row r="23" spans="1:21" s="181" customFormat="1" x14ac:dyDescent="0.35">
      <c r="A23" s="175" t="s">
        <v>1890</v>
      </c>
      <c r="B23" s="176"/>
      <c r="C23" s="161" t="s">
        <v>4</v>
      </c>
      <c r="D23" s="161" t="s">
        <v>664</v>
      </c>
      <c r="E23" s="161" t="s">
        <v>660</v>
      </c>
      <c r="F23" s="152" t="s">
        <v>41</v>
      </c>
      <c r="G23" s="152" t="s">
        <v>498</v>
      </c>
      <c r="H23" s="152" t="s">
        <v>41</v>
      </c>
      <c r="I23" s="152" t="s">
        <v>498</v>
      </c>
      <c r="J23" s="177">
        <v>319</v>
      </c>
      <c r="K23" s="155" t="s">
        <v>47</v>
      </c>
      <c r="L23" s="178"/>
      <c r="M23" s="163"/>
      <c r="N23" s="175" t="s">
        <v>1888</v>
      </c>
      <c r="O23" s="175"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79" t="s">
        <v>1889</v>
      </c>
      <c r="Q23" s="179" t="s">
        <v>46</v>
      </c>
      <c r="R23" s="179" t="str">
        <f t="shared" si="0"/>
        <v>N2O emitted by HDVs</v>
      </c>
      <c r="S23" s="179" t="str">
        <f t="shared" si="2"/>
        <v>//**N2O emitted by HDVs: **</v>
      </c>
      <c r="T23" s="162" t="str">
        <f t="shared" si="1"/>
        <v/>
      </c>
      <c r="U23" s="180"/>
    </row>
    <row r="24" spans="1:21" s="181" customFormat="1" x14ac:dyDescent="0.35">
      <c r="A24" s="175" t="s">
        <v>1890</v>
      </c>
      <c r="B24" s="176"/>
      <c r="C24" s="161" t="s">
        <v>4</v>
      </c>
      <c r="D24" s="161" t="s">
        <v>664</v>
      </c>
      <c r="E24" s="161" t="s">
        <v>660</v>
      </c>
      <c r="F24" s="152" t="s">
        <v>42</v>
      </c>
      <c r="G24" s="152" t="s">
        <v>490</v>
      </c>
      <c r="H24" s="152" t="s">
        <v>42</v>
      </c>
      <c r="I24" s="152" t="s">
        <v>712</v>
      </c>
      <c r="J24" s="177">
        <v>320</v>
      </c>
      <c r="K24" s="154" t="s">
        <v>46</v>
      </c>
      <c r="L24" s="178" t="s">
        <v>1891</v>
      </c>
      <c r="M24" s="163"/>
      <c r="N24" s="175" t="s">
        <v>1888</v>
      </c>
      <c r="O24" s="175"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79" t="s">
        <v>1889</v>
      </c>
      <c r="Q24" s="179" t="s">
        <v>46</v>
      </c>
      <c r="R24" s="179" t="str">
        <f t="shared" si="0"/>
        <v>VOCs emitted by aircraft</v>
      </c>
      <c r="S24" s="179" t="str">
        <f t="shared" si="2"/>
        <v>//**VOCs emitted by aircraft: **</v>
      </c>
      <c r="T24" s="162" t="str">
        <f t="shared" si="1"/>
        <v>//**VOCs emitted by aircraft: ** In the United States, since 1997, the 24-hour national ambient air quality standard (NAAQS) for PM2.5, the most harmful type of particulate for human health, declined from 65 µg/m^3 to 35 µg/m^3, a reduction of 46%.</v>
      </c>
      <c r="U24" s="180"/>
    </row>
    <row r="25" spans="1:21" s="181" customFormat="1" x14ac:dyDescent="0.35">
      <c r="A25" s="175" t="s">
        <v>1890</v>
      </c>
      <c r="B25" s="176"/>
      <c r="C25" s="161" t="s">
        <v>4</v>
      </c>
      <c r="D25" s="161" t="s">
        <v>664</v>
      </c>
      <c r="E25" s="161" t="s">
        <v>660</v>
      </c>
      <c r="F25" s="152" t="s">
        <v>42</v>
      </c>
      <c r="G25" s="152" t="s">
        <v>484</v>
      </c>
      <c r="H25" s="152" t="s">
        <v>42</v>
      </c>
      <c r="I25" s="152" t="s">
        <v>484</v>
      </c>
      <c r="J25" s="177">
        <v>321</v>
      </c>
      <c r="K25" s="155" t="s">
        <v>47</v>
      </c>
      <c r="L25" s="178"/>
      <c r="M25" s="163"/>
      <c r="N25" s="175" t="s">
        <v>1888</v>
      </c>
      <c r="O25" s="175"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79" t="s">
        <v>1889</v>
      </c>
      <c r="Q25" s="179" t="s">
        <v>46</v>
      </c>
      <c r="R25" s="179" t="str">
        <f t="shared" si="0"/>
        <v>CO emitted by aircraft</v>
      </c>
      <c r="S25" s="179" t="str">
        <f t="shared" si="2"/>
        <v>//**CO emitted by aircraft: **</v>
      </c>
      <c r="T25" s="162" t="str">
        <f t="shared" si="1"/>
        <v/>
      </c>
      <c r="U25" s="180"/>
    </row>
    <row r="26" spans="1:21" s="181" customFormat="1" x14ac:dyDescent="0.35">
      <c r="A26" s="175" t="s">
        <v>1890</v>
      </c>
      <c r="B26" s="176"/>
      <c r="C26" s="161" t="s">
        <v>4</v>
      </c>
      <c r="D26" s="161" t="s">
        <v>664</v>
      </c>
      <c r="E26" s="161" t="s">
        <v>660</v>
      </c>
      <c r="F26" s="152" t="s">
        <v>42</v>
      </c>
      <c r="G26" s="152" t="s">
        <v>491</v>
      </c>
      <c r="H26" s="152" t="s">
        <v>42</v>
      </c>
      <c r="I26" s="152" t="s">
        <v>491</v>
      </c>
      <c r="J26" s="177">
        <v>322</v>
      </c>
      <c r="K26" s="154" t="s">
        <v>46</v>
      </c>
      <c r="L26" s="178" t="s">
        <v>1891</v>
      </c>
      <c r="M26" s="163"/>
      <c r="N26" s="175" t="s">
        <v>1888</v>
      </c>
      <c r="O26" s="175"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79" t="s">
        <v>1889</v>
      </c>
      <c r="Q26" s="179" t="s">
        <v>46</v>
      </c>
      <c r="R26" s="179" t="str">
        <f t="shared" si="0"/>
        <v>NOx emitted by aircraft</v>
      </c>
      <c r="S26" s="179" t="str">
        <f t="shared" si="2"/>
        <v>//**NOx emitted by aircraft: **</v>
      </c>
      <c r="T26" s="162" t="str">
        <f t="shared" si="1"/>
        <v>//**NOx emitted by aircraft: ** In the United States, since 1997, the 24-hour national ambient air quality standard (NAAQS) for PM2.5, the most harmful type of particulate for human health, declined from 65 µg/m^3 to 35 µg/m^3, a reduction of 46%.</v>
      </c>
      <c r="U26" s="180"/>
    </row>
    <row r="27" spans="1:21" s="181" customFormat="1" x14ac:dyDescent="0.35">
      <c r="A27" s="175" t="s">
        <v>1890</v>
      </c>
      <c r="B27" s="176"/>
      <c r="C27" s="161" t="s">
        <v>4</v>
      </c>
      <c r="D27" s="161" t="s">
        <v>664</v>
      </c>
      <c r="E27" s="161" t="s">
        <v>660</v>
      </c>
      <c r="F27" s="152" t="s">
        <v>42</v>
      </c>
      <c r="G27" s="152" t="s">
        <v>492</v>
      </c>
      <c r="H27" s="152" t="s">
        <v>42</v>
      </c>
      <c r="I27" s="152" t="s">
        <v>492</v>
      </c>
      <c r="J27" s="177">
        <v>323</v>
      </c>
      <c r="K27" s="155" t="s">
        <v>47</v>
      </c>
      <c r="L27" s="178"/>
      <c r="M27" s="163"/>
      <c r="N27" s="175" t="s">
        <v>1888</v>
      </c>
      <c r="O27" s="175"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79" t="s">
        <v>1889</v>
      </c>
      <c r="Q27" s="179" t="s">
        <v>46</v>
      </c>
      <c r="R27" s="179" t="str">
        <f t="shared" si="0"/>
        <v>PM10 emitted by aircraft</v>
      </c>
      <c r="S27" s="179" t="str">
        <f t="shared" si="2"/>
        <v>//**PM10 emitted by aircraft: **</v>
      </c>
      <c r="T27" s="162" t="str">
        <f t="shared" si="1"/>
        <v/>
      </c>
      <c r="U27" s="180"/>
    </row>
    <row r="28" spans="1:21" s="181" customFormat="1" x14ac:dyDescent="0.35">
      <c r="A28" s="175" t="s">
        <v>1890</v>
      </c>
      <c r="B28" s="176"/>
      <c r="C28" s="161" t="s">
        <v>4</v>
      </c>
      <c r="D28" s="161" t="s">
        <v>664</v>
      </c>
      <c r="E28" s="161" t="s">
        <v>660</v>
      </c>
      <c r="F28" s="152" t="s">
        <v>42</v>
      </c>
      <c r="G28" s="152" t="s">
        <v>493</v>
      </c>
      <c r="H28" s="152" t="s">
        <v>42</v>
      </c>
      <c r="I28" s="152" t="s">
        <v>579</v>
      </c>
      <c r="J28" s="177">
        <v>324</v>
      </c>
      <c r="K28" s="155" t="s">
        <v>47</v>
      </c>
      <c r="L28" s="178"/>
      <c r="M28" s="163"/>
      <c r="N28" s="175" t="s">
        <v>1888</v>
      </c>
      <c r="O28" s="175"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79" t="s">
        <v>1889</v>
      </c>
      <c r="Q28" s="179" t="s">
        <v>46</v>
      </c>
      <c r="R28" s="179" t="str">
        <f t="shared" si="0"/>
        <v>PM2.5 emitted by aircraft</v>
      </c>
      <c r="S28" s="179" t="str">
        <f t="shared" si="2"/>
        <v>//**PM2.5 emitted by aircraft: **</v>
      </c>
      <c r="T28" s="162" t="str">
        <f t="shared" si="1"/>
        <v/>
      </c>
      <c r="U28" s="180"/>
    </row>
    <row r="29" spans="1:21" s="181" customFormat="1" x14ac:dyDescent="0.35">
      <c r="A29" s="175" t="s">
        <v>1890</v>
      </c>
      <c r="B29" s="176"/>
      <c r="C29" s="161" t="s">
        <v>4</v>
      </c>
      <c r="D29" s="161" t="s">
        <v>664</v>
      </c>
      <c r="E29" s="161" t="s">
        <v>660</v>
      </c>
      <c r="F29" s="152" t="s">
        <v>42</v>
      </c>
      <c r="G29" s="152" t="s">
        <v>494</v>
      </c>
      <c r="H29" s="152" t="s">
        <v>42</v>
      </c>
      <c r="I29" s="152" t="s">
        <v>494</v>
      </c>
      <c r="J29" s="177">
        <v>325</v>
      </c>
      <c r="K29" s="155" t="s">
        <v>47</v>
      </c>
      <c r="L29" s="178"/>
      <c r="M29" s="163"/>
      <c r="N29" s="175" t="s">
        <v>1888</v>
      </c>
      <c r="O29" s="175"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79" t="s">
        <v>1889</v>
      </c>
      <c r="Q29" s="179" t="s">
        <v>46</v>
      </c>
      <c r="R29" s="179" t="str">
        <f t="shared" si="0"/>
        <v>SOx emitted by aircraft</v>
      </c>
      <c r="S29" s="179" t="str">
        <f t="shared" si="2"/>
        <v>//**SOx emitted by aircraft: **</v>
      </c>
      <c r="T29" s="162" t="str">
        <f t="shared" si="1"/>
        <v/>
      </c>
      <c r="U29" s="180"/>
    </row>
    <row r="30" spans="1:21" s="181" customFormat="1" x14ac:dyDescent="0.35">
      <c r="A30" s="175" t="s">
        <v>1890</v>
      </c>
      <c r="B30" s="176"/>
      <c r="C30" s="161" t="s">
        <v>4</v>
      </c>
      <c r="D30" s="161" t="s">
        <v>664</v>
      </c>
      <c r="E30" s="161" t="s">
        <v>660</v>
      </c>
      <c r="F30" s="152" t="s">
        <v>42</v>
      </c>
      <c r="G30" s="152" t="s">
        <v>495</v>
      </c>
      <c r="H30" s="152" t="s">
        <v>42</v>
      </c>
      <c r="I30" s="152" t="s">
        <v>495</v>
      </c>
      <c r="J30" s="177">
        <v>326</v>
      </c>
      <c r="K30" s="155" t="s">
        <v>47</v>
      </c>
      <c r="L30" s="178"/>
      <c r="M30" s="163"/>
      <c r="N30" s="175" t="s">
        <v>1888</v>
      </c>
      <c r="O30" s="175"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79" t="s">
        <v>1889</v>
      </c>
      <c r="Q30" s="179" t="s">
        <v>46</v>
      </c>
      <c r="R30" s="179" t="str">
        <f t="shared" si="0"/>
        <v>BC emitted by aircraft</v>
      </c>
      <c r="S30" s="179" t="str">
        <f t="shared" si="2"/>
        <v>//**BC emitted by aircraft: **</v>
      </c>
      <c r="T30" s="162" t="str">
        <f t="shared" si="1"/>
        <v/>
      </c>
      <c r="U30" s="180"/>
    </row>
    <row r="31" spans="1:21" s="181" customFormat="1" x14ac:dyDescent="0.35">
      <c r="A31" s="175" t="s">
        <v>1890</v>
      </c>
      <c r="B31" s="176"/>
      <c r="C31" s="161" t="s">
        <v>4</v>
      </c>
      <c r="D31" s="161" t="s">
        <v>664</v>
      </c>
      <c r="E31" s="161" t="s">
        <v>660</v>
      </c>
      <c r="F31" s="152" t="s">
        <v>42</v>
      </c>
      <c r="G31" s="152" t="s">
        <v>496</v>
      </c>
      <c r="H31" s="152" t="s">
        <v>42</v>
      </c>
      <c r="I31" s="152" t="s">
        <v>496</v>
      </c>
      <c r="J31" s="177">
        <v>327</v>
      </c>
      <c r="K31" s="155" t="s">
        <v>47</v>
      </c>
      <c r="L31" s="178"/>
      <c r="M31" s="163"/>
      <c r="N31" s="175" t="s">
        <v>1888</v>
      </c>
      <c r="O31" s="175"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79" t="s">
        <v>1889</v>
      </c>
      <c r="Q31" s="179" t="s">
        <v>46</v>
      </c>
      <c r="R31" s="179" t="str">
        <f t="shared" si="0"/>
        <v>OC emitted by aircraft</v>
      </c>
      <c r="S31" s="179" t="str">
        <f t="shared" si="2"/>
        <v>//**OC emitted by aircraft: **</v>
      </c>
      <c r="T31" s="162" t="str">
        <f t="shared" si="1"/>
        <v/>
      </c>
      <c r="U31" s="180"/>
    </row>
    <row r="32" spans="1:21" s="181" customFormat="1" x14ac:dyDescent="0.35">
      <c r="A32" s="175" t="s">
        <v>1890</v>
      </c>
      <c r="B32" s="176"/>
      <c r="C32" s="161" t="s">
        <v>4</v>
      </c>
      <c r="D32" s="161" t="s">
        <v>664</v>
      </c>
      <c r="E32" s="161" t="s">
        <v>660</v>
      </c>
      <c r="F32" s="152" t="s">
        <v>42</v>
      </c>
      <c r="G32" s="152" t="s">
        <v>497</v>
      </c>
      <c r="H32" s="152" t="s">
        <v>42</v>
      </c>
      <c r="I32" s="152" t="s">
        <v>497</v>
      </c>
      <c r="J32" s="177">
        <v>328</v>
      </c>
      <c r="K32" s="155" t="s">
        <v>47</v>
      </c>
      <c r="L32" s="178"/>
      <c r="M32" s="163"/>
      <c r="N32" s="175" t="s">
        <v>1888</v>
      </c>
      <c r="O32" s="175"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79" t="s">
        <v>1889</v>
      </c>
      <c r="Q32" s="179" t="s">
        <v>46</v>
      </c>
      <c r="R32" s="179" t="str">
        <f t="shared" si="0"/>
        <v>CH4 emitted by aircraft</v>
      </c>
      <c r="S32" s="179" t="str">
        <f t="shared" si="2"/>
        <v>//**CH4 emitted by aircraft: **</v>
      </c>
      <c r="T32" s="162" t="str">
        <f t="shared" si="1"/>
        <v/>
      </c>
      <c r="U32" s="180"/>
    </row>
    <row r="33" spans="1:21" s="181" customFormat="1" x14ac:dyDescent="0.35">
      <c r="A33" s="175" t="s">
        <v>1890</v>
      </c>
      <c r="B33" s="176"/>
      <c r="C33" s="161" t="s">
        <v>4</v>
      </c>
      <c r="D33" s="161" t="s">
        <v>664</v>
      </c>
      <c r="E33" s="161" t="s">
        <v>660</v>
      </c>
      <c r="F33" s="152" t="s">
        <v>42</v>
      </c>
      <c r="G33" s="152" t="s">
        <v>498</v>
      </c>
      <c r="H33" s="152" t="s">
        <v>42</v>
      </c>
      <c r="I33" s="152" t="s">
        <v>498</v>
      </c>
      <c r="J33" s="177">
        <v>329</v>
      </c>
      <c r="K33" s="155" t="s">
        <v>47</v>
      </c>
      <c r="L33" s="178"/>
      <c r="M33" s="163"/>
      <c r="N33" s="175" t="s">
        <v>1888</v>
      </c>
      <c r="O33" s="175"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79" t="s">
        <v>1889</v>
      </c>
      <c r="Q33" s="179" t="s">
        <v>46</v>
      </c>
      <c r="R33" s="179" t="str">
        <f t="shared" si="0"/>
        <v>N2O emitted by aircraft</v>
      </c>
      <c r="S33" s="179" t="str">
        <f t="shared" si="2"/>
        <v>//**N2O emitted by aircraft: **</v>
      </c>
      <c r="T33" s="162" t="str">
        <f t="shared" si="1"/>
        <v/>
      </c>
      <c r="U33" s="180"/>
    </row>
    <row r="34" spans="1:21" s="181" customFormat="1" x14ac:dyDescent="0.35">
      <c r="A34" s="175" t="s">
        <v>1890</v>
      </c>
      <c r="B34" s="176"/>
      <c r="C34" s="161" t="s">
        <v>4</v>
      </c>
      <c r="D34" s="161" t="s">
        <v>664</v>
      </c>
      <c r="E34" s="161" t="s">
        <v>660</v>
      </c>
      <c r="F34" s="152" t="s">
        <v>43</v>
      </c>
      <c r="G34" s="152" t="s">
        <v>490</v>
      </c>
      <c r="H34" s="152" t="s">
        <v>43</v>
      </c>
      <c r="I34" s="152" t="s">
        <v>712</v>
      </c>
      <c r="J34" s="177">
        <v>330</v>
      </c>
      <c r="K34" s="154" t="s">
        <v>46</v>
      </c>
      <c r="L34" s="178" t="s">
        <v>1891</v>
      </c>
      <c r="M34" s="163"/>
      <c r="N34" s="175" t="s">
        <v>1888</v>
      </c>
      <c r="O34" s="175"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79" t="s">
        <v>1889</v>
      </c>
      <c r="Q34" s="179" t="s">
        <v>46</v>
      </c>
      <c r="R34" s="179" t="str">
        <f t="shared" si="0"/>
        <v>VOCs emitted by rail</v>
      </c>
      <c r="S34" s="179" t="str">
        <f t="shared" si="2"/>
        <v>//**VOCs emitted by rail: **</v>
      </c>
      <c r="T34" s="162" t="str">
        <f t="shared" si="1"/>
        <v>//**VOCs emitted by rail: ** In the United States, since 1997, the 24-hour national ambient air quality standard (NAAQS) for PM2.5, the most harmful type of particulate for human health, declined from 65 µg/m^3 to 35 µg/m^3, a reduction of 46%.</v>
      </c>
      <c r="U34" s="180"/>
    </row>
    <row r="35" spans="1:21" s="181" customFormat="1" x14ac:dyDescent="0.35">
      <c r="A35" s="175" t="s">
        <v>1890</v>
      </c>
      <c r="B35" s="176"/>
      <c r="C35" s="161" t="s">
        <v>4</v>
      </c>
      <c r="D35" s="161" t="s">
        <v>664</v>
      </c>
      <c r="E35" s="161" t="s">
        <v>660</v>
      </c>
      <c r="F35" s="152" t="s">
        <v>43</v>
      </c>
      <c r="G35" s="152" t="s">
        <v>484</v>
      </c>
      <c r="H35" s="152" t="s">
        <v>43</v>
      </c>
      <c r="I35" s="152" t="s">
        <v>484</v>
      </c>
      <c r="J35" s="177">
        <v>331</v>
      </c>
      <c r="K35" s="154" t="s">
        <v>46</v>
      </c>
      <c r="L35" s="178" t="s">
        <v>1891</v>
      </c>
      <c r="M35" s="163"/>
      <c r="N35" s="175" t="s">
        <v>1888</v>
      </c>
      <c r="O35" s="175"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79" t="s">
        <v>1889</v>
      </c>
      <c r="Q35" s="179" t="s">
        <v>46</v>
      </c>
      <c r="R35" s="179" t="str">
        <f t="shared" si="0"/>
        <v>CO emitted by rail</v>
      </c>
      <c r="S35" s="179" t="str">
        <f t="shared" si="2"/>
        <v>//**CO emitted by rail: **</v>
      </c>
      <c r="T35" s="162" t="str">
        <f t="shared" si="1"/>
        <v>//**CO emitted by rail: ** In the United States, since 1997, the 24-hour national ambient air quality standard (NAAQS) for PM2.5, the most harmful type of particulate for human health, declined from 65 µg/m^3 to 35 µg/m^3, a reduction of 46%.</v>
      </c>
      <c r="U35" s="180"/>
    </row>
    <row r="36" spans="1:21" s="181" customFormat="1" x14ac:dyDescent="0.35">
      <c r="A36" s="175" t="s">
        <v>1890</v>
      </c>
      <c r="B36" s="176"/>
      <c r="C36" s="161" t="s">
        <v>4</v>
      </c>
      <c r="D36" s="161" t="s">
        <v>664</v>
      </c>
      <c r="E36" s="161" t="s">
        <v>660</v>
      </c>
      <c r="F36" s="152" t="s">
        <v>43</v>
      </c>
      <c r="G36" s="152" t="s">
        <v>491</v>
      </c>
      <c r="H36" s="152" t="s">
        <v>43</v>
      </c>
      <c r="I36" s="152" t="s">
        <v>491</v>
      </c>
      <c r="J36" s="177">
        <v>332</v>
      </c>
      <c r="K36" s="154" t="s">
        <v>46</v>
      </c>
      <c r="L36" s="178" t="s">
        <v>1891</v>
      </c>
      <c r="M36" s="163"/>
      <c r="N36" s="175" t="s">
        <v>1888</v>
      </c>
      <c r="O36" s="175"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79" t="s">
        <v>1889</v>
      </c>
      <c r="Q36" s="179" t="s">
        <v>46</v>
      </c>
      <c r="R36" s="179" t="str">
        <f t="shared" si="0"/>
        <v>NOx emitted by rail</v>
      </c>
      <c r="S36" s="179" t="str">
        <f t="shared" si="2"/>
        <v>//**NOx emitted by rail: **</v>
      </c>
      <c r="T36" s="162" t="str">
        <f t="shared" si="1"/>
        <v>//**NOx emitted by rail: ** In the United States, since 1997, the 24-hour national ambient air quality standard (NAAQS) for PM2.5, the most harmful type of particulate for human health, declined from 65 µg/m^3 to 35 µg/m^3, a reduction of 46%.</v>
      </c>
      <c r="U36" s="180"/>
    </row>
    <row r="37" spans="1:21" s="181" customFormat="1" x14ac:dyDescent="0.35">
      <c r="A37" s="175" t="s">
        <v>1890</v>
      </c>
      <c r="B37" s="176"/>
      <c r="C37" s="161" t="s">
        <v>4</v>
      </c>
      <c r="D37" s="161" t="s">
        <v>664</v>
      </c>
      <c r="E37" s="161" t="s">
        <v>660</v>
      </c>
      <c r="F37" s="152" t="s">
        <v>43</v>
      </c>
      <c r="G37" s="152" t="s">
        <v>492</v>
      </c>
      <c r="H37" s="152" t="s">
        <v>43</v>
      </c>
      <c r="I37" s="152" t="s">
        <v>492</v>
      </c>
      <c r="J37" s="177">
        <v>333</v>
      </c>
      <c r="K37" s="154" t="s">
        <v>46</v>
      </c>
      <c r="L37" s="178" t="s">
        <v>1891</v>
      </c>
      <c r="M37" s="163"/>
      <c r="N37" s="175" t="s">
        <v>1888</v>
      </c>
      <c r="O37" s="175"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79" t="s">
        <v>1889</v>
      </c>
      <c r="Q37" s="179" t="s">
        <v>46</v>
      </c>
      <c r="R37" s="179" t="str">
        <f t="shared" si="0"/>
        <v>PM10 emitted by rail</v>
      </c>
      <c r="S37" s="179" t="str">
        <f t="shared" si="2"/>
        <v>//**PM10 emitted by rail: **</v>
      </c>
      <c r="T37" s="162" t="str">
        <f t="shared" si="1"/>
        <v>//**PM10 emitted by rail: ** In the United States, since 1997, the 24-hour national ambient air quality standard (NAAQS) for PM2.5, the most harmful type of particulate for human health, declined from 65 µg/m^3 to 35 µg/m^3, a reduction of 46%.</v>
      </c>
      <c r="U37" s="180"/>
    </row>
    <row r="38" spans="1:21" s="181" customFormat="1" x14ac:dyDescent="0.35">
      <c r="A38" s="175" t="s">
        <v>1890</v>
      </c>
      <c r="B38" s="176"/>
      <c r="C38" s="161" t="s">
        <v>4</v>
      </c>
      <c r="D38" s="161" t="s">
        <v>664</v>
      </c>
      <c r="E38" s="161" t="s">
        <v>660</v>
      </c>
      <c r="F38" s="152" t="s">
        <v>43</v>
      </c>
      <c r="G38" s="152" t="s">
        <v>493</v>
      </c>
      <c r="H38" s="152" t="s">
        <v>43</v>
      </c>
      <c r="I38" s="152" t="s">
        <v>579</v>
      </c>
      <c r="J38" s="177">
        <v>334</v>
      </c>
      <c r="K38" s="154" t="s">
        <v>46</v>
      </c>
      <c r="L38" s="178" t="s">
        <v>1891</v>
      </c>
      <c r="M38" s="163"/>
      <c r="N38" s="175" t="s">
        <v>1888</v>
      </c>
      <c r="O38" s="175"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79" t="s">
        <v>1889</v>
      </c>
      <c r="Q38" s="179" t="s">
        <v>46</v>
      </c>
      <c r="R38" s="179" t="str">
        <f t="shared" si="0"/>
        <v>PM2.5 emitted by rail</v>
      </c>
      <c r="S38" s="179" t="str">
        <f t="shared" si="2"/>
        <v>//**PM2.5 emitted by rail: **</v>
      </c>
      <c r="T38" s="162" t="str">
        <f t="shared" si="1"/>
        <v>//**PM2.5 emitted by rail: ** In the United States, since 1997, the 24-hour national ambient air quality standard (NAAQS) for PM2.5, the most harmful type of particulate for human health, declined from 65 µg/m^3 to 35 µg/m^3, a reduction of 46%.</v>
      </c>
      <c r="U38" s="180"/>
    </row>
    <row r="39" spans="1:21" s="181" customFormat="1" x14ac:dyDescent="0.35">
      <c r="A39" s="175" t="s">
        <v>1890</v>
      </c>
      <c r="B39" s="176"/>
      <c r="C39" s="161" t="s">
        <v>4</v>
      </c>
      <c r="D39" s="161" t="s">
        <v>664</v>
      </c>
      <c r="E39" s="161" t="s">
        <v>660</v>
      </c>
      <c r="F39" s="152" t="s">
        <v>43</v>
      </c>
      <c r="G39" s="152" t="s">
        <v>494</v>
      </c>
      <c r="H39" s="152" t="s">
        <v>43</v>
      </c>
      <c r="I39" s="152" t="s">
        <v>494</v>
      </c>
      <c r="J39" s="177">
        <v>335</v>
      </c>
      <c r="K39" s="155" t="s">
        <v>47</v>
      </c>
      <c r="L39" s="178"/>
      <c r="M39" s="163"/>
      <c r="N39" s="175" t="s">
        <v>1888</v>
      </c>
      <c r="O39" s="175"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79" t="s">
        <v>1889</v>
      </c>
      <c r="Q39" s="179" t="s">
        <v>46</v>
      </c>
      <c r="R39" s="179" t="str">
        <f t="shared" si="0"/>
        <v>SOx emitted by rail</v>
      </c>
      <c r="S39" s="179" t="str">
        <f t="shared" si="2"/>
        <v>//**SOx emitted by rail: **</v>
      </c>
      <c r="T39" s="162" t="str">
        <f t="shared" si="1"/>
        <v/>
      </c>
      <c r="U39" s="180"/>
    </row>
    <row r="40" spans="1:21" s="181" customFormat="1" x14ac:dyDescent="0.35">
      <c r="A40" s="175" t="s">
        <v>1890</v>
      </c>
      <c r="B40" s="176"/>
      <c r="C40" s="161" t="s">
        <v>4</v>
      </c>
      <c r="D40" s="161" t="s">
        <v>664</v>
      </c>
      <c r="E40" s="161" t="s">
        <v>660</v>
      </c>
      <c r="F40" s="152" t="s">
        <v>43</v>
      </c>
      <c r="G40" s="152" t="s">
        <v>495</v>
      </c>
      <c r="H40" s="152" t="s">
        <v>43</v>
      </c>
      <c r="I40" s="152" t="s">
        <v>495</v>
      </c>
      <c r="J40" s="177">
        <v>336</v>
      </c>
      <c r="K40" s="154" t="s">
        <v>46</v>
      </c>
      <c r="L40" s="178" t="s">
        <v>1891</v>
      </c>
      <c r="M40" s="163"/>
      <c r="N40" s="175" t="s">
        <v>1888</v>
      </c>
      <c r="O40" s="175"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79" t="s">
        <v>1889</v>
      </c>
      <c r="Q40" s="179" t="s">
        <v>46</v>
      </c>
      <c r="R40" s="179" t="str">
        <f t="shared" si="0"/>
        <v>BC emitted by rail</v>
      </c>
      <c r="S40" s="179" t="str">
        <f t="shared" si="2"/>
        <v>//**BC emitted by rail: **</v>
      </c>
      <c r="T40" s="162" t="str">
        <f t="shared" si="1"/>
        <v>//**BC emitted by rail: ** In the United States, since 1997, the 24-hour national ambient air quality standard (NAAQS) for PM2.5, the most harmful type of particulate for human health, declined from 65 µg/m^3 to 35 µg/m^3, a reduction of 46%.</v>
      </c>
      <c r="U40" s="180"/>
    </row>
    <row r="41" spans="1:21" s="181" customFormat="1" x14ac:dyDescent="0.35">
      <c r="A41" s="175" t="s">
        <v>1890</v>
      </c>
      <c r="B41" s="176"/>
      <c r="C41" s="161" t="s">
        <v>4</v>
      </c>
      <c r="D41" s="161" t="s">
        <v>664</v>
      </c>
      <c r="E41" s="161" t="s">
        <v>660</v>
      </c>
      <c r="F41" s="152" t="s">
        <v>43</v>
      </c>
      <c r="G41" s="152" t="s">
        <v>496</v>
      </c>
      <c r="H41" s="152" t="s">
        <v>43</v>
      </c>
      <c r="I41" s="152" t="s">
        <v>496</v>
      </c>
      <c r="J41" s="177">
        <v>337</v>
      </c>
      <c r="K41" s="154" t="s">
        <v>46</v>
      </c>
      <c r="L41" s="178" t="s">
        <v>1891</v>
      </c>
      <c r="M41" s="163"/>
      <c r="N41" s="175" t="s">
        <v>1888</v>
      </c>
      <c r="O41" s="175"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79" t="s">
        <v>1889</v>
      </c>
      <c r="Q41" s="179" t="s">
        <v>46</v>
      </c>
      <c r="R41" s="179" t="str">
        <f t="shared" si="0"/>
        <v>OC emitted by rail</v>
      </c>
      <c r="S41" s="179" t="str">
        <f t="shared" si="2"/>
        <v>//**OC emitted by rail: **</v>
      </c>
      <c r="T41" s="162" t="str">
        <f t="shared" si="1"/>
        <v>//**OC emitted by rail: ** In the United States, since 1997, the 24-hour national ambient air quality standard (NAAQS) for PM2.5, the most harmful type of particulate for human health, declined from 65 µg/m^3 to 35 µg/m^3, a reduction of 46%.</v>
      </c>
      <c r="U41" s="180"/>
    </row>
    <row r="42" spans="1:21" s="181" customFormat="1" x14ac:dyDescent="0.35">
      <c r="A42" s="175" t="s">
        <v>1890</v>
      </c>
      <c r="B42" s="176"/>
      <c r="C42" s="161" t="s">
        <v>4</v>
      </c>
      <c r="D42" s="161" t="s">
        <v>664</v>
      </c>
      <c r="E42" s="161" t="s">
        <v>660</v>
      </c>
      <c r="F42" s="152" t="s">
        <v>43</v>
      </c>
      <c r="G42" s="152" t="s">
        <v>497</v>
      </c>
      <c r="H42" s="152" t="s">
        <v>43</v>
      </c>
      <c r="I42" s="152" t="s">
        <v>497</v>
      </c>
      <c r="J42" s="177">
        <v>338</v>
      </c>
      <c r="K42" s="155" t="s">
        <v>47</v>
      </c>
      <c r="L42" s="178"/>
      <c r="M42" s="163"/>
      <c r="N42" s="175" t="s">
        <v>1888</v>
      </c>
      <c r="O42" s="175"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79" t="s">
        <v>1889</v>
      </c>
      <c r="Q42" s="179" t="s">
        <v>46</v>
      </c>
      <c r="R42" s="179" t="str">
        <f t="shared" si="0"/>
        <v>CH4 emitted by rail</v>
      </c>
      <c r="S42" s="179" t="str">
        <f t="shared" si="2"/>
        <v>//**CH4 emitted by rail: **</v>
      </c>
      <c r="T42" s="162" t="str">
        <f t="shared" si="1"/>
        <v/>
      </c>
      <c r="U42" s="180"/>
    </row>
    <row r="43" spans="1:21" s="181" customFormat="1" x14ac:dyDescent="0.35">
      <c r="A43" s="175" t="s">
        <v>1890</v>
      </c>
      <c r="B43" s="176"/>
      <c r="C43" s="161" t="s">
        <v>4</v>
      </c>
      <c r="D43" s="161" t="s">
        <v>664</v>
      </c>
      <c r="E43" s="161" t="s">
        <v>660</v>
      </c>
      <c r="F43" s="152" t="s">
        <v>43</v>
      </c>
      <c r="G43" s="152" t="s">
        <v>498</v>
      </c>
      <c r="H43" s="152" t="s">
        <v>43</v>
      </c>
      <c r="I43" s="152" t="s">
        <v>498</v>
      </c>
      <c r="J43" s="177">
        <v>339</v>
      </c>
      <c r="K43" s="155" t="s">
        <v>47</v>
      </c>
      <c r="L43" s="178"/>
      <c r="M43" s="163"/>
      <c r="N43" s="175" t="s">
        <v>1888</v>
      </c>
      <c r="O43" s="175"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79" t="s">
        <v>1889</v>
      </c>
      <c r="Q43" s="179" t="s">
        <v>46</v>
      </c>
      <c r="R43" s="179" t="str">
        <f t="shared" si="0"/>
        <v>N2O emitted by rail</v>
      </c>
      <c r="S43" s="179" t="str">
        <f t="shared" si="2"/>
        <v>//**N2O emitted by rail: **</v>
      </c>
      <c r="T43" s="162" t="str">
        <f t="shared" si="1"/>
        <v/>
      </c>
      <c r="U43" s="180"/>
    </row>
    <row r="44" spans="1:21" s="181" customFormat="1" x14ac:dyDescent="0.35">
      <c r="A44" s="175" t="s">
        <v>1890</v>
      </c>
      <c r="B44" s="176"/>
      <c r="C44" s="161" t="s">
        <v>4</v>
      </c>
      <c r="D44" s="161" t="s">
        <v>664</v>
      </c>
      <c r="E44" s="161" t="s">
        <v>660</v>
      </c>
      <c r="F44" s="152" t="s">
        <v>44</v>
      </c>
      <c r="G44" s="152" t="s">
        <v>490</v>
      </c>
      <c r="H44" s="152" t="s">
        <v>44</v>
      </c>
      <c r="I44" s="152" t="s">
        <v>712</v>
      </c>
      <c r="J44" s="177">
        <v>340</v>
      </c>
      <c r="K44" s="154" t="s">
        <v>46</v>
      </c>
      <c r="L44" s="178" t="s">
        <v>1891</v>
      </c>
      <c r="M44" s="163"/>
      <c r="N44" s="175" t="s">
        <v>1888</v>
      </c>
      <c r="O44" s="175"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79" t="s">
        <v>1889</v>
      </c>
      <c r="Q44" s="179" t="s">
        <v>46</v>
      </c>
      <c r="R44" s="179" t="str">
        <f t="shared" si="0"/>
        <v>VOCs emitted by ships</v>
      </c>
      <c r="S44" s="179" t="str">
        <f t="shared" si="2"/>
        <v>//**VOCs emitted by ships: **</v>
      </c>
      <c r="T44" s="162" t="str">
        <f t="shared" si="1"/>
        <v>//**VOCs emitted by ships: ** In the United States, since 1997, the 24-hour national ambient air quality standard (NAAQS) for PM2.5, the most harmful type of particulate for human health, declined from 65 µg/m^3 to 35 µg/m^3, a reduction of 46%.</v>
      </c>
      <c r="U44" s="180"/>
    </row>
    <row r="45" spans="1:21" s="181" customFormat="1" x14ac:dyDescent="0.35">
      <c r="A45" s="175" t="s">
        <v>1890</v>
      </c>
      <c r="B45" s="176"/>
      <c r="C45" s="161" t="s">
        <v>4</v>
      </c>
      <c r="D45" s="161" t="s">
        <v>664</v>
      </c>
      <c r="E45" s="161" t="s">
        <v>660</v>
      </c>
      <c r="F45" s="152" t="s">
        <v>44</v>
      </c>
      <c r="G45" s="152" t="s">
        <v>484</v>
      </c>
      <c r="H45" s="152" t="s">
        <v>44</v>
      </c>
      <c r="I45" s="152" t="s">
        <v>484</v>
      </c>
      <c r="J45" s="177">
        <v>341</v>
      </c>
      <c r="K45" s="154" t="s">
        <v>46</v>
      </c>
      <c r="L45" s="178" t="s">
        <v>1891</v>
      </c>
      <c r="M45" s="163"/>
      <c r="N45" s="175" t="s">
        <v>1888</v>
      </c>
      <c r="O45" s="175"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79" t="s">
        <v>1889</v>
      </c>
      <c r="Q45" s="179" t="s">
        <v>46</v>
      </c>
      <c r="R45" s="179" t="str">
        <f t="shared" si="0"/>
        <v>CO emitted by ships</v>
      </c>
      <c r="S45" s="179" t="str">
        <f t="shared" si="2"/>
        <v>//**CO emitted by ships: **</v>
      </c>
      <c r="T45" s="162" t="str">
        <f t="shared" si="1"/>
        <v>//**CO emitted by ships: ** In the United States, since 1997, the 24-hour national ambient air quality standard (NAAQS) for PM2.5, the most harmful type of particulate for human health, declined from 65 µg/m^3 to 35 µg/m^3, a reduction of 46%.</v>
      </c>
      <c r="U45" s="180"/>
    </row>
    <row r="46" spans="1:21" s="181" customFormat="1" x14ac:dyDescent="0.35">
      <c r="A46" s="175" t="s">
        <v>1890</v>
      </c>
      <c r="B46" s="176"/>
      <c r="C46" s="161" t="s">
        <v>4</v>
      </c>
      <c r="D46" s="161" t="s">
        <v>664</v>
      </c>
      <c r="E46" s="161" t="s">
        <v>660</v>
      </c>
      <c r="F46" s="152" t="s">
        <v>44</v>
      </c>
      <c r="G46" s="152" t="s">
        <v>491</v>
      </c>
      <c r="H46" s="152" t="s">
        <v>44</v>
      </c>
      <c r="I46" s="152" t="s">
        <v>491</v>
      </c>
      <c r="J46" s="177">
        <v>342</v>
      </c>
      <c r="K46" s="154" t="s">
        <v>46</v>
      </c>
      <c r="L46" s="178" t="s">
        <v>1891</v>
      </c>
      <c r="M46" s="163"/>
      <c r="N46" s="175" t="s">
        <v>1888</v>
      </c>
      <c r="O46" s="175"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79" t="s">
        <v>1889</v>
      </c>
      <c r="Q46" s="179" t="s">
        <v>46</v>
      </c>
      <c r="R46" s="179" t="str">
        <f t="shared" si="0"/>
        <v>NOx emitted by ships</v>
      </c>
      <c r="S46" s="179" t="str">
        <f t="shared" si="2"/>
        <v>//**NOx emitted by ships: **</v>
      </c>
      <c r="T46" s="162" t="str">
        <f t="shared" si="1"/>
        <v>//**NOx emitted by ships: ** In the United States, since 1997, the 24-hour national ambient air quality standard (NAAQS) for PM2.5, the most harmful type of particulate for human health, declined from 65 µg/m^3 to 35 µg/m^3, a reduction of 46%.</v>
      </c>
      <c r="U46" s="180"/>
    </row>
    <row r="47" spans="1:21" s="181" customFormat="1" x14ac:dyDescent="0.35">
      <c r="A47" s="175" t="s">
        <v>1890</v>
      </c>
      <c r="B47" s="176"/>
      <c r="C47" s="161" t="s">
        <v>4</v>
      </c>
      <c r="D47" s="161" t="s">
        <v>664</v>
      </c>
      <c r="E47" s="161" t="s">
        <v>660</v>
      </c>
      <c r="F47" s="152" t="s">
        <v>44</v>
      </c>
      <c r="G47" s="152" t="s">
        <v>492</v>
      </c>
      <c r="H47" s="152" t="s">
        <v>44</v>
      </c>
      <c r="I47" s="152" t="s">
        <v>492</v>
      </c>
      <c r="J47" s="177">
        <v>343</v>
      </c>
      <c r="K47" s="154" t="s">
        <v>46</v>
      </c>
      <c r="L47" s="178" t="s">
        <v>1891</v>
      </c>
      <c r="M47" s="163"/>
      <c r="N47" s="175" t="s">
        <v>1888</v>
      </c>
      <c r="O47" s="175"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79" t="s">
        <v>1889</v>
      </c>
      <c r="Q47" s="179" t="s">
        <v>46</v>
      </c>
      <c r="R47" s="179" t="str">
        <f t="shared" si="0"/>
        <v>PM10 emitted by ships</v>
      </c>
      <c r="S47" s="179" t="str">
        <f t="shared" si="2"/>
        <v>//**PM10 emitted by ships: **</v>
      </c>
      <c r="T47" s="162" t="str">
        <f t="shared" si="1"/>
        <v>//**PM10 emitted by ships: ** In the United States, since 1997, the 24-hour national ambient air quality standard (NAAQS) for PM2.5, the most harmful type of particulate for human health, declined from 65 µg/m^3 to 35 µg/m^3, a reduction of 46%.</v>
      </c>
      <c r="U47" s="180"/>
    </row>
    <row r="48" spans="1:21" s="181" customFormat="1" x14ac:dyDescent="0.35">
      <c r="A48" s="175" t="s">
        <v>1890</v>
      </c>
      <c r="B48" s="176"/>
      <c r="C48" s="161" t="s">
        <v>4</v>
      </c>
      <c r="D48" s="161" t="s">
        <v>664</v>
      </c>
      <c r="E48" s="161" t="s">
        <v>660</v>
      </c>
      <c r="F48" s="152" t="s">
        <v>44</v>
      </c>
      <c r="G48" s="152" t="s">
        <v>493</v>
      </c>
      <c r="H48" s="152" t="s">
        <v>44</v>
      </c>
      <c r="I48" s="152" t="s">
        <v>579</v>
      </c>
      <c r="J48" s="177">
        <v>344</v>
      </c>
      <c r="K48" s="154" t="s">
        <v>46</v>
      </c>
      <c r="L48" s="178" t="s">
        <v>1891</v>
      </c>
      <c r="M48" s="163"/>
      <c r="N48" s="175" t="s">
        <v>1888</v>
      </c>
      <c r="O48" s="175"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79" t="s">
        <v>1889</v>
      </c>
      <c r="Q48" s="179" t="s">
        <v>46</v>
      </c>
      <c r="R48" s="179" t="str">
        <f t="shared" si="0"/>
        <v>PM2.5 emitted by ships</v>
      </c>
      <c r="S48" s="179" t="str">
        <f t="shared" si="2"/>
        <v>//**PM2.5 emitted by ships: **</v>
      </c>
      <c r="T48" s="162" t="str">
        <f t="shared" si="1"/>
        <v>//**PM2.5 emitted by ships: ** In the United States, since 1997, the 24-hour national ambient air quality standard (NAAQS) for PM2.5, the most harmful type of particulate for human health, declined from 65 µg/m^3 to 35 µg/m^3, a reduction of 46%.</v>
      </c>
      <c r="U48" s="180"/>
    </row>
    <row r="49" spans="1:21" x14ac:dyDescent="0.35">
      <c r="A49" s="175" t="s">
        <v>1890</v>
      </c>
      <c r="B49" s="176"/>
      <c r="C49" s="161" t="s">
        <v>4</v>
      </c>
      <c r="D49" s="161" t="s">
        <v>664</v>
      </c>
      <c r="E49" s="161" t="s">
        <v>660</v>
      </c>
      <c r="F49" s="152" t="s">
        <v>44</v>
      </c>
      <c r="G49" s="152" t="s">
        <v>494</v>
      </c>
      <c r="H49" s="152" t="s">
        <v>44</v>
      </c>
      <c r="I49" s="152" t="s">
        <v>494</v>
      </c>
      <c r="J49" s="177">
        <v>345</v>
      </c>
      <c r="K49" s="155" t="s">
        <v>47</v>
      </c>
      <c r="L49" s="178"/>
      <c r="N49" s="175" t="s">
        <v>1888</v>
      </c>
      <c r="O49" s="175"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79" t="s">
        <v>1889</v>
      </c>
      <c r="Q49" s="179" t="s">
        <v>46</v>
      </c>
      <c r="R49" s="179" t="str">
        <f t="shared" si="0"/>
        <v>SOx emitted by ships</v>
      </c>
      <c r="S49" s="179" t="str">
        <f t="shared" si="2"/>
        <v>//**SOx emitted by ships: **</v>
      </c>
      <c r="T49" s="162" t="str">
        <f t="shared" si="1"/>
        <v/>
      </c>
    </row>
    <row r="50" spans="1:21" x14ac:dyDescent="0.35">
      <c r="A50" s="175" t="s">
        <v>1890</v>
      </c>
      <c r="B50" s="176"/>
      <c r="C50" s="161" t="s">
        <v>4</v>
      </c>
      <c r="D50" s="161" t="s">
        <v>664</v>
      </c>
      <c r="E50" s="161" t="s">
        <v>660</v>
      </c>
      <c r="F50" s="152" t="s">
        <v>44</v>
      </c>
      <c r="G50" s="152" t="s">
        <v>495</v>
      </c>
      <c r="H50" s="152" t="s">
        <v>44</v>
      </c>
      <c r="I50" s="152" t="s">
        <v>495</v>
      </c>
      <c r="J50" s="177">
        <v>346</v>
      </c>
      <c r="K50" s="154" t="s">
        <v>46</v>
      </c>
      <c r="L50" s="178" t="s">
        <v>1891</v>
      </c>
      <c r="N50" s="175" t="s">
        <v>1888</v>
      </c>
      <c r="O50" s="175"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79" t="s">
        <v>1889</v>
      </c>
      <c r="Q50" s="179" t="s">
        <v>46</v>
      </c>
      <c r="R50" s="179" t="str">
        <f t="shared" si="0"/>
        <v>BC emitted by ships</v>
      </c>
      <c r="S50" s="179" t="str">
        <f t="shared" si="2"/>
        <v>//**BC emitted by ships: **</v>
      </c>
      <c r="T50" s="162"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35">
      <c r="A51" s="175" t="s">
        <v>1890</v>
      </c>
      <c r="B51" s="176"/>
      <c r="C51" s="161" t="s">
        <v>4</v>
      </c>
      <c r="D51" s="161" t="s">
        <v>664</v>
      </c>
      <c r="E51" s="161" t="s">
        <v>660</v>
      </c>
      <c r="F51" s="152" t="s">
        <v>44</v>
      </c>
      <c r="G51" s="152" t="s">
        <v>496</v>
      </c>
      <c r="H51" s="152" t="s">
        <v>44</v>
      </c>
      <c r="I51" s="152" t="s">
        <v>496</v>
      </c>
      <c r="J51" s="177">
        <v>347</v>
      </c>
      <c r="K51" s="154" t="s">
        <v>46</v>
      </c>
      <c r="L51" s="178" t="s">
        <v>1891</v>
      </c>
      <c r="N51" s="175" t="s">
        <v>1888</v>
      </c>
      <c r="O51" s="175"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79" t="s">
        <v>1889</v>
      </c>
      <c r="Q51" s="179" t="s">
        <v>46</v>
      </c>
      <c r="R51" s="179" t="str">
        <f t="shared" si="0"/>
        <v>OC emitted by ships</v>
      </c>
      <c r="S51" s="179" t="str">
        <f t="shared" si="2"/>
        <v>//**OC emitted by ships: **</v>
      </c>
      <c r="T51" s="162"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35">
      <c r="A52" s="175" t="s">
        <v>1890</v>
      </c>
      <c r="B52" s="176"/>
      <c r="C52" s="161" t="s">
        <v>4</v>
      </c>
      <c r="D52" s="161" t="s">
        <v>664</v>
      </c>
      <c r="E52" s="161" t="s">
        <v>660</v>
      </c>
      <c r="F52" s="152" t="s">
        <v>44</v>
      </c>
      <c r="G52" s="152" t="s">
        <v>497</v>
      </c>
      <c r="H52" s="152" t="s">
        <v>44</v>
      </c>
      <c r="I52" s="152" t="s">
        <v>497</v>
      </c>
      <c r="J52" s="177">
        <v>348</v>
      </c>
      <c r="K52" s="155" t="s">
        <v>47</v>
      </c>
      <c r="L52" s="178"/>
      <c r="N52" s="175" t="s">
        <v>1888</v>
      </c>
      <c r="O52" s="175"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79" t="s">
        <v>1889</v>
      </c>
      <c r="Q52" s="179" t="s">
        <v>46</v>
      </c>
      <c r="R52" s="179" t="str">
        <f t="shared" si="0"/>
        <v>CH4 emitted by ships</v>
      </c>
      <c r="S52" s="179" t="str">
        <f t="shared" si="2"/>
        <v>//**CH4 emitted by ships: **</v>
      </c>
      <c r="T52" s="162" t="str">
        <f t="shared" si="1"/>
        <v/>
      </c>
    </row>
    <row r="53" spans="1:21" x14ac:dyDescent="0.35">
      <c r="A53" s="175" t="s">
        <v>1890</v>
      </c>
      <c r="B53" s="176"/>
      <c r="C53" s="161" t="s">
        <v>4</v>
      </c>
      <c r="D53" s="161" t="s">
        <v>664</v>
      </c>
      <c r="E53" s="161" t="s">
        <v>660</v>
      </c>
      <c r="F53" s="152" t="s">
        <v>44</v>
      </c>
      <c r="G53" s="152" t="s">
        <v>498</v>
      </c>
      <c r="H53" s="152" t="s">
        <v>44</v>
      </c>
      <c r="I53" s="152" t="s">
        <v>498</v>
      </c>
      <c r="J53" s="177">
        <v>349</v>
      </c>
      <c r="K53" s="155" t="s">
        <v>47</v>
      </c>
      <c r="L53" s="178"/>
      <c r="N53" s="175" t="s">
        <v>1888</v>
      </c>
      <c r="O53" s="175"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79" t="s">
        <v>1889</v>
      </c>
      <c r="Q53" s="179" t="s">
        <v>46</v>
      </c>
      <c r="R53" s="179" t="str">
        <f t="shared" si="0"/>
        <v>N2O emitted by ships</v>
      </c>
      <c r="S53" s="179" t="str">
        <f t="shared" si="2"/>
        <v>//**N2O emitted by ships: **</v>
      </c>
      <c r="T53" s="162" t="str">
        <f t="shared" si="1"/>
        <v/>
      </c>
    </row>
    <row r="54" spans="1:21" x14ac:dyDescent="0.35">
      <c r="A54" s="175" t="s">
        <v>1890</v>
      </c>
      <c r="B54" s="176"/>
      <c r="C54" s="161" t="s">
        <v>4</v>
      </c>
      <c r="D54" s="161" t="s">
        <v>664</v>
      </c>
      <c r="E54" s="161" t="s">
        <v>660</v>
      </c>
      <c r="F54" s="152" t="s">
        <v>119</v>
      </c>
      <c r="G54" s="152" t="s">
        <v>490</v>
      </c>
      <c r="H54" s="152" t="s">
        <v>119</v>
      </c>
      <c r="I54" s="152" t="s">
        <v>712</v>
      </c>
      <c r="J54" s="177">
        <v>350</v>
      </c>
      <c r="K54" s="154" t="s">
        <v>46</v>
      </c>
      <c r="L54" s="178" t="s">
        <v>1891</v>
      </c>
      <c r="N54" s="175" t="s">
        <v>1888</v>
      </c>
      <c r="O54" s="175"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79" t="s">
        <v>1889</v>
      </c>
      <c r="Q54" s="179" t="s">
        <v>46</v>
      </c>
      <c r="R54" s="179" t="str">
        <f t="shared" si="0"/>
        <v>VOCs emitted by motorbikes</v>
      </c>
      <c r="S54" s="179" t="str">
        <f t="shared" si="2"/>
        <v>//**VOCs emitted by motorbikes: **</v>
      </c>
      <c r="T54" s="162"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35">
      <c r="A55" s="175" t="s">
        <v>1890</v>
      </c>
      <c r="B55" s="176"/>
      <c r="C55" s="161" t="s">
        <v>4</v>
      </c>
      <c r="D55" s="161" t="s">
        <v>664</v>
      </c>
      <c r="E55" s="161" t="s">
        <v>660</v>
      </c>
      <c r="F55" s="152" t="s">
        <v>119</v>
      </c>
      <c r="G55" s="152" t="s">
        <v>484</v>
      </c>
      <c r="H55" s="152" t="s">
        <v>119</v>
      </c>
      <c r="I55" s="152" t="s">
        <v>484</v>
      </c>
      <c r="J55" s="177">
        <v>351</v>
      </c>
      <c r="K55" s="154" t="s">
        <v>46</v>
      </c>
      <c r="L55" s="178" t="s">
        <v>1891</v>
      </c>
      <c r="N55" s="175" t="s">
        <v>1888</v>
      </c>
      <c r="O55" s="175"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79" t="s">
        <v>1889</v>
      </c>
      <c r="Q55" s="179" t="s">
        <v>46</v>
      </c>
      <c r="R55" s="179" t="str">
        <f t="shared" si="0"/>
        <v>CO emitted by motorbikes</v>
      </c>
      <c r="S55" s="179" t="str">
        <f t="shared" si="2"/>
        <v>//**CO emitted by motorbikes: **</v>
      </c>
      <c r="T55" s="162"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35">
      <c r="A56" s="175" t="s">
        <v>1890</v>
      </c>
      <c r="B56" s="176"/>
      <c r="C56" s="161" t="s">
        <v>4</v>
      </c>
      <c r="D56" s="161" t="s">
        <v>664</v>
      </c>
      <c r="E56" s="161" t="s">
        <v>660</v>
      </c>
      <c r="F56" s="152" t="s">
        <v>119</v>
      </c>
      <c r="G56" s="152" t="s">
        <v>491</v>
      </c>
      <c r="H56" s="152" t="s">
        <v>119</v>
      </c>
      <c r="I56" s="152" t="s">
        <v>491</v>
      </c>
      <c r="J56" s="177">
        <v>352</v>
      </c>
      <c r="K56" s="154" t="s">
        <v>46</v>
      </c>
      <c r="L56" s="178" t="s">
        <v>1891</v>
      </c>
      <c r="N56" s="175" t="s">
        <v>1888</v>
      </c>
      <c r="O56" s="175"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79" t="s">
        <v>1889</v>
      </c>
      <c r="Q56" s="179" t="s">
        <v>46</v>
      </c>
      <c r="R56" s="179" t="str">
        <f t="shared" si="0"/>
        <v>NOx emitted by motorbikes</v>
      </c>
      <c r="S56" s="179" t="str">
        <f t="shared" si="2"/>
        <v>//**NOx emitted by motorbikes: **</v>
      </c>
      <c r="T56" s="162"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35">
      <c r="A57" s="175" t="s">
        <v>1890</v>
      </c>
      <c r="B57" s="176"/>
      <c r="C57" s="161" t="s">
        <v>4</v>
      </c>
      <c r="D57" s="161" t="s">
        <v>664</v>
      </c>
      <c r="E57" s="161" t="s">
        <v>660</v>
      </c>
      <c r="F57" s="152" t="s">
        <v>119</v>
      </c>
      <c r="G57" s="152" t="s">
        <v>492</v>
      </c>
      <c r="H57" s="152" t="s">
        <v>119</v>
      </c>
      <c r="I57" s="152" t="s">
        <v>492</v>
      </c>
      <c r="J57" s="177">
        <v>353</v>
      </c>
      <c r="K57" s="154" t="s">
        <v>46</v>
      </c>
      <c r="L57" s="178" t="s">
        <v>1891</v>
      </c>
      <c r="N57" s="175" t="s">
        <v>1888</v>
      </c>
      <c r="O57" s="175"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79" t="s">
        <v>1889</v>
      </c>
      <c r="Q57" s="179" t="s">
        <v>46</v>
      </c>
      <c r="R57" s="179" t="str">
        <f t="shared" si="0"/>
        <v>PM10 emitted by motorbikes</v>
      </c>
      <c r="S57" s="179" t="str">
        <f t="shared" si="2"/>
        <v>//**PM10 emitted by motorbikes: **</v>
      </c>
      <c r="T57" s="162"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35">
      <c r="A58" s="175" t="s">
        <v>1890</v>
      </c>
      <c r="B58" s="176"/>
      <c r="C58" s="161" t="s">
        <v>4</v>
      </c>
      <c r="D58" s="161" t="s">
        <v>664</v>
      </c>
      <c r="E58" s="161" t="s">
        <v>660</v>
      </c>
      <c r="F58" s="152" t="s">
        <v>119</v>
      </c>
      <c r="G58" s="152" t="s">
        <v>493</v>
      </c>
      <c r="H58" s="152" t="s">
        <v>119</v>
      </c>
      <c r="I58" s="152" t="s">
        <v>579</v>
      </c>
      <c r="J58" s="177">
        <v>354</v>
      </c>
      <c r="K58" s="154" t="s">
        <v>46</v>
      </c>
      <c r="L58" s="178" t="s">
        <v>1891</v>
      </c>
      <c r="N58" s="175" t="s">
        <v>1888</v>
      </c>
      <c r="O58" s="175"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79" t="s">
        <v>1889</v>
      </c>
      <c r="Q58" s="179" t="s">
        <v>46</v>
      </c>
      <c r="R58" s="179" t="str">
        <f t="shared" si="0"/>
        <v>PM2.5 emitted by motorbikes</v>
      </c>
      <c r="S58" s="179" t="str">
        <f t="shared" si="2"/>
        <v>//**PM2.5 emitted by motorbikes: **</v>
      </c>
      <c r="T58" s="162"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35">
      <c r="A59" s="175" t="s">
        <v>1890</v>
      </c>
      <c r="B59" s="176"/>
      <c r="C59" s="161" t="s">
        <v>4</v>
      </c>
      <c r="D59" s="161" t="s">
        <v>664</v>
      </c>
      <c r="E59" s="161" t="s">
        <v>660</v>
      </c>
      <c r="F59" s="152" t="s">
        <v>119</v>
      </c>
      <c r="G59" s="152" t="s">
        <v>494</v>
      </c>
      <c r="H59" s="152" t="s">
        <v>119</v>
      </c>
      <c r="I59" s="152" t="s">
        <v>494</v>
      </c>
      <c r="J59" s="177">
        <v>355</v>
      </c>
      <c r="K59" s="154" t="s">
        <v>46</v>
      </c>
      <c r="L59" s="178" t="s">
        <v>1891</v>
      </c>
      <c r="N59" s="175" t="s">
        <v>1888</v>
      </c>
      <c r="O59" s="175"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79" t="s">
        <v>1889</v>
      </c>
      <c r="Q59" s="179" t="s">
        <v>46</v>
      </c>
      <c r="R59" s="179" t="str">
        <f t="shared" si="0"/>
        <v>SOx emitted by motorbikes</v>
      </c>
      <c r="S59" s="179" t="str">
        <f t="shared" si="2"/>
        <v>//**SOx emitted by motorbikes: **</v>
      </c>
      <c r="T59" s="162"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35">
      <c r="A60" s="175" t="s">
        <v>1890</v>
      </c>
      <c r="B60" s="176"/>
      <c r="C60" s="161" t="s">
        <v>4</v>
      </c>
      <c r="D60" s="161" t="s">
        <v>664</v>
      </c>
      <c r="E60" s="161" t="s">
        <v>660</v>
      </c>
      <c r="F60" s="152" t="s">
        <v>119</v>
      </c>
      <c r="G60" s="152" t="s">
        <v>495</v>
      </c>
      <c r="H60" s="152" t="s">
        <v>119</v>
      </c>
      <c r="I60" s="152" t="s">
        <v>495</v>
      </c>
      <c r="J60" s="177">
        <v>356</v>
      </c>
      <c r="K60" s="154" t="s">
        <v>46</v>
      </c>
      <c r="L60" s="178" t="s">
        <v>1891</v>
      </c>
      <c r="N60" s="175" t="s">
        <v>1888</v>
      </c>
      <c r="O60" s="175"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79" t="s">
        <v>1889</v>
      </c>
      <c r="Q60" s="179" t="s">
        <v>46</v>
      </c>
      <c r="R60" s="179" t="str">
        <f t="shared" si="0"/>
        <v>BC emitted by motorbikes</v>
      </c>
      <c r="S60" s="179" t="str">
        <f t="shared" si="2"/>
        <v>//**BC emitted by motorbikes: **</v>
      </c>
      <c r="T60" s="162"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35">
      <c r="A61" s="175" t="s">
        <v>1890</v>
      </c>
      <c r="B61" s="176"/>
      <c r="C61" s="161" t="s">
        <v>4</v>
      </c>
      <c r="D61" s="161" t="s">
        <v>664</v>
      </c>
      <c r="E61" s="161" t="s">
        <v>660</v>
      </c>
      <c r="F61" s="152" t="s">
        <v>119</v>
      </c>
      <c r="G61" s="152" t="s">
        <v>496</v>
      </c>
      <c r="H61" s="152" t="s">
        <v>119</v>
      </c>
      <c r="I61" s="152" t="s">
        <v>496</v>
      </c>
      <c r="J61" s="177">
        <v>357</v>
      </c>
      <c r="K61" s="154" t="s">
        <v>46</v>
      </c>
      <c r="L61" s="178" t="s">
        <v>1891</v>
      </c>
      <c r="N61" s="175" t="s">
        <v>1888</v>
      </c>
      <c r="O61" s="175"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79" t="s">
        <v>1889</v>
      </c>
      <c r="Q61" s="179" t="s">
        <v>46</v>
      </c>
      <c r="R61" s="179" t="str">
        <f t="shared" si="0"/>
        <v>OC emitted by motorbikes</v>
      </c>
      <c r="S61" s="179" t="str">
        <f t="shared" si="2"/>
        <v>//**OC emitted by motorbikes: **</v>
      </c>
      <c r="T61" s="162"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35">
      <c r="A62" s="175" t="s">
        <v>1890</v>
      </c>
      <c r="B62" s="176"/>
      <c r="C62" s="161" t="s">
        <v>4</v>
      </c>
      <c r="D62" s="161" t="s">
        <v>664</v>
      </c>
      <c r="E62" s="161" t="s">
        <v>660</v>
      </c>
      <c r="F62" s="152" t="s">
        <v>119</v>
      </c>
      <c r="G62" s="152" t="s">
        <v>497</v>
      </c>
      <c r="H62" s="152" t="s">
        <v>119</v>
      </c>
      <c r="I62" s="152" t="s">
        <v>497</v>
      </c>
      <c r="J62" s="177">
        <v>358</v>
      </c>
      <c r="K62" s="155" t="s">
        <v>47</v>
      </c>
      <c r="L62" s="178"/>
      <c r="N62" s="175" t="s">
        <v>1888</v>
      </c>
      <c r="O62" s="175"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79" t="s">
        <v>1889</v>
      </c>
      <c r="Q62" s="179" t="s">
        <v>46</v>
      </c>
      <c r="R62" s="179" t="str">
        <f t="shared" si="0"/>
        <v>CH4 emitted by motorbikes</v>
      </c>
      <c r="S62" s="179" t="str">
        <f t="shared" si="2"/>
        <v>//**CH4 emitted by motorbikes: **</v>
      </c>
      <c r="T62" s="162" t="str">
        <f t="shared" si="1"/>
        <v/>
      </c>
    </row>
    <row r="63" spans="1:21" x14ac:dyDescent="0.35">
      <c r="A63" s="175" t="s">
        <v>1890</v>
      </c>
      <c r="B63" s="176"/>
      <c r="C63" s="161" t="s">
        <v>4</v>
      </c>
      <c r="D63" s="161" t="s">
        <v>664</v>
      </c>
      <c r="E63" s="161" t="s">
        <v>660</v>
      </c>
      <c r="F63" s="152" t="s">
        <v>119</v>
      </c>
      <c r="G63" s="152" t="s">
        <v>498</v>
      </c>
      <c r="H63" s="152" t="s">
        <v>119</v>
      </c>
      <c r="I63" s="152" t="s">
        <v>498</v>
      </c>
      <c r="J63" s="177">
        <v>359</v>
      </c>
      <c r="K63" s="155" t="s">
        <v>47</v>
      </c>
      <c r="L63" s="182"/>
      <c r="N63" s="175" t="s">
        <v>1888</v>
      </c>
      <c r="O63" s="175"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79" t="s">
        <v>1889</v>
      </c>
      <c r="Q63" s="179" t="s">
        <v>46</v>
      </c>
      <c r="R63" s="179" t="str">
        <f t="shared" si="0"/>
        <v>N2O emitted by motorbikes</v>
      </c>
      <c r="S63" s="179" t="str">
        <f>IF(R63="","","//**"&amp;R63&amp;": **")</f>
        <v>//**N2O emitted by motorbikes: **</v>
      </c>
      <c r="T63" s="162" t="str">
        <f t="shared" si="1"/>
        <v/>
      </c>
    </row>
    <row r="64" spans="1:21" s="183" customFormat="1" ht="58" x14ac:dyDescent="0.35">
      <c r="A64" s="183" t="s">
        <v>1887</v>
      </c>
      <c r="B64" s="163"/>
      <c r="C64" s="184" t="s">
        <v>4</v>
      </c>
      <c r="D64" s="184" t="s">
        <v>748</v>
      </c>
      <c r="E64" s="184" t="s">
        <v>749</v>
      </c>
      <c r="F64" s="184"/>
      <c r="G64" s="184"/>
      <c r="H64" s="184"/>
      <c r="I64" s="184"/>
      <c r="J64" s="185">
        <v>360</v>
      </c>
      <c r="K64" s="186" t="s">
        <v>46</v>
      </c>
      <c r="L64" s="187" t="s">
        <v>2021</v>
      </c>
      <c r="M64" s="164"/>
      <c r="N64" s="188" t="s">
        <v>1888</v>
      </c>
      <c r="O64" s="188"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89" t="s">
        <v>1889</v>
      </c>
      <c r="Q64" s="189" t="s">
        <v>47</v>
      </c>
      <c r="R64" s="189"/>
      <c r="S64" s="183" t="str">
        <f t="shared" si="2"/>
        <v/>
      </c>
      <c r="T64" s="183" t="str">
        <f t="shared" si="1"/>
        <v xml:space="preserve">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v>
      </c>
      <c r="U64" s="174"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v>
      </c>
    </row>
    <row r="65" spans="1:21" s="183" customFormat="1" ht="58" x14ac:dyDescent="0.35">
      <c r="A65" s="183" t="s">
        <v>1887</v>
      </c>
      <c r="B65" s="163"/>
      <c r="C65" s="189" t="s">
        <v>4</v>
      </c>
      <c r="D65" s="184" t="s">
        <v>744</v>
      </c>
      <c r="E65" s="184" t="s">
        <v>745</v>
      </c>
      <c r="F65" s="190"/>
      <c r="G65" s="190"/>
      <c r="H65" s="190"/>
      <c r="I65" s="190"/>
      <c r="J65" s="185">
        <v>361</v>
      </c>
      <c r="K65" s="190" t="s">
        <v>46</v>
      </c>
      <c r="L65" s="191" t="s">
        <v>1892</v>
      </c>
      <c r="M65" s="164"/>
      <c r="N65" s="188" t="s">
        <v>1888</v>
      </c>
      <c r="O65" s="188"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89" t="s">
        <v>1889</v>
      </c>
      <c r="Q65" s="189" t="s">
        <v>47</v>
      </c>
      <c r="R65" s="189"/>
      <c r="S65" s="183" t="str">
        <f t="shared" si="2"/>
        <v/>
      </c>
      <c r="T65" s="183" t="str">
        <f t="shared" si="1"/>
        <v xml:space="preserve"> U.S. model year 2017 all-electric (not hybrid) vehicles had ranges from 58 to 335 miles (median 114 miles), and the typical charging time was 0.5 hours (with a DC Fast charger) or 3.5 hours (with a Level 2 charger).</v>
      </c>
      <c r="U65" s="174"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83" customFormat="1" ht="192" customHeight="1" x14ac:dyDescent="0.35">
      <c r="A66" s="183" t="s">
        <v>1887</v>
      </c>
      <c r="B66" s="163"/>
      <c r="C66" s="189" t="s">
        <v>4</v>
      </c>
      <c r="D66" s="189" t="s">
        <v>1802</v>
      </c>
      <c r="E66" s="189" t="str">
        <f>E67</f>
        <v>Additional Minimum Required EV Sales Percentage</v>
      </c>
      <c r="F66" s="189"/>
      <c r="G66" s="189"/>
      <c r="H66" s="189"/>
      <c r="I66" s="189"/>
      <c r="J66" s="189"/>
      <c r="K66" s="189"/>
      <c r="L66" s="189"/>
      <c r="M66" s="164"/>
      <c r="N66" s="188" t="s">
        <v>1888</v>
      </c>
      <c r="O66" s="188"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83" t="s">
        <v>1889</v>
      </c>
      <c r="Q66" s="183" t="s">
        <v>46</v>
      </c>
      <c r="R66" s="189"/>
      <c r="S66" s="183" t="str">
        <f t="shared" si="2"/>
        <v/>
      </c>
      <c r="T66" s="183" t="str">
        <f t="shared" si="1"/>
        <v/>
      </c>
      <c r="U66" s="174"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35">
      <c r="A67" s="175" t="s">
        <v>1890</v>
      </c>
      <c r="B67" s="176"/>
      <c r="C67" s="152" t="s">
        <v>4</v>
      </c>
      <c r="D67" s="152" t="s">
        <v>1702</v>
      </c>
      <c r="E67" s="152" t="s">
        <v>468</v>
      </c>
      <c r="F67" s="154" t="s">
        <v>48</v>
      </c>
      <c r="G67" s="154" t="s">
        <v>40</v>
      </c>
      <c r="H67" s="154" t="s">
        <v>88</v>
      </c>
      <c r="I67" s="154" t="s">
        <v>40</v>
      </c>
      <c r="J67" s="177">
        <v>186</v>
      </c>
      <c r="K67" s="154" t="s">
        <v>46</v>
      </c>
      <c r="L67" s="192" t="s">
        <v>2022</v>
      </c>
      <c r="N67" s="175" t="s">
        <v>1888</v>
      </c>
      <c r="O67" s="175"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79" t="s">
        <v>1889</v>
      </c>
      <c r="Q67" s="179" t="s">
        <v>46</v>
      </c>
      <c r="R67" s="179" t="str">
        <f t="shared" ref="R67:R78" si="3">H67&amp;" "&amp;I67</f>
        <v>Passenger LDVs</v>
      </c>
      <c r="S67" s="179" t="str">
        <f t="shared" si="2"/>
        <v>//**Passenger LDVs: **</v>
      </c>
      <c r="T67" s="162" t="str">
        <f t="shared" si="1"/>
        <v>//**Passenger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v>
      </c>
      <c r="U67" s="193"/>
    </row>
    <row r="68" spans="1:21" x14ac:dyDescent="0.35">
      <c r="A68" s="175" t="s">
        <v>1890</v>
      </c>
      <c r="B68" s="176"/>
      <c r="C68" s="161" t="s">
        <v>4</v>
      </c>
      <c r="D68" s="161" t="s">
        <v>1702</v>
      </c>
      <c r="E68" s="161" t="s">
        <v>468</v>
      </c>
      <c r="F68" s="152" t="s">
        <v>45</v>
      </c>
      <c r="G68" s="152" t="s">
        <v>40</v>
      </c>
      <c r="H68" s="152" t="s">
        <v>89</v>
      </c>
      <c r="I68" s="152" t="s">
        <v>40</v>
      </c>
      <c r="J68" s="177">
        <v>203</v>
      </c>
      <c r="K68" s="155" t="s">
        <v>46</v>
      </c>
      <c r="L68" s="178" t="s">
        <v>1893</v>
      </c>
      <c r="N68" s="175" t="s">
        <v>1888</v>
      </c>
      <c r="O68" s="175"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79" t="s">
        <v>1889</v>
      </c>
      <c r="Q68" s="179" t="s">
        <v>46</v>
      </c>
      <c r="R68" s="179" t="str">
        <f t="shared" si="3"/>
        <v>Freight LDVs</v>
      </c>
      <c r="S68" s="179" t="str">
        <f t="shared" si="2"/>
        <v>//**Freight LDVs: **</v>
      </c>
      <c r="T68" s="162"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193"/>
    </row>
    <row r="69" spans="1:21" x14ac:dyDescent="0.35">
      <c r="A69" s="175" t="s">
        <v>1890</v>
      </c>
      <c r="B69" s="176"/>
      <c r="C69" s="161" t="s">
        <v>4</v>
      </c>
      <c r="D69" s="161" t="s">
        <v>1702</v>
      </c>
      <c r="E69" s="161" t="s">
        <v>468</v>
      </c>
      <c r="F69" s="152" t="s">
        <v>48</v>
      </c>
      <c r="G69" s="152" t="s">
        <v>41</v>
      </c>
      <c r="H69" s="152" t="s">
        <v>88</v>
      </c>
      <c r="I69" s="152" t="s">
        <v>41</v>
      </c>
      <c r="J69" s="177">
        <v>187</v>
      </c>
      <c r="K69" s="154" t="s">
        <v>46</v>
      </c>
      <c r="L69" s="178" t="s">
        <v>1894</v>
      </c>
      <c r="N69" s="175" t="s">
        <v>1888</v>
      </c>
      <c r="O69" s="175"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79" t="s">
        <v>1889</v>
      </c>
      <c r="Q69" s="179" t="s">
        <v>46</v>
      </c>
      <c r="R69" s="179" t="str">
        <f t="shared" si="3"/>
        <v>Passenger HDVs</v>
      </c>
      <c r="S69" s="179" t="str">
        <f t="shared" ref="S69:S132" si="5">IF(R69="","","//**"&amp;R69&amp;": **")</f>
        <v>//**Passenger HDVs: **</v>
      </c>
      <c r="T69" s="162" t="str">
        <f t="shared" si="4"/>
        <v>//**Passenger HDVs: ** Electric bus manufacturer Proterra believes all new transit bus sales could be electric as early as 2030, but transit buses make up roughly 15% of the bus fleet.</v>
      </c>
      <c r="U69" s="193"/>
    </row>
    <row r="70" spans="1:21" x14ac:dyDescent="0.35">
      <c r="A70" s="175" t="s">
        <v>1890</v>
      </c>
      <c r="B70" s="176"/>
      <c r="C70" s="161" t="s">
        <v>4</v>
      </c>
      <c r="D70" s="161" t="s">
        <v>1702</v>
      </c>
      <c r="E70" s="161" t="s">
        <v>468</v>
      </c>
      <c r="F70" s="152" t="s">
        <v>45</v>
      </c>
      <c r="G70" s="152" t="s">
        <v>41</v>
      </c>
      <c r="H70" s="152" t="s">
        <v>89</v>
      </c>
      <c r="I70" s="152" t="s">
        <v>41</v>
      </c>
      <c r="J70" s="177">
        <v>191</v>
      </c>
      <c r="K70" s="154" t="s">
        <v>46</v>
      </c>
      <c r="L70" s="178" t="s">
        <v>1893</v>
      </c>
      <c r="N70" s="175" t="s">
        <v>1888</v>
      </c>
      <c r="O70" s="175"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79" t="s">
        <v>1889</v>
      </c>
      <c r="Q70" s="179" t="s">
        <v>46</v>
      </c>
      <c r="R70" s="179" t="str">
        <f t="shared" si="3"/>
        <v>Freight HDVs</v>
      </c>
      <c r="S70" s="179" t="str">
        <f t="shared" si="5"/>
        <v>//**Freight HDVs: **</v>
      </c>
      <c r="T70" s="162"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193"/>
    </row>
    <row r="71" spans="1:21" x14ac:dyDescent="0.35">
      <c r="A71" s="175" t="s">
        <v>1890</v>
      </c>
      <c r="B71" s="176"/>
      <c r="C71" s="161" t="s">
        <v>4</v>
      </c>
      <c r="D71" s="161" t="s">
        <v>1702</v>
      </c>
      <c r="E71" s="161" t="s">
        <v>468</v>
      </c>
      <c r="F71" s="152" t="s">
        <v>48</v>
      </c>
      <c r="G71" s="152" t="s">
        <v>42</v>
      </c>
      <c r="H71" s="152" t="s">
        <v>88</v>
      </c>
      <c r="I71" s="152" t="s">
        <v>90</v>
      </c>
      <c r="J71" s="177">
        <v>496</v>
      </c>
      <c r="K71" s="154" t="s">
        <v>46</v>
      </c>
      <c r="L71" s="178" t="s">
        <v>1895</v>
      </c>
      <c r="N71" s="175" t="s">
        <v>1888</v>
      </c>
      <c r="O71" s="175"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79" t="s">
        <v>1889</v>
      </c>
      <c r="Q71" s="179" t="s">
        <v>46</v>
      </c>
      <c r="R71" s="179" t="str">
        <f t="shared" si="3"/>
        <v>Passenger Aircraft</v>
      </c>
      <c r="S71" s="179" t="str">
        <f t="shared" si="5"/>
        <v>//**Passenger Aircraft: **</v>
      </c>
      <c r="T71" s="162"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193"/>
    </row>
    <row r="72" spans="1:21" x14ac:dyDescent="0.35">
      <c r="A72" s="175" t="s">
        <v>1890</v>
      </c>
      <c r="B72" s="176"/>
      <c r="C72" s="161" t="s">
        <v>4</v>
      </c>
      <c r="D72" s="161" t="s">
        <v>1702</v>
      </c>
      <c r="E72" s="161" t="s">
        <v>468</v>
      </c>
      <c r="F72" s="152" t="s">
        <v>45</v>
      </c>
      <c r="G72" s="152" t="s">
        <v>42</v>
      </c>
      <c r="H72" s="152" t="s">
        <v>89</v>
      </c>
      <c r="I72" s="152" t="s">
        <v>90</v>
      </c>
      <c r="J72" s="177">
        <v>497</v>
      </c>
      <c r="K72" s="154" t="s">
        <v>46</v>
      </c>
      <c r="L72" s="178" t="s">
        <v>1895</v>
      </c>
      <c r="N72" s="175" t="s">
        <v>1888</v>
      </c>
      <c r="O72" s="175"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79" t="s">
        <v>1889</v>
      </c>
      <c r="Q72" s="179" t="s">
        <v>46</v>
      </c>
      <c r="R72" s="179" t="str">
        <f t="shared" si="3"/>
        <v>Freight Aircraft</v>
      </c>
      <c r="S72" s="179" t="str">
        <f t="shared" si="5"/>
        <v>//**Freight Aircraft: **</v>
      </c>
      <c r="T72" s="162"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193"/>
    </row>
    <row r="73" spans="1:21" x14ac:dyDescent="0.35">
      <c r="A73" s="175" t="s">
        <v>1890</v>
      </c>
      <c r="B73" s="176"/>
      <c r="C73" s="161" t="s">
        <v>4</v>
      </c>
      <c r="D73" s="161" t="s">
        <v>1702</v>
      </c>
      <c r="E73" s="161" t="s">
        <v>468</v>
      </c>
      <c r="F73" s="152" t="s">
        <v>48</v>
      </c>
      <c r="G73" s="152" t="s">
        <v>43</v>
      </c>
      <c r="H73" s="152" t="s">
        <v>88</v>
      </c>
      <c r="I73" s="152" t="s">
        <v>91</v>
      </c>
      <c r="J73" s="177">
        <v>498</v>
      </c>
      <c r="K73" s="154" t="s">
        <v>46</v>
      </c>
      <c r="L73" s="192" t="s">
        <v>2023</v>
      </c>
      <c r="N73" s="175" t="s">
        <v>1888</v>
      </c>
      <c r="O73" s="175"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79" t="s">
        <v>1889</v>
      </c>
      <c r="Q73" s="179" t="s">
        <v>46</v>
      </c>
      <c r="R73" s="179" t="str">
        <f t="shared" si="3"/>
        <v>Passenger Rail</v>
      </c>
      <c r="S73" s="179" t="str">
        <f t="shared" si="5"/>
        <v>//**Passenger Rail: **</v>
      </c>
      <c r="T73" s="162" t="str">
        <f t="shared" si="4"/>
        <v>//**Passenger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193"/>
    </row>
    <row r="74" spans="1:21" x14ac:dyDescent="0.35">
      <c r="A74" s="175" t="s">
        <v>1890</v>
      </c>
      <c r="B74" s="176"/>
      <c r="C74" s="161" t="s">
        <v>4</v>
      </c>
      <c r="D74" s="161" t="s">
        <v>1702</v>
      </c>
      <c r="E74" s="161" t="s">
        <v>468</v>
      </c>
      <c r="F74" s="152" t="s">
        <v>45</v>
      </c>
      <c r="G74" s="152" t="s">
        <v>43</v>
      </c>
      <c r="H74" s="152" t="s">
        <v>89</v>
      </c>
      <c r="I74" s="152" t="s">
        <v>91</v>
      </c>
      <c r="J74" s="177">
        <v>499</v>
      </c>
      <c r="K74" s="154" t="s">
        <v>46</v>
      </c>
      <c r="L74" s="192" t="s">
        <v>2024</v>
      </c>
      <c r="N74" s="175" t="s">
        <v>1888</v>
      </c>
      <c r="O74" s="175"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79" t="s">
        <v>1889</v>
      </c>
      <c r="Q74" s="179" t="s">
        <v>46</v>
      </c>
      <c r="R74" s="179" t="str">
        <f t="shared" si="3"/>
        <v>Freight Rail</v>
      </c>
      <c r="S74" s="179" t="str">
        <f t="shared" si="5"/>
        <v>//**Freight Rail: **</v>
      </c>
      <c r="T74" s="162" t="str">
        <f t="shared" si="4"/>
        <v>//**Freight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193"/>
    </row>
    <row r="75" spans="1:21" x14ac:dyDescent="0.35">
      <c r="A75" s="175" t="s">
        <v>1890</v>
      </c>
      <c r="B75" s="176"/>
      <c r="C75" s="161" t="s">
        <v>4</v>
      </c>
      <c r="D75" s="161" t="s">
        <v>1702</v>
      </c>
      <c r="E75" s="161" t="s">
        <v>468</v>
      </c>
      <c r="F75" s="152" t="s">
        <v>48</v>
      </c>
      <c r="G75" s="152" t="s">
        <v>44</v>
      </c>
      <c r="H75" s="152" t="s">
        <v>88</v>
      </c>
      <c r="I75" s="152" t="s">
        <v>92</v>
      </c>
      <c r="J75" s="177">
        <v>500</v>
      </c>
      <c r="K75" s="154" t="s">
        <v>46</v>
      </c>
      <c r="L75" s="178" t="s">
        <v>1896</v>
      </c>
      <c r="N75" s="175" t="s">
        <v>1888</v>
      </c>
      <c r="O75" s="175"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79" t="s">
        <v>1889</v>
      </c>
      <c r="Q75" s="179" t="s">
        <v>46</v>
      </c>
      <c r="R75" s="179" t="str">
        <f t="shared" si="3"/>
        <v>Passenger Ships</v>
      </c>
      <c r="S75" s="179" t="str">
        <f t="shared" si="5"/>
        <v>//**Passenger Ships: **</v>
      </c>
      <c r="T75" s="162"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193"/>
    </row>
    <row r="76" spans="1:21" x14ac:dyDescent="0.35">
      <c r="A76" s="175" t="s">
        <v>1890</v>
      </c>
      <c r="B76" s="176"/>
      <c r="C76" s="161" t="s">
        <v>4</v>
      </c>
      <c r="D76" s="161" t="s">
        <v>1702</v>
      </c>
      <c r="E76" s="161" t="s">
        <v>468</v>
      </c>
      <c r="F76" s="152" t="s">
        <v>45</v>
      </c>
      <c r="G76" s="152" t="s">
        <v>44</v>
      </c>
      <c r="H76" s="152" t="s">
        <v>89</v>
      </c>
      <c r="I76" s="152" t="s">
        <v>92</v>
      </c>
      <c r="J76" s="177">
        <v>501</v>
      </c>
      <c r="K76" s="154" t="s">
        <v>46</v>
      </c>
      <c r="L76" s="178" t="s">
        <v>1897</v>
      </c>
      <c r="N76" s="175" t="s">
        <v>1888</v>
      </c>
      <c r="O76" s="175"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79" t="s">
        <v>1889</v>
      </c>
      <c r="Q76" s="179" t="s">
        <v>46</v>
      </c>
      <c r="R76" s="179" t="str">
        <f t="shared" si="3"/>
        <v>Freight Ships</v>
      </c>
      <c r="S76" s="179" t="str">
        <f t="shared" si="5"/>
        <v>//**Freight Ships: **</v>
      </c>
      <c r="T76" s="162"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193"/>
    </row>
    <row r="77" spans="1:21" x14ac:dyDescent="0.35">
      <c r="A77" s="175" t="s">
        <v>1890</v>
      </c>
      <c r="B77" s="176"/>
      <c r="C77" s="161" t="s">
        <v>4</v>
      </c>
      <c r="D77" s="161" t="s">
        <v>1702</v>
      </c>
      <c r="E77" s="161" t="s">
        <v>468</v>
      </c>
      <c r="F77" s="152" t="s">
        <v>48</v>
      </c>
      <c r="G77" s="152" t="s">
        <v>119</v>
      </c>
      <c r="H77" s="152" t="s">
        <v>88</v>
      </c>
      <c r="I77" s="152" t="s">
        <v>160</v>
      </c>
      <c r="J77" s="177">
        <v>188</v>
      </c>
      <c r="K77" s="154" t="s">
        <v>46</v>
      </c>
      <c r="L77" s="178" t="s">
        <v>1898</v>
      </c>
      <c r="N77" s="175" t="s">
        <v>1888</v>
      </c>
      <c r="O77" s="175"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79" t="s">
        <v>1889</v>
      </c>
      <c r="Q77" s="179" t="s">
        <v>46</v>
      </c>
      <c r="R77" s="179" t="str">
        <f t="shared" si="3"/>
        <v>Passenger Motorbikes</v>
      </c>
      <c r="S77" s="179" t="str">
        <f t="shared" si="5"/>
        <v>//**Passenger Motorbikes: **</v>
      </c>
      <c r="T77" s="162"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193"/>
    </row>
    <row r="78" spans="1:21" x14ac:dyDescent="0.35">
      <c r="A78" s="175" t="s">
        <v>1890</v>
      </c>
      <c r="B78" s="176"/>
      <c r="C78" s="161" t="s">
        <v>4</v>
      </c>
      <c r="D78" s="161" t="s">
        <v>1702</v>
      </c>
      <c r="E78" s="161" t="s">
        <v>468</v>
      </c>
      <c r="F78" s="152" t="s">
        <v>45</v>
      </c>
      <c r="G78" s="152" t="s">
        <v>119</v>
      </c>
      <c r="H78" s="152" t="s">
        <v>89</v>
      </c>
      <c r="I78" s="152" t="s">
        <v>160</v>
      </c>
      <c r="J78" s="177">
        <v>591</v>
      </c>
      <c r="K78" s="155" t="s">
        <v>47</v>
      </c>
      <c r="L78" s="178"/>
      <c r="N78" s="175" t="s">
        <v>1888</v>
      </c>
      <c r="O78" s="175"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79" t="s">
        <v>1889</v>
      </c>
      <c r="Q78" s="179" t="s">
        <v>46</v>
      </c>
      <c r="R78" s="179" t="str">
        <f t="shared" si="3"/>
        <v>Freight Motorbikes</v>
      </c>
      <c r="S78" s="179" t="str">
        <f t="shared" si="5"/>
        <v>//**Freight Motorbikes: **</v>
      </c>
      <c r="T78" s="162" t="str">
        <f t="shared" si="4"/>
        <v/>
      </c>
      <c r="U78" s="193"/>
    </row>
    <row r="79" spans="1:21" s="183" customFormat="1" ht="43.5" x14ac:dyDescent="0.35">
      <c r="A79" s="189" t="s">
        <v>1887</v>
      </c>
      <c r="B79" s="164"/>
      <c r="C79" s="189" t="s">
        <v>4</v>
      </c>
      <c r="D79" s="183" t="s">
        <v>467</v>
      </c>
      <c r="E79" s="183" t="str">
        <f>E80</f>
        <v>Additional EV Subsidy Percentage</v>
      </c>
      <c r="M79" s="163"/>
      <c r="N79" s="188" t="s">
        <v>1888</v>
      </c>
      <c r="O79" s="188"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83" t="s">
        <v>1889</v>
      </c>
      <c r="Q79" s="183" t="s">
        <v>46</v>
      </c>
      <c r="S79" s="183" t="str">
        <f t="shared" si="5"/>
        <v/>
      </c>
      <c r="T79" s="183" t="str">
        <f t="shared" si="4"/>
        <v/>
      </c>
      <c r="U79" s="174"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row>
    <row r="80" spans="1:21" x14ac:dyDescent="0.35">
      <c r="A80" s="175" t="s">
        <v>1890</v>
      </c>
      <c r="B80" s="176"/>
      <c r="C80" s="152" t="s">
        <v>4</v>
      </c>
      <c r="D80" s="152" t="s">
        <v>467</v>
      </c>
      <c r="E80" s="152" t="s">
        <v>464</v>
      </c>
      <c r="F80" s="154" t="s">
        <v>48</v>
      </c>
      <c r="G80" s="154" t="s">
        <v>40</v>
      </c>
      <c r="H80" s="154" t="s">
        <v>88</v>
      </c>
      <c r="I80" s="154" t="s">
        <v>40</v>
      </c>
      <c r="J80" s="177">
        <v>189</v>
      </c>
      <c r="K80" s="154" t="s">
        <v>46</v>
      </c>
      <c r="L80" s="192" t="s">
        <v>2025</v>
      </c>
      <c r="N80" s="175" t="s">
        <v>1888</v>
      </c>
      <c r="O80" s="175"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79" t="s">
        <v>1889</v>
      </c>
      <c r="Q80" s="179" t="s">
        <v>46</v>
      </c>
      <c r="R80" s="179" t="str">
        <f t="shared" ref="R80:R91" si="6">H80&amp;" "&amp;I80</f>
        <v>Passenger LDVs</v>
      </c>
      <c r="S80" s="179" t="str">
        <f t="shared" si="5"/>
        <v>//**Passenger LDVs: **</v>
      </c>
      <c r="T80" s="162" t="str">
        <f t="shared" si="4"/>
        <v>//**Passenger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row>
    <row r="81" spans="1:21" x14ac:dyDescent="0.35">
      <c r="A81" s="175" t="s">
        <v>1890</v>
      </c>
      <c r="B81" s="176"/>
      <c r="C81" s="161" t="s">
        <v>4</v>
      </c>
      <c r="D81" s="161" t="s">
        <v>467</v>
      </c>
      <c r="E81" s="161" t="s">
        <v>464</v>
      </c>
      <c r="F81" s="152" t="s">
        <v>45</v>
      </c>
      <c r="G81" s="152" t="s">
        <v>40</v>
      </c>
      <c r="H81" s="152" t="s">
        <v>89</v>
      </c>
      <c r="I81" s="152" t="s">
        <v>40</v>
      </c>
      <c r="J81" s="40">
        <v>592</v>
      </c>
      <c r="K81" s="155" t="s">
        <v>47</v>
      </c>
      <c r="L81" s="194"/>
      <c r="N81" s="175" t="s">
        <v>1888</v>
      </c>
      <c r="O81" s="175"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79" t="s">
        <v>1889</v>
      </c>
      <c r="Q81" s="179" t="s">
        <v>46</v>
      </c>
      <c r="R81" s="179" t="str">
        <f t="shared" si="6"/>
        <v>Freight LDVs</v>
      </c>
      <c r="S81" s="179" t="str">
        <f t="shared" si="5"/>
        <v>//**Freight LDVs: **</v>
      </c>
      <c r="T81" s="162" t="str">
        <f t="shared" si="4"/>
        <v/>
      </c>
    </row>
    <row r="82" spans="1:21" x14ac:dyDescent="0.35">
      <c r="A82" s="175" t="s">
        <v>1890</v>
      </c>
      <c r="B82" s="176"/>
      <c r="C82" s="161" t="s">
        <v>4</v>
      </c>
      <c r="D82" s="161" t="s">
        <v>467</v>
      </c>
      <c r="E82" s="161" t="s">
        <v>464</v>
      </c>
      <c r="F82" s="152" t="s">
        <v>48</v>
      </c>
      <c r="G82" s="152" t="s">
        <v>41</v>
      </c>
      <c r="H82" s="152" t="s">
        <v>88</v>
      </c>
      <c r="I82" s="152" t="s">
        <v>41</v>
      </c>
      <c r="J82" s="40">
        <v>593</v>
      </c>
      <c r="K82" s="155" t="s">
        <v>47</v>
      </c>
      <c r="L82" s="194"/>
      <c r="N82" s="175" t="s">
        <v>1888</v>
      </c>
      <c r="O82" s="175"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79" t="s">
        <v>1889</v>
      </c>
      <c r="Q82" s="179" t="s">
        <v>46</v>
      </c>
      <c r="R82" s="179" t="str">
        <f t="shared" si="6"/>
        <v>Passenger HDVs</v>
      </c>
      <c r="S82" s="179" t="str">
        <f t="shared" si="5"/>
        <v>//**Passenger HDVs: **</v>
      </c>
      <c r="T82" s="162" t="str">
        <f t="shared" si="4"/>
        <v/>
      </c>
    </row>
    <row r="83" spans="1:21" x14ac:dyDescent="0.35">
      <c r="A83" s="175" t="s">
        <v>1890</v>
      </c>
      <c r="B83" s="176"/>
      <c r="C83" s="161" t="s">
        <v>4</v>
      </c>
      <c r="D83" s="161" t="s">
        <v>467</v>
      </c>
      <c r="E83" s="161" t="s">
        <v>464</v>
      </c>
      <c r="F83" s="152" t="s">
        <v>45</v>
      </c>
      <c r="G83" s="152" t="s">
        <v>41</v>
      </c>
      <c r="H83" s="152" t="s">
        <v>89</v>
      </c>
      <c r="I83" s="152" t="s">
        <v>41</v>
      </c>
      <c r="J83" s="40">
        <v>594</v>
      </c>
      <c r="K83" s="155" t="s">
        <v>47</v>
      </c>
      <c r="L83" s="194"/>
      <c r="N83" s="175" t="s">
        <v>1888</v>
      </c>
      <c r="O83" s="175"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79" t="s">
        <v>1889</v>
      </c>
      <c r="Q83" s="179" t="s">
        <v>46</v>
      </c>
      <c r="R83" s="179" t="str">
        <f t="shared" si="6"/>
        <v>Freight HDVs</v>
      </c>
      <c r="S83" s="179" t="str">
        <f t="shared" si="5"/>
        <v>//**Freight HDVs: **</v>
      </c>
      <c r="T83" s="162" t="str">
        <f t="shared" si="4"/>
        <v/>
      </c>
    </row>
    <row r="84" spans="1:21" x14ac:dyDescent="0.35">
      <c r="A84" s="175" t="s">
        <v>1890</v>
      </c>
      <c r="B84" s="176"/>
      <c r="C84" s="161" t="s">
        <v>4</v>
      </c>
      <c r="D84" s="161" t="s">
        <v>467</v>
      </c>
      <c r="E84" s="161" t="s">
        <v>464</v>
      </c>
      <c r="F84" s="152" t="s">
        <v>48</v>
      </c>
      <c r="G84" s="152" t="s">
        <v>42</v>
      </c>
      <c r="H84" s="152" t="s">
        <v>88</v>
      </c>
      <c r="I84" s="152" t="s">
        <v>90</v>
      </c>
      <c r="J84" s="40">
        <v>595</v>
      </c>
      <c r="K84" s="155" t="s">
        <v>47</v>
      </c>
      <c r="L84" s="194"/>
      <c r="N84" s="175" t="s">
        <v>1888</v>
      </c>
      <c r="O84" s="175"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79" t="s">
        <v>1889</v>
      </c>
      <c r="Q84" s="179" t="s">
        <v>46</v>
      </c>
      <c r="R84" s="179" t="str">
        <f t="shared" si="6"/>
        <v>Passenger Aircraft</v>
      </c>
      <c r="S84" s="179" t="str">
        <f t="shared" si="5"/>
        <v>//**Passenger Aircraft: **</v>
      </c>
      <c r="T84" s="162" t="str">
        <f t="shared" si="4"/>
        <v/>
      </c>
    </row>
    <row r="85" spans="1:21" x14ac:dyDescent="0.35">
      <c r="A85" s="175" t="s">
        <v>1890</v>
      </c>
      <c r="B85" s="176"/>
      <c r="C85" s="161" t="s">
        <v>4</v>
      </c>
      <c r="D85" s="161" t="s">
        <v>467</v>
      </c>
      <c r="E85" s="161" t="s">
        <v>464</v>
      </c>
      <c r="F85" s="152" t="s">
        <v>45</v>
      </c>
      <c r="G85" s="152" t="s">
        <v>42</v>
      </c>
      <c r="H85" s="152" t="s">
        <v>89</v>
      </c>
      <c r="I85" s="152" t="s">
        <v>90</v>
      </c>
      <c r="J85" s="40">
        <v>596</v>
      </c>
      <c r="K85" s="155" t="s">
        <v>47</v>
      </c>
      <c r="L85" s="194"/>
      <c r="N85" s="175" t="s">
        <v>1888</v>
      </c>
      <c r="O85" s="175"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79" t="s">
        <v>1889</v>
      </c>
      <c r="Q85" s="179" t="s">
        <v>46</v>
      </c>
      <c r="R85" s="179" t="str">
        <f t="shared" si="6"/>
        <v>Freight Aircraft</v>
      </c>
      <c r="S85" s="179" t="str">
        <f t="shared" si="5"/>
        <v>//**Freight Aircraft: **</v>
      </c>
      <c r="T85" s="162" t="str">
        <f t="shared" si="4"/>
        <v/>
      </c>
    </row>
    <row r="86" spans="1:21" x14ac:dyDescent="0.35">
      <c r="A86" s="175" t="s">
        <v>1890</v>
      </c>
      <c r="B86" s="176"/>
      <c r="C86" s="161" t="s">
        <v>4</v>
      </c>
      <c r="D86" s="161" t="s">
        <v>467</v>
      </c>
      <c r="E86" s="161" t="s">
        <v>464</v>
      </c>
      <c r="F86" s="152" t="s">
        <v>48</v>
      </c>
      <c r="G86" s="152" t="s">
        <v>43</v>
      </c>
      <c r="H86" s="152" t="s">
        <v>88</v>
      </c>
      <c r="I86" s="152" t="s">
        <v>91</v>
      </c>
      <c r="J86" s="40">
        <v>597</v>
      </c>
      <c r="K86" s="155" t="s">
        <v>47</v>
      </c>
      <c r="L86" s="194"/>
      <c r="N86" s="175" t="s">
        <v>1888</v>
      </c>
      <c r="O86" s="175"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79" t="s">
        <v>1889</v>
      </c>
      <c r="Q86" s="179" t="s">
        <v>46</v>
      </c>
      <c r="R86" s="179" t="str">
        <f t="shared" si="6"/>
        <v>Passenger Rail</v>
      </c>
      <c r="S86" s="179" t="str">
        <f t="shared" si="5"/>
        <v>//**Passenger Rail: **</v>
      </c>
      <c r="T86" s="162" t="str">
        <f t="shared" si="4"/>
        <v/>
      </c>
    </row>
    <row r="87" spans="1:21" x14ac:dyDescent="0.35">
      <c r="A87" s="175" t="s">
        <v>1890</v>
      </c>
      <c r="B87" s="176"/>
      <c r="C87" s="161" t="s">
        <v>4</v>
      </c>
      <c r="D87" s="161" t="s">
        <v>467</v>
      </c>
      <c r="E87" s="161" t="s">
        <v>464</v>
      </c>
      <c r="F87" s="152" t="s">
        <v>45</v>
      </c>
      <c r="G87" s="152" t="s">
        <v>43</v>
      </c>
      <c r="H87" s="152" t="s">
        <v>89</v>
      </c>
      <c r="I87" s="152" t="s">
        <v>91</v>
      </c>
      <c r="J87" s="40">
        <v>598</v>
      </c>
      <c r="K87" s="155" t="s">
        <v>47</v>
      </c>
      <c r="L87" s="194"/>
      <c r="N87" s="175" t="s">
        <v>1888</v>
      </c>
      <c r="O87" s="175"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79" t="s">
        <v>1889</v>
      </c>
      <c r="Q87" s="179" t="s">
        <v>46</v>
      </c>
      <c r="R87" s="179" t="str">
        <f t="shared" si="6"/>
        <v>Freight Rail</v>
      </c>
      <c r="S87" s="179" t="str">
        <f t="shared" si="5"/>
        <v>//**Freight Rail: **</v>
      </c>
      <c r="T87" s="162" t="str">
        <f t="shared" si="4"/>
        <v/>
      </c>
    </row>
    <row r="88" spans="1:21" x14ac:dyDescent="0.35">
      <c r="A88" s="175" t="s">
        <v>1890</v>
      </c>
      <c r="B88" s="176"/>
      <c r="C88" s="161" t="s">
        <v>4</v>
      </c>
      <c r="D88" s="161" t="s">
        <v>467</v>
      </c>
      <c r="E88" s="161" t="s">
        <v>464</v>
      </c>
      <c r="F88" s="152" t="s">
        <v>48</v>
      </c>
      <c r="G88" s="152" t="s">
        <v>44</v>
      </c>
      <c r="H88" s="152" t="s">
        <v>88</v>
      </c>
      <c r="I88" s="152" t="s">
        <v>92</v>
      </c>
      <c r="J88" s="40">
        <v>599</v>
      </c>
      <c r="K88" s="155" t="s">
        <v>47</v>
      </c>
      <c r="L88" s="194"/>
      <c r="N88" s="175" t="s">
        <v>1888</v>
      </c>
      <c r="O88" s="175"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79" t="s">
        <v>1889</v>
      </c>
      <c r="Q88" s="179" t="s">
        <v>46</v>
      </c>
      <c r="R88" s="179" t="str">
        <f t="shared" si="6"/>
        <v>Passenger Ships</v>
      </c>
      <c r="S88" s="179" t="str">
        <f t="shared" si="5"/>
        <v>//**Passenger Ships: **</v>
      </c>
      <c r="T88" s="162" t="str">
        <f t="shared" si="4"/>
        <v/>
      </c>
    </row>
    <row r="89" spans="1:21" x14ac:dyDescent="0.35">
      <c r="A89" s="175" t="s">
        <v>1890</v>
      </c>
      <c r="B89" s="176"/>
      <c r="C89" s="161" t="s">
        <v>4</v>
      </c>
      <c r="D89" s="161" t="s">
        <v>467</v>
      </c>
      <c r="E89" s="161" t="s">
        <v>464</v>
      </c>
      <c r="F89" s="152" t="s">
        <v>45</v>
      </c>
      <c r="G89" s="152" t="s">
        <v>44</v>
      </c>
      <c r="H89" s="152" t="s">
        <v>89</v>
      </c>
      <c r="I89" s="152" t="s">
        <v>92</v>
      </c>
      <c r="J89" s="40">
        <v>600</v>
      </c>
      <c r="K89" s="155" t="s">
        <v>47</v>
      </c>
      <c r="L89" s="194"/>
      <c r="N89" s="175" t="s">
        <v>1888</v>
      </c>
      <c r="O89" s="175"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79" t="s">
        <v>1889</v>
      </c>
      <c r="Q89" s="179" t="s">
        <v>46</v>
      </c>
      <c r="R89" s="179" t="str">
        <f t="shared" si="6"/>
        <v>Freight Ships</v>
      </c>
      <c r="S89" s="179" t="str">
        <f t="shared" si="5"/>
        <v>//**Freight Ships: **</v>
      </c>
      <c r="T89" s="162" t="str">
        <f t="shared" si="4"/>
        <v/>
      </c>
    </row>
    <row r="90" spans="1:21" x14ac:dyDescent="0.35">
      <c r="A90" s="175" t="s">
        <v>1890</v>
      </c>
      <c r="B90" s="176"/>
      <c r="C90" s="161" t="s">
        <v>4</v>
      </c>
      <c r="D90" s="161" t="s">
        <v>467</v>
      </c>
      <c r="E90" s="161" t="s">
        <v>464</v>
      </c>
      <c r="F90" s="152" t="s">
        <v>48</v>
      </c>
      <c r="G90" s="152" t="s">
        <v>119</v>
      </c>
      <c r="H90" s="152" t="s">
        <v>88</v>
      </c>
      <c r="I90" s="152" t="s">
        <v>160</v>
      </c>
      <c r="J90" s="40">
        <v>601</v>
      </c>
      <c r="K90" s="155" t="s">
        <v>47</v>
      </c>
      <c r="L90" s="194"/>
      <c r="N90" s="175" t="s">
        <v>1888</v>
      </c>
      <c r="O90" s="175"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79" t="s">
        <v>1889</v>
      </c>
      <c r="Q90" s="179" t="s">
        <v>46</v>
      </c>
      <c r="R90" s="179" t="str">
        <f t="shared" si="6"/>
        <v>Passenger Motorbikes</v>
      </c>
      <c r="S90" s="179" t="str">
        <f t="shared" si="5"/>
        <v>//**Passenger Motorbikes: **</v>
      </c>
      <c r="T90" s="162" t="str">
        <f t="shared" si="4"/>
        <v/>
      </c>
    </row>
    <row r="91" spans="1:21" x14ac:dyDescent="0.35">
      <c r="A91" s="175" t="s">
        <v>1890</v>
      </c>
      <c r="B91" s="176"/>
      <c r="C91" s="161" t="s">
        <v>4</v>
      </c>
      <c r="D91" s="161" t="s">
        <v>467</v>
      </c>
      <c r="E91" s="161" t="s">
        <v>464</v>
      </c>
      <c r="F91" s="152" t="s">
        <v>45</v>
      </c>
      <c r="G91" s="152" t="s">
        <v>119</v>
      </c>
      <c r="H91" s="152" t="s">
        <v>89</v>
      </c>
      <c r="I91" s="152" t="s">
        <v>160</v>
      </c>
      <c r="J91" s="40">
        <v>602</v>
      </c>
      <c r="K91" s="155" t="s">
        <v>47</v>
      </c>
      <c r="L91" s="194"/>
      <c r="N91" s="175" t="s">
        <v>1888</v>
      </c>
      <c r="O91" s="175"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79" t="s">
        <v>1889</v>
      </c>
      <c r="Q91" s="179" t="s">
        <v>46</v>
      </c>
      <c r="R91" s="179" t="str">
        <f t="shared" si="6"/>
        <v>Freight Motorbikes</v>
      </c>
      <c r="S91" s="179" t="str">
        <f t="shared" si="5"/>
        <v>//**Freight Motorbikes: **</v>
      </c>
      <c r="T91" s="162" t="str">
        <f t="shared" si="4"/>
        <v/>
      </c>
    </row>
    <row r="92" spans="1:21" s="183" customFormat="1" ht="72.5" x14ac:dyDescent="0.35">
      <c r="A92" s="189" t="s">
        <v>1887</v>
      </c>
      <c r="B92" s="164"/>
      <c r="C92" s="187" t="s">
        <v>4</v>
      </c>
      <c r="D92" s="187" t="s">
        <v>11</v>
      </c>
      <c r="E92" s="187" t="s">
        <v>117</v>
      </c>
      <c r="F92" s="190"/>
      <c r="G92" s="190"/>
      <c r="H92" s="190"/>
      <c r="I92" s="190"/>
      <c r="J92" s="195">
        <v>1</v>
      </c>
      <c r="K92" s="190" t="s">
        <v>46</v>
      </c>
      <c r="L92" s="196" t="s">
        <v>1899</v>
      </c>
      <c r="M92" s="164"/>
      <c r="N92" s="188" t="s">
        <v>1888</v>
      </c>
      <c r="O92" s="188"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89" t="s">
        <v>1889</v>
      </c>
      <c r="Q92" s="189" t="s">
        <v>47</v>
      </c>
      <c r="S92" s="183" t="str">
        <f t="shared" si="5"/>
        <v/>
      </c>
      <c r="T92" s="183"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74"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83" customFormat="1" ht="15.75" customHeight="1" x14ac:dyDescent="0.35">
      <c r="A93" s="189" t="s">
        <v>1887</v>
      </c>
      <c r="B93" s="164"/>
      <c r="C93" s="189" t="s">
        <v>4</v>
      </c>
      <c r="D93" s="189" t="s">
        <v>5</v>
      </c>
      <c r="E93" s="189" t="str">
        <f>E94</f>
        <v>Percentage Additional Improvement of Fuel Economy Std</v>
      </c>
      <c r="F93" s="189"/>
      <c r="G93" s="189"/>
      <c r="H93" s="189"/>
      <c r="I93" s="189"/>
      <c r="J93" s="189"/>
      <c r="K93" s="189"/>
      <c r="L93" s="189"/>
      <c r="M93" s="164"/>
      <c r="N93" s="188" t="s">
        <v>1888</v>
      </c>
      <c r="O93" s="188"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83" t="s">
        <v>1889</v>
      </c>
      <c r="Q93" s="183" t="s">
        <v>46</v>
      </c>
      <c r="S93" s="183" t="str">
        <f t="shared" si="5"/>
        <v/>
      </c>
      <c r="T93" s="183" t="str">
        <f t="shared" si="4"/>
        <v/>
      </c>
      <c r="U93" s="174"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35">
      <c r="A94" s="175" t="s">
        <v>1890</v>
      </c>
      <c r="B94" s="176"/>
      <c r="C94" s="28" t="s">
        <v>4</v>
      </c>
      <c r="D94" s="28" t="s">
        <v>5</v>
      </c>
      <c r="E94" s="28" t="s">
        <v>287</v>
      </c>
      <c r="F94" s="28" t="s">
        <v>48</v>
      </c>
      <c r="G94" s="28" t="s">
        <v>40</v>
      </c>
      <c r="H94" s="28" t="s">
        <v>88</v>
      </c>
      <c r="I94" s="28" t="s">
        <v>40</v>
      </c>
      <c r="J94" s="28">
        <v>362</v>
      </c>
      <c r="K94" s="28" t="s">
        <v>46</v>
      </c>
      <c r="L94" s="28" t="s">
        <v>1900</v>
      </c>
      <c r="N94" s="175" t="s">
        <v>1888</v>
      </c>
      <c r="O94" s="175"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79" t="s">
        <v>1889</v>
      </c>
      <c r="Q94" s="179" t="s">
        <v>46</v>
      </c>
      <c r="R94" s="179" t="str">
        <f t="shared" ref="R94:R105" si="7">H94&amp;" "&amp;I94</f>
        <v>Passenger LDVs</v>
      </c>
      <c r="S94" s="179" t="str">
        <f t="shared" si="5"/>
        <v>//**Passenger LDVs: **</v>
      </c>
      <c r="T94" s="162"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35">
      <c r="A95" s="175" t="s">
        <v>1890</v>
      </c>
      <c r="B95" s="176"/>
      <c r="C95" s="28" t="s">
        <v>4</v>
      </c>
      <c r="D95" s="28" t="s">
        <v>5</v>
      </c>
      <c r="E95" s="28" t="s">
        <v>287</v>
      </c>
      <c r="F95" s="28" t="s">
        <v>45</v>
      </c>
      <c r="G95" s="28" t="s">
        <v>40</v>
      </c>
      <c r="H95" s="28" t="s">
        <v>89</v>
      </c>
      <c r="I95" s="28" t="s">
        <v>40</v>
      </c>
      <c r="J95" s="28">
        <v>363</v>
      </c>
      <c r="K95" s="28" t="s">
        <v>46</v>
      </c>
      <c r="L95" s="28" t="s">
        <v>1900</v>
      </c>
      <c r="N95" s="175" t="s">
        <v>1888</v>
      </c>
      <c r="O95" s="175"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79" t="s">
        <v>1889</v>
      </c>
      <c r="Q95" s="179" t="s">
        <v>46</v>
      </c>
      <c r="R95" s="179" t="str">
        <f t="shared" si="7"/>
        <v>Freight LDVs</v>
      </c>
      <c r="S95" s="179" t="str">
        <f t="shared" si="5"/>
        <v>//**Freight LDVs: **</v>
      </c>
      <c r="T95" s="162"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35">
      <c r="A96" s="175" t="s">
        <v>1890</v>
      </c>
      <c r="B96" s="176"/>
      <c r="C96" s="28" t="s">
        <v>4</v>
      </c>
      <c r="D96" s="28" t="s">
        <v>5</v>
      </c>
      <c r="E96" s="28" t="s">
        <v>287</v>
      </c>
      <c r="F96" s="28" t="s">
        <v>48</v>
      </c>
      <c r="G96" s="28" t="s">
        <v>41</v>
      </c>
      <c r="H96" s="28" t="s">
        <v>88</v>
      </c>
      <c r="I96" s="28" t="s">
        <v>41</v>
      </c>
      <c r="J96" s="28">
        <v>364</v>
      </c>
      <c r="K96" s="28" t="s">
        <v>46</v>
      </c>
      <c r="L96" s="28" t="s">
        <v>1901</v>
      </c>
      <c r="N96" s="175" t="s">
        <v>1888</v>
      </c>
      <c r="O96" s="175"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79" t="s">
        <v>1889</v>
      </c>
      <c r="Q96" s="179" t="s">
        <v>46</v>
      </c>
      <c r="R96" s="179" t="str">
        <f t="shared" si="7"/>
        <v>Passenger HDVs</v>
      </c>
      <c r="S96" s="179" t="str">
        <f t="shared" si="5"/>
        <v>//**Passenger HDVs: **</v>
      </c>
      <c r="T96" s="162"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35">
      <c r="A97" s="175" t="s">
        <v>1890</v>
      </c>
      <c r="B97" s="176"/>
      <c r="C97" s="28" t="s">
        <v>4</v>
      </c>
      <c r="D97" s="28" t="s">
        <v>5</v>
      </c>
      <c r="E97" s="28" t="s">
        <v>287</v>
      </c>
      <c r="F97" s="28" t="s">
        <v>45</v>
      </c>
      <c r="G97" s="28" t="s">
        <v>41</v>
      </c>
      <c r="H97" s="28" t="s">
        <v>89</v>
      </c>
      <c r="I97" s="28" t="s">
        <v>41</v>
      </c>
      <c r="J97" s="28">
        <v>365</v>
      </c>
      <c r="K97" s="28" t="s">
        <v>46</v>
      </c>
      <c r="L97" s="28" t="s">
        <v>1902</v>
      </c>
      <c r="N97" s="175" t="s">
        <v>1888</v>
      </c>
      <c r="O97" s="175"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79" t="s">
        <v>1889</v>
      </c>
      <c r="Q97" s="179" t="s">
        <v>46</v>
      </c>
      <c r="R97" s="179" t="str">
        <f t="shared" si="7"/>
        <v>Freight HDVs</v>
      </c>
      <c r="S97" s="179" t="str">
        <f t="shared" si="5"/>
        <v>//**Freight HDVs: **</v>
      </c>
      <c r="T97" s="162"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35">
      <c r="A98" s="175" t="s">
        <v>1890</v>
      </c>
      <c r="B98" s="176"/>
      <c r="C98" s="28" t="s">
        <v>4</v>
      </c>
      <c r="D98" s="28" t="s">
        <v>5</v>
      </c>
      <c r="E98" s="28" t="s">
        <v>287</v>
      </c>
      <c r="F98" s="28" t="s">
        <v>48</v>
      </c>
      <c r="G98" s="28" t="s">
        <v>42</v>
      </c>
      <c r="H98" s="28" t="s">
        <v>88</v>
      </c>
      <c r="I98" s="28" t="s">
        <v>90</v>
      </c>
      <c r="J98" s="28">
        <v>366</v>
      </c>
      <c r="K98" s="28" t="s">
        <v>46</v>
      </c>
      <c r="L98" s="28" t="s">
        <v>1903</v>
      </c>
      <c r="N98" s="175" t="s">
        <v>1888</v>
      </c>
      <c r="O98" s="175"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79" t="s">
        <v>1889</v>
      </c>
      <c r="Q98" s="179" t="s">
        <v>46</v>
      </c>
      <c r="R98" s="179" t="str">
        <f t="shared" si="7"/>
        <v>Passenger Aircraft</v>
      </c>
      <c r="S98" s="179" t="str">
        <f t="shared" si="5"/>
        <v>//**Passenger Aircraft: **</v>
      </c>
      <c r="T98" s="162" t="str">
        <f t="shared" si="4"/>
        <v>//**Passenger Aircraft: ** The U.S. currently does not have fuel economy standards for aircraft.  In the absence of standards, new passenger aircraft fuel economy is projected to improve roughly 17% from 2018-2050 in the BAU case.</v>
      </c>
    </row>
    <row r="99" spans="1:21" x14ac:dyDescent="0.35">
      <c r="A99" s="175" t="s">
        <v>1890</v>
      </c>
      <c r="B99" s="176"/>
      <c r="C99" s="28" t="s">
        <v>4</v>
      </c>
      <c r="D99" s="28" t="s">
        <v>5</v>
      </c>
      <c r="E99" s="28" t="s">
        <v>287</v>
      </c>
      <c r="F99" s="28" t="s">
        <v>45</v>
      </c>
      <c r="G99" s="28" t="s">
        <v>42</v>
      </c>
      <c r="H99" s="28" t="s">
        <v>89</v>
      </c>
      <c r="I99" s="28" t="s">
        <v>90</v>
      </c>
      <c r="J99" s="28">
        <v>367</v>
      </c>
      <c r="K99" s="28" t="s">
        <v>46</v>
      </c>
      <c r="L99" s="28" t="s">
        <v>1904</v>
      </c>
      <c r="N99" s="175" t="s">
        <v>1888</v>
      </c>
      <c r="O99" s="175"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79" t="s">
        <v>1889</v>
      </c>
      <c r="Q99" s="179" t="s">
        <v>46</v>
      </c>
      <c r="R99" s="179" t="str">
        <f t="shared" si="7"/>
        <v>Freight Aircraft</v>
      </c>
      <c r="S99" s="179" t="str">
        <f t="shared" si="5"/>
        <v>//**Freight Aircraft: **</v>
      </c>
      <c r="T99" s="162" t="str">
        <f t="shared" si="4"/>
        <v>//**Freight Aircraft: ** The U.S. currently does not have fuel economy standards for aircraft.  In the absence of standards, new freight aircraft fuel economy is projected to improve roughly 50% from 2018-2050 in the BAU case.</v>
      </c>
    </row>
    <row r="100" spans="1:21" x14ac:dyDescent="0.35">
      <c r="A100" s="175" t="s">
        <v>1890</v>
      </c>
      <c r="B100" s="176"/>
      <c r="C100" s="28" t="s">
        <v>4</v>
      </c>
      <c r="D100" s="28" t="s">
        <v>5</v>
      </c>
      <c r="E100" s="28" t="s">
        <v>287</v>
      </c>
      <c r="F100" s="28" t="s">
        <v>48</v>
      </c>
      <c r="G100" s="28" t="s">
        <v>43</v>
      </c>
      <c r="H100" s="28" t="s">
        <v>88</v>
      </c>
      <c r="I100" s="28" t="s">
        <v>91</v>
      </c>
      <c r="J100" s="28">
        <v>368</v>
      </c>
      <c r="K100" s="28" t="s">
        <v>46</v>
      </c>
      <c r="L100" s="28" t="s">
        <v>1905</v>
      </c>
      <c r="N100" s="175" t="s">
        <v>1888</v>
      </c>
      <c r="O100" s="175"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79" t="s">
        <v>1889</v>
      </c>
      <c r="Q100" s="179" t="s">
        <v>46</v>
      </c>
      <c r="R100" s="179" t="str">
        <f t="shared" si="7"/>
        <v>Passenger Rail</v>
      </c>
      <c r="S100" s="179" t="str">
        <f t="shared" si="5"/>
        <v>//**Passenger Rail: **</v>
      </c>
      <c r="T100" s="162" t="str">
        <f t="shared" si="4"/>
        <v>//**Passenger Rail: ** The U.S. currently does not have fuel economy standards for trains.  In the absence of standards, new passenger train fuel economy is not projected to change significantly from 2018-2050 in the BAU case.</v>
      </c>
    </row>
    <row r="101" spans="1:21" x14ac:dyDescent="0.35">
      <c r="A101" s="175" t="s">
        <v>1890</v>
      </c>
      <c r="B101" s="176"/>
      <c r="C101" s="28" t="s">
        <v>4</v>
      </c>
      <c r="D101" s="28" t="s">
        <v>5</v>
      </c>
      <c r="E101" s="28" t="s">
        <v>287</v>
      </c>
      <c r="F101" s="28" t="s">
        <v>45</v>
      </c>
      <c r="G101" s="28" t="s">
        <v>43</v>
      </c>
      <c r="H101" s="28" t="s">
        <v>89</v>
      </c>
      <c r="I101" s="28" t="s">
        <v>91</v>
      </c>
      <c r="J101" s="28">
        <v>369</v>
      </c>
      <c r="K101" s="28" t="s">
        <v>46</v>
      </c>
      <c r="L101" s="28" t="s">
        <v>1906</v>
      </c>
      <c r="N101" s="175" t="s">
        <v>1888</v>
      </c>
      <c r="O101" s="175"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79" t="s">
        <v>1889</v>
      </c>
      <c r="Q101" s="179" t="s">
        <v>46</v>
      </c>
      <c r="R101" s="179" t="str">
        <f t="shared" si="7"/>
        <v>Freight Rail</v>
      </c>
      <c r="S101" s="179" t="str">
        <f t="shared" si="5"/>
        <v>//**Freight Rail: **</v>
      </c>
      <c r="T101" s="162" t="str">
        <f t="shared" si="4"/>
        <v>//**Freight Rail: ** The U.S. currently does not have fuel economy standards for trains.  In the absence of standards, new freight train fuel economy is projected to improve roughly 23% from 2018-2050 in the BAU case.</v>
      </c>
    </row>
    <row r="102" spans="1:21" x14ac:dyDescent="0.35">
      <c r="A102" s="175" t="s">
        <v>1890</v>
      </c>
      <c r="B102" s="176"/>
      <c r="C102" s="28" t="s">
        <v>4</v>
      </c>
      <c r="D102" s="28" t="s">
        <v>5</v>
      </c>
      <c r="E102" s="28" t="s">
        <v>287</v>
      </c>
      <c r="F102" s="28" t="s">
        <v>48</v>
      </c>
      <c r="G102" s="28" t="s">
        <v>44</v>
      </c>
      <c r="H102" s="28" t="s">
        <v>88</v>
      </c>
      <c r="I102" s="28" t="s">
        <v>92</v>
      </c>
      <c r="J102" s="28">
        <v>370</v>
      </c>
      <c r="K102" s="28" t="s">
        <v>46</v>
      </c>
      <c r="L102" s="28" t="s">
        <v>1907</v>
      </c>
      <c r="N102" s="175" t="s">
        <v>1888</v>
      </c>
      <c r="O102" s="175"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79" t="s">
        <v>1889</v>
      </c>
      <c r="Q102" s="179" t="s">
        <v>46</v>
      </c>
      <c r="R102" s="179" t="str">
        <f t="shared" si="7"/>
        <v>Passenger Ships</v>
      </c>
      <c r="S102" s="179" t="str">
        <f t="shared" si="5"/>
        <v>//**Passenger Ships: **</v>
      </c>
      <c r="T102" s="162" t="str">
        <f t="shared" si="4"/>
        <v>//**Passenger Ships: ** The U.S. currently does not have fuel economy standards for ships.  In the absence of standards, new passenger ship fuel economy is not projected to change significantly from 2018-2050 in the BAU case.</v>
      </c>
    </row>
    <row r="103" spans="1:21" x14ac:dyDescent="0.35">
      <c r="A103" s="175" t="s">
        <v>1890</v>
      </c>
      <c r="B103" s="176"/>
      <c r="C103" s="28" t="s">
        <v>4</v>
      </c>
      <c r="D103" s="28" t="s">
        <v>5</v>
      </c>
      <c r="E103" s="28" t="s">
        <v>287</v>
      </c>
      <c r="F103" s="28" t="s">
        <v>45</v>
      </c>
      <c r="G103" s="28" t="s">
        <v>44</v>
      </c>
      <c r="H103" s="28" t="s">
        <v>89</v>
      </c>
      <c r="I103" s="28" t="s">
        <v>92</v>
      </c>
      <c r="J103" s="28">
        <v>371</v>
      </c>
      <c r="K103" s="28" t="s">
        <v>46</v>
      </c>
      <c r="L103" s="28" t="s">
        <v>1908</v>
      </c>
      <c r="N103" s="175" t="s">
        <v>1888</v>
      </c>
      <c r="O103" s="175"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79" t="s">
        <v>1889</v>
      </c>
      <c r="Q103" s="179" t="s">
        <v>46</v>
      </c>
      <c r="R103" s="179" t="str">
        <f t="shared" si="7"/>
        <v>Freight Ships</v>
      </c>
      <c r="S103" s="179" t="str">
        <f t="shared" si="5"/>
        <v>//**Freight Ships: **</v>
      </c>
      <c r="T103" s="162" t="str">
        <f t="shared" si="4"/>
        <v>//**Freight Ships: ** The U.S. currently does not have fuel economy standards for ships.  In the absence of standards, new freight ship fuel economy is projected to improve roughly 21% from 2018-2050 in the BAU case.</v>
      </c>
    </row>
    <row r="104" spans="1:21" x14ac:dyDescent="0.35">
      <c r="A104" s="175" t="s">
        <v>1890</v>
      </c>
      <c r="B104" s="176"/>
      <c r="C104" s="28" t="s">
        <v>4</v>
      </c>
      <c r="D104" s="28" t="s">
        <v>5</v>
      </c>
      <c r="E104" s="28" t="s">
        <v>287</v>
      </c>
      <c r="F104" s="28" t="s">
        <v>48</v>
      </c>
      <c r="G104" s="28" t="s">
        <v>119</v>
      </c>
      <c r="H104" s="28" t="s">
        <v>88</v>
      </c>
      <c r="I104" s="28" t="s">
        <v>160</v>
      </c>
      <c r="J104" s="28">
        <v>372</v>
      </c>
      <c r="K104" s="28" t="s">
        <v>46</v>
      </c>
      <c r="L104" s="28" t="s">
        <v>1909</v>
      </c>
      <c r="N104" s="175" t="s">
        <v>1888</v>
      </c>
      <c r="O104" s="175"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79" t="s">
        <v>1889</v>
      </c>
      <c r="Q104" s="179" t="s">
        <v>46</v>
      </c>
      <c r="R104" s="179" t="str">
        <f t="shared" si="7"/>
        <v>Passenger Motorbikes</v>
      </c>
      <c r="S104" s="179" t="str">
        <f t="shared" si="5"/>
        <v>//**Passenger Motorbikes: **</v>
      </c>
      <c r="T104" s="162" t="str">
        <f t="shared" si="4"/>
        <v>//**Passenger Motorbikes: ** The U.S. currently does not have fuel economy standards for motorbikes.  In the absence of standards, new motorbike fuel economy is not projected to change significantly from 2018-2050 in the BAU case.</v>
      </c>
    </row>
    <row r="105" spans="1:21" x14ac:dyDescent="0.35">
      <c r="A105" s="175" t="s">
        <v>1890</v>
      </c>
      <c r="B105" s="176"/>
      <c r="C105" s="28" t="s">
        <v>4</v>
      </c>
      <c r="D105" s="28" t="s">
        <v>5</v>
      </c>
      <c r="E105" s="28" t="s">
        <v>287</v>
      </c>
      <c r="F105" s="28" t="s">
        <v>45</v>
      </c>
      <c r="G105" s="28" t="s">
        <v>119</v>
      </c>
      <c r="H105" s="28" t="s">
        <v>89</v>
      </c>
      <c r="I105" s="28" t="s">
        <v>160</v>
      </c>
      <c r="J105" s="28">
        <v>373</v>
      </c>
      <c r="K105" s="28" t="s">
        <v>47</v>
      </c>
      <c r="L105" s="28"/>
      <c r="N105" s="175" t="s">
        <v>1888</v>
      </c>
      <c r="O105" s="175"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79" t="s">
        <v>1889</v>
      </c>
      <c r="Q105" s="179" t="s">
        <v>46</v>
      </c>
      <c r="R105" s="179" t="str">
        <f t="shared" si="7"/>
        <v>Freight Motorbikes</v>
      </c>
      <c r="S105" s="179" t="str">
        <f t="shared" si="5"/>
        <v>//**Freight Motorbikes: **</v>
      </c>
      <c r="T105" s="162" t="str">
        <f t="shared" si="4"/>
        <v/>
      </c>
    </row>
    <row r="106" spans="1:21" s="189" customFormat="1" ht="48.75" customHeight="1" x14ac:dyDescent="0.35">
      <c r="A106" s="189" t="s">
        <v>1887</v>
      </c>
      <c r="B106" s="164"/>
      <c r="C106" s="189" t="s">
        <v>4</v>
      </c>
      <c r="D106" s="189" t="s">
        <v>1807</v>
      </c>
      <c r="E106" s="189" t="str">
        <f>E107</f>
        <v>Minimum Required Hydrogen Vehicle Sales Percentage</v>
      </c>
      <c r="M106" s="164"/>
      <c r="N106" s="188" t="s">
        <v>1888</v>
      </c>
      <c r="O106" s="188"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83" t="s">
        <v>1889</v>
      </c>
      <c r="Q106" s="183" t="s">
        <v>46</v>
      </c>
      <c r="S106" s="183" t="str">
        <f t="shared" si="5"/>
        <v/>
      </c>
      <c r="T106" s="183" t="str">
        <f t="shared" si="4"/>
        <v/>
      </c>
      <c r="U106" s="174"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35">
      <c r="A107" s="175" t="s">
        <v>1890</v>
      </c>
      <c r="B107" s="176"/>
      <c r="C107" s="152" t="s">
        <v>4</v>
      </c>
      <c r="D107" s="152" t="s">
        <v>1704</v>
      </c>
      <c r="E107" s="152" t="s">
        <v>792</v>
      </c>
      <c r="F107" s="154" t="s">
        <v>48</v>
      </c>
      <c r="G107" s="154" t="s">
        <v>40</v>
      </c>
      <c r="H107" s="154" t="s">
        <v>88</v>
      </c>
      <c r="I107" s="154" t="s">
        <v>40</v>
      </c>
      <c r="J107" s="177">
        <v>460</v>
      </c>
      <c r="K107" s="154" t="s">
        <v>46</v>
      </c>
      <c r="L107" s="178" t="s">
        <v>1910</v>
      </c>
      <c r="N107" s="175" t="s">
        <v>1888</v>
      </c>
      <c r="O107" s="175"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79" t="s">
        <v>1889</v>
      </c>
      <c r="Q107" s="179" t="s">
        <v>46</v>
      </c>
      <c r="R107" s="179" t="str">
        <f t="shared" ref="R107:R118" si="8">H107&amp;" "&amp;I107</f>
        <v>Passenger LDVs</v>
      </c>
      <c r="S107" s="179" t="str">
        <f t="shared" si="5"/>
        <v>//**Passenger LDVs: **</v>
      </c>
      <c r="T107" s="162"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35">
      <c r="A108" s="175" t="s">
        <v>1890</v>
      </c>
      <c r="B108" s="176"/>
      <c r="C108" s="161" t="s">
        <v>4</v>
      </c>
      <c r="D108" s="161" t="s">
        <v>1704</v>
      </c>
      <c r="E108" s="161" t="s">
        <v>792</v>
      </c>
      <c r="F108" s="154" t="s">
        <v>45</v>
      </c>
      <c r="G108" s="154" t="s">
        <v>40</v>
      </c>
      <c r="H108" s="154" t="s">
        <v>89</v>
      </c>
      <c r="I108" s="154" t="s">
        <v>40</v>
      </c>
      <c r="J108" s="40">
        <v>461</v>
      </c>
      <c r="K108" s="154" t="s">
        <v>46</v>
      </c>
      <c r="L108" s="178" t="s">
        <v>1910</v>
      </c>
      <c r="N108" s="175" t="s">
        <v>1888</v>
      </c>
      <c r="O108" s="175"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79" t="s">
        <v>1889</v>
      </c>
      <c r="Q108" s="179" t="s">
        <v>46</v>
      </c>
      <c r="R108" s="179" t="str">
        <f t="shared" si="8"/>
        <v>Freight LDVs</v>
      </c>
      <c r="S108" s="179" t="str">
        <f t="shared" si="5"/>
        <v>//**Freight LDVs: **</v>
      </c>
      <c r="T108" s="162"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35">
      <c r="A109" s="175" t="s">
        <v>1890</v>
      </c>
      <c r="B109" s="176"/>
      <c r="C109" s="161" t="s">
        <v>4</v>
      </c>
      <c r="D109" s="161" t="s">
        <v>1704</v>
      </c>
      <c r="E109" s="161" t="s">
        <v>792</v>
      </c>
      <c r="F109" s="154" t="s">
        <v>48</v>
      </c>
      <c r="G109" s="154" t="s">
        <v>41</v>
      </c>
      <c r="H109" s="154" t="s">
        <v>88</v>
      </c>
      <c r="I109" s="154" t="s">
        <v>41</v>
      </c>
      <c r="J109" s="177">
        <v>462</v>
      </c>
      <c r="K109" s="154" t="s">
        <v>46</v>
      </c>
      <c r="L109" s="178" t="s">
        <v>1910</v>
      </c>
      <c r="N109" s="175" t="s">
        <v>1888</v>
      </c>
      <c r="O109" s="175"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79" t="s">
        <v>1889</v>
      </c>
      <c r="Q109" s="179" t="s">
        <v>46</v>
      </c>
      <c r="R109" s="179" t="str">
        <f t="shared" si="8"/>
        <v>Passenger HDVs</v>
      </c>
      <c r="S109" s="179" t="str">
        <f t="shared" si="5"/>
        <v>//**Passenger HDVs: **</v>
      </c>
      <c r="T109" s="162"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35">
      <c r="A110" s="175" t="s">
        <v>1890</v>
      </c>
      <c r="B110" s="176"/>
      <c r="C110" s="161" t="s">
        <v>4</v>
      </c>
      <c r="D110" s="161" t="s">
        <v>1704</v>
      </c>
      <c r="E110" s="161" t="s">
        <v>792</v>
      </c>
      <c r="F110" s="154" t="s">
        <v>45</v>
      </c>
      <c r="G110" s="154" t="s">
        <v>41</v>
      </c>
      <c r="H110" s="154" t="s">
        <v>89</v>
      </c>
      <c r="I110" s="154" t="s">
        <v>41</v>
      </c>
      <c r="J110" s="40">
        <v>463</v>
      </c>
      <c r="K110" s="154" t="s">
        <v>46</v>
      </c>
      <c r="L110" s="178" t="s">
        <v>1910</v>
      </c>
      <c r="N110" s="175" t="s">
        <v>1888</v>
      </c>
      <c r="O110" s="175"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79" t="s">
        <v>1889</v>
      </c>
      <c r="Q110" s="179" t="s">
        <v>46</v>
      </c>
      <c r="R110" s="179" t="str">
        <f t="shared" si="8"/>
        <v>Freight HDVs</v>
      </c>
      <c r="S110" s="179" t="str">
        <f t="shared" si="5"/>
        <v>//**Freight HDVs: **</v>
      </c>
      <c r="T110" s="162"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35">
      <c r="A111" s="175" t="s">
        <v>1890</v>
      </c>
      <c r="B111" s="176"/>
      <c r="C111" s="161" t="s">
        <v>4</v>
      </c>
      <c r="D111" s="161" t="s">
        <v>1704</v>
      </c>
      <c r="E111" s="161" t="s">
        <v>792</v>
      </c>
      <c r="F111" s="154" t="s">
        <v>48</v>
      </c>
      <c r="G111" s="154" t="s">
        <v>42</v>
      </c>
      <c r="H111" s="154" t="s">
        <v>88</v>
      </c>
      <c r="I111" s="154" t="s">
        <v>90</v>
      </c>
      <c r="J111" s="40">
        <v>502</v>
      </c>
      <c r="K111" s="154" t="s">
        <v>46</v>
      </c>
      <c r="L111" s="178" t="s">
        <v>1911</v>
      </c>
      <c r="N111" s="175" t="s">
        <v>1888</v>
      </c>
      <c r="O111" s="175"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79" t="s">
        <v>1889</v>
      </c>
      <c r="Q111" s="179" t="s">
        <v>46</v>
      </c>
      <c r="R111" s="179" t="str">
        <f t="shared" si="8"/>
        <v>Passenger Aircraft</v>
      </c>
      <c r="S111" s="179" t="str">
        <f t="shared" si="5"/>
        <v>//**Passenger Aircraft: **</v>
      </c>
      <c r="T111" s="162"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35">
      <c r="A112" s="175" t="s">
        <v>1890</v>
      </c>
      <c r="B112" s="176"/>
      <c r="C112" s="161" t="s">
        <v>4</v>
      </c>
      <c r="D112" s="161" t="s">
        <v>1704</v>
      </c>
      <c r="E112" s="161" t="s">
        <v>792</v>
      </c>
      <c r="F112" s="154" t="s">
        <v>45</v>
      </c>
      <c r="G112" s="154" t="s">
        <v>42</v>
      </c>
      <c r="H112" s="154" t="s">
        <v>89</v>
      </c>
      <c r="I112" s="154" t="s">
        <v>90</v>
      </c>
      <c r="J112" s="40">
        <v>503</v>
      </c>
      <c r="K112" s="154" t="s">
        <v>46</v>
      </c>
      <c r="L112" s="178" t="s">
        <v>1911</v>
      </c>
      <c r="N112" s="175" t="s">
        <v>1888</v>
      </c>
      <c r="O112" s="175"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79" t="s">
        <v>1889</v>
      </c>
      <c r="Q112" s="179" t="s">
        <v>46</v>
      </c>
      <c r="R112" s="179" t="str">
        <f t="shared" si="8"/>
        <v>Freight Aircraft</v>
      </c>
      <c r="S112" s="179" t="str">
        <f t="shared" si="5"/>
        <v>//**Freight Aircraft: **</v>
      </c>
      <c r="T112" s="162"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35">
      <c r="A113" s="175" t="s">
        <v>1890</v>
      </c>
      <c r="B113" s="176"/>
      <c r="C113" s="161" t="s">
        <v>4</v>
      </c>
      <c r="D113" s="161" t="s">
        <v>1704</v>
      </c>
      <c r="E113" s="161" t="s">
        <v>792</v>
      </c>
      <c r="F113" s="154" t="s">
        <v>48</v>
      </c>
      <c r="G113" s="154" t="s">
        <v>43</v>
      </c>
      <c r="H113" s="154" t="s">
        <v>88</v>
      </c>
      <c r="I113" s="154" t="s">
        <v>91</v>
      </c>
      <c r="J113" s="40">
        <v>504</v>
      </c>
      <c r="K113" s="154" t="s">
        <v>46</v>
      </c>
      <c r="L113" s="178" t="s">
        <v>1912</v>
      </c>
      <c r="N113" s="175" t="s">
        <v>1888</v>
      </c>
      <c r="O113" s="175"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79" t="s">
        <v>1889</v>
      </c>
      <c r="Q113" s="179" t="s">
        <v>46</v>
      </c>
      <c r="R113" s="179" t="str">
        <f t="shared" si="8"/>
        <v>Passenger Rail</v>
      </c>
      <c r="S113" s="179" t="str">
        <f t="shared" si="5"/>
        <v>//**Passenger Rail: **</v>
      </c>
      <c r="T113" s="162"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35">
      <c r="A114" s="175" t="s">
        <v>1890</v>
      </c>
      <c r="B114" s="176"/>
      <c r="C114" s="161" t="s">
        <v>4</v>
      </c>
      <c r="D114" s="161" t="s">
        <v>1704</v>
      </c>
      <c r="E114" s="161" t="s">
        <v>792</v>
      </c>
      <c r="F114" s="154" t="s">
        <v>45</v>
      </c>
      <c r="G114" s="154" t="s">
        <v>43</v>
      </c>
      <c r="H114" s="154" t="s">
        <v>89</v>
      </c>
      <c r="I114" s="154" t="s">
        <v>91</v>
      </c>
      <c r="J114" s="40">
        <v>505</v>
      </c>
      <c r="K114" s="154" t="s">
        <v>46</v>
      </c>
      <c r="L114" s="178" t="s">
        <v>1912</v>
      </c>
      <c r="N114" s="175" t="s">
        <v>1888</v>
      </c>
      <c r="O114" s="175"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79" t="s">
        <v>1889</v>
      </c>
      <c r="Q114" s="179" t="s">
        <v>46</v>
      </c>
      <c r="R114" s="179" t="str">
        <f t="shared" si="8"/>
        <v>Freight Rail</v>
      </c>
      <c r="S114" s="179" t="str">
        <f t="shared" si="5"/>
        <v>//**Freight Rail: **</v>
      </c>
      <c r="T114" s="162"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35">
      <c r="A115" s="175" t="s">
        <v>1890</v>
      </c>
      <c r="B115" s="176"/>
      <c r="C115" s="161" t="s">
        <v>4</v>
      </c>
      <c r="D115" s="161" t="s">
        <v>1704</v>
      </c>
      <c r="E115" s="161" t="s">
        <v>792</v>
      </c>
      <c r="F115" s="154" t="s">
        <v>48</v>
      </c>
      <c r="G115" s="154" t="s">
        <v>44</v>
      </c>
      <c r="H115" s="154" t="s">
        <v>88</v>
      </c>
      <c r="I115" s="154" t="s">
        <v>92</v>
      </c>
      <c r="J115" s="40">
        <v>506</v>
      </c>
      <c r="K115" s="154" t="s">
        <v>46</v>
      </c>
      <c r="L115" s="178" t="s">
        <v>1913</v>
      </c>
      <c r="N115" s="175" t="s">
        <v>1888</v>
      </c>
      <c r="O115" s="175"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79" t="s">
        <v>1889</v>
      </c>
      <c r="Q115" s="179" t="s">
        <v>46</v>
      </c>
      <c r="R115" s="179" t="str">
        <f t="shared" si="8"/>
        <v>Passenger Ships</v>
      </c>
      <c r="S115" s="179" t="str">
        <f t="shared" si="5"/>
        <v>//**Passenger Ships: **</v>
      </c>
      <c r="T115" s="162"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35">
      <c r="A116" s="175" t="s">
        <v>1890</v>
      </c>
      <c r="B116" s="176"/>
      <c r="C116" s="161" t="s">
        <v>4</v>
      </c>
      <c r="D116" s="161" t="s">
        <v>1704</v>
      </c>
      <c r="E116" s="161" t="s">
        <v>792</v>
      </c>
      <c r="F116" s="154" t="s">
        <v>45</v>
      </c>
      <c r="G116" s="154" t="s">
        <v>44</v>
      </c>
      <c r="H116" s="154" t="s">
        <v>89</v>
      </c>
      <c r="I116" s="154" t="s">
        <v>92</v>
      </c>
      <c r="J116" s="40">
        <v>507</v>
      </c>
      <c r="K116" s="154" t="s">
        <v>46</v>
      </c>
      <c r="L116" s="178" t="s">
        <v>1914</v>
      </c>
      <c r="N116" s="175" t="s">
        <v>1888</v>
      </c>
      <c r="O116" s="175"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79" t="s">
        <v>1889</v>
      </c>
      <c r="Q116" s="179" t="s">
        <v>46</v>
      </c>
      <c r="R116" s="179" t="str">
        <f t="shared" si="8"/>
        <v>Freight Ships</v>
      </c>
      <c r="S116" s="179" t="str">
        <f t="shared" si="5"/>
        <v>//**Freight Ships: **</v>
      </c>
      <c r="T116" s="162"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35">
      <c r="A117" s="175" t="s">
        <v>1890</v>
      </c>
      <c r="B117" s="176"/>
      <c r="C117" s="161" t="s">
        <v>4</v>
      </c>
      <c r="D117" s="161" t="s">
        <v>1704</v>
      </c>
      <c r="E117" s="161" t="s">
        <v>792</v>
      </c>
      <c r="F117" s="154" t="s">
        <v>48</v>
      </c>
      <c r="G117" s="154" t="s">
        <v>119</v>
      </c>
      <c r="H117" s="154" t="s">
        <v>88</v>
      </c>
      <c r="I117" s="154" t="s">
        <v>160</v>
      </c>
      <c r="J117" s="40">
        <v>603</v>
      </c>
      <c r="K117" s="155" t="s">
        <v>47</v>
      </c>
      <c r="L117" s="178"/>
      <c r="N117" s="175" t="s">
        <v>1888</v>
      </c>
      <c r="O117" s="175"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79" t="s">
        <v>1889</v>
      </c>
      <c r="Q117" s="179" t="s">
        <v>46</v>
      </c>
      <c r="R117" s="179" t="str">
        <f t="shared" si="8"/>
        <v>Passenger Motorbikes</v>
      </c>
      <c r="S117" s="179" t="str">
        <f t="shared" si="5"/>
        <v>//**Passenger Motorbikes: **</v>
      </c>
      <c r="T117" s="162" t="str">
        <f t="shared" si="4"/>
        <v/>
      </c>
    </row>
    <row r="118" spans="1:21" x14ac:dyDescent="0.35">
      <c r="A118" s="175" t="s">
        <v>1890</v>
      </c>
      <c r="B118" s="176"/>
      <c r="C118" s="161" t="s">
        <v>4</v>
      </c>
      <c r="D118" s="161" t="s">
        <v>1704</v>
      </c>
      <c r="E118" s="161" t="s">
        <v>792</v>
      </c>
      <c r="F118" s="154" t="s">
        <v>45</v>
      </c>
      <c r="G118" s="154" t="s">
        <v>119</v>
      </c>
      <c r="H118" s="154" t="s">
        <v>89</v>
      </c>
      <c r="I118" s="154" t="s">
        <v>160</v>
      </c>
      <c r="J118" s="40">
        <v>604</v>
      </c>
      <c r="K118" s="155" t="s">
        <v>47</v>
      </c>
      <c r="L118" s="178"/>
      <c r="N118" s="175" t="s">
        <v>1888</v>
      </c>
      <c r="O118" s="175"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79" t="s">
        <v>1889</v>
      </c>
      <c r="Q118" s="179" t="s">
        <v>46</v>
      </c>
      <c r="R118" s="179" t="str">
        <f t="shared" si="8"/>
        <v>Freight Motorbikes</v>
      </c>
      <c r="S118" s="179" t="str">
        <f t="shared" si="5"/>
        <v>//**Freight Motorbikes: **</v>
      </c>
      <c r="T118" s="162" t="str">
        <f t="shared" si="4"/>
        <v/>
      </c>
    </row>
    <row r="119" spans="1:21" s="189" customFormat="1" ht="43.5" x14ac:dyDescent="0.35">
      <c r="A119" s="189" t="s">
        <v>1887</v>
      </c>
      <c r="B119" s="164"/>
      <c r="C119" s="197" t="s">
        <v>4</v>
      </c>
      <c r="D119" s="197" t="s">
        <v>473</v>
      </c>
      <c r="E119" s="197" t="s">
        <v>474</v>
      </c>
      <c r="F119" s="198"/>
      <c r="G119" s="198"/>
      <c r="H119" s="198"/>
      <c r="I119" s="198"/>
      <c r="J119" s="199">
        <v>190</v>
      </c>
      <c r="K119" s="198" t="s">
        <v>46</v>
      </c>
      <c r="L119" s="200" t="s">
        <v>1915</v>
      </c>
      <c r="M119" s="164"/>
      <c r="N119" s="188" t="s">
        <v>1888</v>
      </c>
      <c r="O119" s="188"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89" t="s">
        <v>1889</v>
      </c>
      <c r="Q119" s="189" t="s">
        <v>47</v>
      </c>
      <c r="S119" s="183" t="str">
        <f>IF(R119="","","//**"&amp;R119&amp;": **")</f>
        <v/>
      </c>
      <c r="T119" s="183" t="str">
        <f t="shared" si="4"/>
        <v xml:space="preserve"> The U.S. National Renewable Fuel Standard equates to a BAU LCFS of 2.2% - 4.6% (varying by year).  California adopted an LCFS that requires a 10% reduction in carbon intensity of the transportation fuel pool by 2020.</v>
      </c>
      <c r="U119" s="174"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89" customFormat="1" ht="87" x14ac:dyDescent="0.35">
      <c r="A120" s="189" t="s">
        <v>1887</v>
      </c>
      <c r="B120" s="164"/>
      <c r="C120" s="189" t="s">
        <v>4</v>
      </c>
      <c r="D120" s="183" t="s">
        <v>1530</v>
      </c>
      <c r="E120" s="189" t="str">
        <f>E121</f>
        <v>Percent of Travel Demand Shifted to Other Modes or Eliminated</v>
      </c>
      <c r="M120" s="164"/>
      <c r="N120" s="188" t="s">
        <v>1888</v>
      </c>
      <c r="O120" s="188" t="str">
        <f>INDEX('Standard Descriptions'!$E:$E,MATCH(Guidance!E120,'Standard Descriptions'!$C:$C,0))</f>
        <v xml:space="preserve"> This policy represents a set of measures aimed at reducing demand for passenger or freight transportation in the selected vehicle type(s).  //</v>
      </c>
      <c r="P120" s="183" t="s">
        <v>1889</v>
      </c>
      <c r="Q120" s="183" t="s">
        <v>46</v>
      </c>
      <c r="S120" s="183" t="str">
        <f t="shared" si="5"/>
        <v/>
      </c>
      <c r="T120" s="183" t="str">
        <f t="shared" si="4"/>
        <v/>
      </c>
      <c r="U120" s="174"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35">
      <c r="A121" s="175" t="s">
        <v>1890</v>
      </c>
      <c r="B121" s="176"/>
      <c r="C121" s="28" t="s">
        <v>4</v>
      </c>
      <c r="D121" s="28" t="s">
        <v>1530</v>
      </c>
      <c r="E121" s="28" t="s">
        <v>1531</v>
      </c>
      <c r="F121" s="154" t="s">
        <v>48</v>
      </c>
      <c r="G121" s="154" t="s">
        <v>40</v>
      </c>
      <c r="H121" s="154" t="s">
        <v>88</v>
      </c>
      <c r="I121" s="154" t="s">
        <v>40</v>
      </c>
      <c r="J121" s="40">
        <v>848</v>
      </c>
      <c r="K121" s="154" t="s">
        <v>46</v>
      </c>
      <c r="L121" s="201" t="s">
        <v>1916</v>
      </c>
      <c r="N121" s="175" t="s">
        <v>1888</v>
      </c>
      <c r="O121" s="175" t="str">
        <f>INDEX('Standard Descriptions'!$E:$E,MATCH(Guidance!E121,'Standard Descriptions'!$C:$C,0))</f>
        <v xml:space="preserve"> This policy represents a set of measures aimed at reducing demand for passenger or freight transportation in the selected vehicle type(s).  //</v>
      </c>
      <c r="P121" s="179" t="s">
        <v>1889</v>
      </c>
      <c r="Q121" s="179" t="s">
        <v>46</v>
      </c>
      <c r="R121" s="179" t="str">
        <f t="shared" ref="R121:R132" si="9">H121&amp;" "&amp;I121</f>
        <v>Passenger LDVs</v>
      </c>
      <c r="S121" s="179" t="str">
        <f t="shared" si="5"/>
        <v>//**Passenger LDVs: **</v>
      </c>
      <c r="T121" s="162"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35">
      <c r="A122" s="175" t="s">
        <v>1890</v>
      </c>
      <c r="B122" s="176"/>
      <c r="C122" s="161" t="s">
        <v>4</v>
      </c>
      <c r="D122" s="161" t="s">
        <v>1530</v>
      </c>
      <c r="E122" s="161" t="s">
        <v>1531</v>
      </c>
      <c r="F122" s="154" t="s">
        <v>48</v>
      </c>
      <c r="G122" s="154" t="s">
        <v>41</v>
      </c>
      <c r="H122" s="154" t="s">
        <v>88</v>
      </c>
      <c r="I122" s="154" t="s">
        <v>41</v>
      </c>
      <c r="J122" s="40">
        <v>849</v>
      </c>
      <c r="K122" s="155" t="s">
        <v>47</v>
      </c>
      <c r="L122" s="201" t="s">
        <v>1917</v>
      </c>
      <c r="N122" s="175" t="s">
        <v>1888</v>
      </c>
      <c r="O122" s="175" t="str">
        <f>INDEX('Standard Descriptions'!$E:$E,MATCH(Guidance!E122,'Standard Descriptions'!$C:$C,0))</f>
        <v xml:space="preserve"> This policy represents a set of measures aimed at reducing demand for passenger or freight transportation in the selected vehicle type(s).  //</v>
      </c>
      <c r="P122" s="179" t="s">
        <v>1889</v>
      </c>
      <c r="Q122" s="179" t="s">
        <v>46</v>
      </c>
      <c r="R122" s="179" t="str">
        <f t="shared" si="9"/>
        <v>Passenger HDVs</v>
      </c>
      <c r="S122" s="179" t="str">
        <f t="shared" si="5"/>
        <v>//**Passenger HDVs: **</v>
      </c>
      <c r="T122" s="162" t="str">
        <f t="shared" si="4"/>
        <v/>
      </c>
    </row>
    <row r="123" spans="1:21" x14ac:dyDescent="0.35">
      <c r="A123" s="175" t="s">
        <v>1890</v>
      </c>
      <c r="B123" s="176"/>
      <c r="C123" s="161" t="s">
        <v>4</v>
      </c>
      <c r="D123" s="161" t="s">
        <v>1530</v>
      </c>
      <c r="E123" s="161" t="s">
        <v>1531</v>
      </c>
      <c r="F123" s="154" t="s">
        <v>48</v>
      </c>
      <c r="G123" s="154" t="s">
        <v>42</v>
      </c>
      <c r="H123" s="154" t="s">
        <v>88</v>
      </c>
      <c r="I123" s="154" t="s">
        <v>90</v>
      </c>
      <c r="J123" s="40">
        <v>850</v>
      </c>
      <c r="K123" s="154" t="s">
        <v>46</v>
      </c>
      <c r="L123" s="201" t="s">
        <v>1918</v>
      </c>
      <c r="N123" s="175" t="s">
        <v>1888</v>
      </c>
      <c r="O123" s="175" t="str">
        <f>INDEX('Standard Descriptions'!$E:$E,MATCH(Guidance!E123,'Standard Descriptions'!$C:$C,0))</f>
        <v xml:space="preserve"> This policy represents a set of measures aimed at reducing demand for passenger or freight transportation in the selected vehicle type(s).  //</v>
      </c>
      <c r="P123" s="179" t="s">
        <v>1889</v>
      </c>
      <c r="Q123" s="179" t="s">
        <v>46</v>
      </c>
      <c r="R123" s="179" t="str">
        <f t="shared" si="9"/>
        <v>Passenger Aircraft</v>
      </c>
      <c r="S123" s="179" t="str">
        <f t="shared" si="5"/>
        <v>//**Passenger Aircraft: **</v>
      </c>
      <c r="T123" s="162"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35">
      <c r="A124" s="175" t="s">
        <v>1890</v>
      </c>
      <c r="B124" s="176"/>
      <c r="C124" s="161" t="s">
        <v>4</v>
      </c>
      <c r="D124" s="161" t="s">
        <v>1530</v>
      </c>
      <c r="E124" s="161" t="s">
        <v>1531</v>
      </c>
      <c r="F124" s="154" t="s">
        <v>48</v>
      </c>
      <c r="G124" s="154" t="s">
        <v>43</v>
      </c>
      <c r="H124" s="154" t="s">
        <v>88</v>
      </c>
      <c r="I124" s="154" t="s">
        <v>91</v>
      </c>
      <c r="J124" s="40">
        <v>851</v>
      </c>
      <c r="K124" s="155" t="s">
        <v>47</v>
      </c>
      <c r="L124" s="201"/>
      <c r="N124" s="175" t="s">
        <v>1888</v>
      </c>
      <c r="O124" s="175" t="str">
        <f>INDEX('Standard Descriptions'!$E:$E,MATCH(Guidance!E124,'Standard Descriptions'!$C:$C,0))</f>
        <v xml:space="preserve"> This policy represents a set of measures aimed at reducing demand for passenger or freight transportation in the selected vehicle type(s).  //</v>
      </c>
      <c r="P124" s="179" t="s">
        <v>1889</v>
      </c>
      <c r="Q124" s="179" t="s">
        <v>46</v>
      </c>
      <c r="R124" s="179" t="str">
        <f t="shared" si="9"/>
        <v>Passenger Rail</v>
      </c>
      <c r="S124" s="179" t="str">
        <f t="shared" si="5"/>
        <v>//**Passenger Rail: **</v>
      </c>
      <c r="T124" s="162" t="str">
        <f t="shared" si="4"/>
        <v/>
      </c>
    </row>
    <row r="125" spans="1:21" x14ac:dyDescent="0.35">
      <c r="A125" s="175" t="s">
        <v>1890</v>
      </c>
      <c r="B125" s="176"/>
      <c r="C125" s="161" t="s">
        <v>4</v>
      </c>
      <c r="D125" s="161" t="s">
        <v>1530</v>
      </c>
      <c r="E125" s="161" t="s">
        <v>1531</v>
      </c>
      <c r="F125" s="154" t="s">
        <v>48</v>
      </c>
      <c r="G125" s="154" t="s">
        <v>44</v>
      </c>
      <c r="H125" s="154" t="s">
        <v>88</v>
      </c>
      <c r="I125" s="154" t="s">
        <v>92</v>
      </c>
      <c r="J125" s="40">
        <v>852</v>
      </c>
      <c r="K125" s="155" t="s">
        <v>47</v>
      </c>
      <c r="L125" s="201"/>
      <c r="N125" s="175" t="s">
        <v>1888</v>
      </c>
      <c r="O125" s="175" t="str">
        <f>INDEX('Standard Descriptions'!$E:$E,MATCH(Guidance!E125,'Standard Descriptions'!$C:$C,0))</f>
        <v xml:space="preserve"> This policy represents a set of measures aimed at reducing demand for passenger or freight transportation in the selected vehicle type(s).  //</v>
      </c>
      <c r="P125" s="179" t="s">
        <v>1889</v>
      </c>
      <c r="Q125" s="179" t="s">
        <v>46</v>
      </c>
      <c r="R125" s="179" t="str">
        <f t="shared" si="9"/>
        <v>Passenger Ships</v>
      </c>
      <c r="S125" s="179" t="str">
        <f t="shared" si="5"/>
        <v>//**Passenger Ships: **</v>
      </c>
      <c r="T125" s="162" t="str">
        <f t="shared" si="4"/>
        <v/>
      </c>
    </row>
    <row r="126" spans="1:21" x14ac:dyDescent="0.35">
      <c r="A126" s="175" t="s">
        <v>1890</v>
      </c>
      <c r="B126" s="176"/>
      <c r="C126" s="161" t="s">
        <v>4</v>
      </c>
      <c r="D126" s="161" t="s">
        <v>1530</v>
      </c>
      <c r="E126" s="161" t="s">
        <v>1531</v>
      </c>
      <c r="F126" s="154" t="s">
        <v>48</v>
      </c>
      <c r="G126" s="154" t="s">
        <v>119</v>
      </c>
      <c r="H126" s="154" t="s">
        <v>88</v>
      </c>
      <c r="I126" s="154" t="s">
        <v>160</v>
      </c>
      <c r="J126" s="40">
        <v>853</v>
      </c>
      <c r="K126" s="155" t="s">
        <v>47</v>
      </c>
      <c r="L126" s="201"/>
      <c r="N126" s="175" t="s">
        <v>1888</v>
      </c>
      <c r="O126" s="175" t="str">
        <f>INDEX('Standard Descriptions'!$E:$E,MATCH(Guidance!E126,'Standard Descriptions'!$C:$C,0))</f>
        <v xml:space="preserve"> This policy represents a set of measures aimed at reducing demand for passenger or freight transportation in the selected vehicle type(s).  //</v>
      </c>
      <c r="P126" s="179" t="s">
        <v>1889</v>
      </c>
      <c r="Q126" s="179" t="s">
        <v>46</v>
      </c>
      <c r="R126" s="179" t="str">
        <f t="shared" si="9"/>
        <v>Passenger Motorbikes</v>
      </c>
      <c r="S126" s="179" t="str">
        <f t="shared" si="5"/>
        <v>//**Passenger Motorbikes: **</v>
      </c>
      <c r="T126" s="162" t="str">
        <f t="shared" si="4"/>
        <v/>
      </c>
    </row>
    <row r="127" spans="1:21" x14ac:dyDescent="0.35">
      <c r="A127" s="175" t="s">
        <v>1890</v>
      </c>
      <c r="B127" s="176"/>
      <c r="C127" s="161" t="s">
        <v>4</v>
      </c>
      <c r="D127" s="161" t="s">
        <v>1530</v>
      </c>
      <c r="E127" s="161" t="s">
        <v>1531</v>
      </c>
      <c r="F127" s="154" t="s">
        <v>45</v>
      </c>
      <c r="G127" s="154" t="s">
        <v>40</v>
      </c>
      <c r="H127" s="154" t="s">
        <v>89</v>
      </c>
      <c r="I127" s="154" t="s">
        <v>40</v>
      </c>
      <c r="J127" s="40">
        <v>854</v>
      </c>
      <c r="K127" s="155" t="s">
        <v>47</v>
      </c>
      <c r="L127" s="201"/>
      <c r="N127" s="175" t="s">
        <v>1888</v>
      </c>
      <c r="O127" s="175" t="str">
        <f>INDEX('Standard Descriptions'!$E:$E,MATCH(Guidance!E127,'Standard Descriptions'!$C:$C,0))</f>
        <v xml:space="preserve"> This policy represents a set of measures aimed at reducing demand for passenger or freight transportation in the selected vehicle type(s).  //</v>
      </c>
      <c r="P127" s="179" t="s">
        <v>1889</v>
      </c>
      <c r="Q127" s="179" t="s">
        <v>46</v>
      </c>
      <c r="R127" s="179" t="str">
        <f t="shared" si="9"/>
        <v>Freight LDVs</v>
      </c>
      <c r="S127" s="179" t="str">
        <f t="shared" si="5"/>
        <v>//**Freight LDVs: **</v>
      </c>
      <c r="T127" s="162" t="str">
        <f t="shared" si="4"/>
        <v/>
      </c>
    </row>
    <row r="128" spans="1:21" x14ac:dyDescent="0.35">
      <c r="A128" s="175" t="s">
        <v>1890</v>
      </c>
      <c r="B128" s="176"/>
      <c r="C128" s="161" t="s">
        <v>4</v>
      </c>
      <c r="D128" s="161" t="s">
        <v>1530</v>
      </c>
      <c r="E128" s="161" t="s">
        <v>1531</v>
      </c>
      <c r="F128" s="154" t="s">
        <v>45</v>
      </c>
      <c r="G128" s="154" t="s">
        <v>41</v>
      </c>
      <c r="H128" s="154" t="s">
        <v>89</v>
      </c>
      <c r="I128" s="154" t="s">
        <v>41</v>
      </c>
      <c r="J128" s="40">
        <v>855</v>
      </c>
      <c r="K128" s="154" t="s">
        <v>46</v>
      </c>
      <c r="L128" s="201" t="s">
        <v>1919</v>
      </c>
      <c r="N128" s="175" t="s">
        <v>1888</v>
      </c>
      <c r="O128" s="175" t="str">
        <f>INDEX('Standard Descriptions'!$E:$E,MATCH(Guidance!E128,'Standard Descriptions'!$C:$C,0))</f>
        <v xml:space="preserve"> This policy represents a set of measures aimed at reducing demand for passenger or freight transportation in the selected vehicle type(s).  //</v>
      </c>
      <c r="P128" s="179" t="s">
        <v>1889</v>
      </c>
      <c r="Q128" s="179" t="s">
        <v>46</v>
      </c>
      <c r="R128" s="179" t="str">
        <f t="shared" si="9"/>
        <v>Freight HDVs</v>
      </c>
      <c r="S128" s="179" t="str">
        <f t="shared" si="5"/>
        <v>//**Freight HDVs: **</v>
      </c>
      <c r="T128" s="162"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35">
      <c r="A129" s="175" t="s">
        <v>1890</v>
      </c>
      <c r="B129" s="176"/>
      <c r="C129" s="161" t="s">
        <v>4</v>
      </c>
      <c r="D129" s="161" t="s">
        <v>1530</v>
      </c>
      <c r="E129" s="161" t="s">
        <v>1531</v>
      </c>
      <c r="F129" s="154" t="s">
        <v>45</v>
      </c>
      <c r="G129" s="154" t="s">
        <v>42</v>
      </c>
      <c r="H129" s="154" t="s">
        <v>89</v>
      </c>
      <c r="I129" s="154" t="s">
        <v>90</v>
      </c>
      <c r="J129" s="40">
        <v>856</v>
      </c>
      <c r="K129" s="155" t="s">
        <v>47</v>
      </c>
      <c r="L129" s="201"/>
      <c r="N129" s="175" t="s">
        <v>1888</v>
      </c>
      <c r="O129" s="175" t="str">
        <f>INDEX('Standard Descriptions'!$E:$E,MATCH(Guidance!E129,'Standard Descriptions'!$C:$C,0))</f>
        <v xml:space="preserve"> This policy represents a set of measures aimed at reducing demand for passenger or freight transportation in the selected vehicle type(s).  //</v>
      </c>
      <c r="P129" s="179" t="s">
        <v>1889</v>
      </c>
      <c r="Q129" s="179" t="s">
        <v>46</v>
      </c>
      <c r="R129" s="179" t="str">
        <f t="shared" si="9"/>
        <v>Freight Aircraft</v>
      </c>
      <c r="S129" s="179" t="str">
        <f t="shared" si="5"/>
        <v>//**Freight Aircraft: **</v>
      </c>
      <c r="T129" s="162" t="str">
        <f t="shared" si="4"/>
        <v/>
      </c>
    </row>
    <row r="130" spans="1:21" x14ac:dyDescent="0.35">
      <c r="A130" s="175" t="s">
        <v>1890</v>
      </c>
      <c r="B130" s="176"/>
      <c r="C130" s="161" t="s">
        <v>4</v>
      </c>
      <c r="D130" s="161" t="s">
        <v>1530</v>
      </c>
      <c r="E130" s="161" t="s">
        <v>1531</v>
      </c>
      <c r="F130" s="154" t="s">
        <v>45</v>
      </c>
      <c r="G130" s="154" t="s">
        <v>43</v>
      </c>
      <c r="H130" s="154" t="s">
        <v>89</v>
      </c>
      <c r="I130" s="154" t="s">
        <v>91</v>
      </c>
      <c r="J130" s="40">
        <v>857</v>
      </c>
      <c r="K130" s="155" t="s">
        <v>47</v>
      </c>
      <c r="L130" s="201"/>
      <c r="N130" s="175" t="s">
        <v>1888</v>
      </c>
      <c r="O130" s="175" t="str">
        <f>INDEX('Standard Descriptions'!$E:$E,MATCH(Guidance!E130,'Standard Descriptions'!$C:$C,0))</f>
        <v xml:space="preserve"> This policy represents a set of measures aimed at reducing demand for passenger or freight transportation in the selected vehicle type(s).  //</v>
      </c>
      <c r="P130" s="179" t="s">
        <v>1889</v>
      </c>
      <c r="Q130" s="179" t="s">
        <v>46</v>
      </c>
      <c r="R130" s="179" t="str">
        <f t="shared" si="9"/>
        <v>Freight Rail</v>
      </c>
      <c r="S130" s="179" t="str">
        <f t="shared" si="5"/>
        <v>//**Freight Rail: **</v>
      </c>
      <c r="T130" s="162" t="str">
        <f t="shared" si="4"/>
        <v/>
      </c>
    </row>
    <row r="131" spans="1:21" x14ac:dyDescent="0.35">
      <c r="A131" s="175" t="s">
        <v>1890</v>
      </c>
      <c r="B131" s="176"/>
      <c r="C131" s="161" t="s">
        <v>4</v>
      </c>
      <c r="D131" s="161" t="s">
        <v>1530</v>
      </c>
      <c r="E131" s="161" t="s">
        <v>1531</v>
      </c>
      <c r="F131" s="154" t="s">
        <v>45</v>
      </c>
      <c r="G131" s="154" t="s">
        <v>44</v>
      </c>
      <c r="H131" s="154" t="s">
        <v>89</v>
      </c>
      <c r="I131" s="154" t="s">
        <v>92</v>
      </c>
      <c r="J131" s="40">
        <v>858</v>
      </c>
      <c r="K131" s="155" t="s">
        <v>47</v>
      </c>
      <c r="L131" s="201"/>
      <c r="N131" s="175" t="s">
        <v>1888</v>
      </c>
      <c r="O131" s="175" t="str">
        <f>INDEX('Standard Descriptions'!$E:$E,MATCH(Guidance!E131,'Standard Descriptions'!$C:$C,0))</f>
        <v xml:space="preserve"> This policy represents a set of measures aimed at reducing demand for passenger or freight transportation in the selected vehicle type(s).  //</v>
      </c>
      <c r="P131" s="179" t="s">
        <v>1889</v>
      </c>
      <c r="Q131" s="179" t="s">
        <v>46</v>
      </c>
      <c r="R131" s="179" t="str">
        <f t="shared" si="9"/>
        <v>Freight Ships</v>
      </c>
      <c r="S131" s="179" t="str">
        <f t="shared" si="5"/>
        <v>//**Freight Ships: **</v>
      </c>
      <c r="T131" s="162" t="str">
        <f t="shared" si="4"/>
        <v/>
      </c>
    </row>
    <row r="132" spans="1:21" x14ac:dyDescent="0.35">
      <c r="A132" s="175" t="s">
        <v>1890</v>
      </c>
      <c r="B132" s="176"/>
      <c r="C132" s="161" t="s">
        <v>4</v>
      </c>
      <c r="D132" s="161" t="s">
        <v>1530</v>
      </c>
      <c r="E132" s="161" t="s">
        <v>1531</v>
      </c>
      <c r="F132" s="154" t="s">
        <v>45</v>
      </c>
      <c r="G132" s="154" t="s">
        <v>119</v>
      </c>
      <c r="H132" s="154" t="s">
        <v>89</v>
      </c>
      <c r="I132" s="154" t="s">
        <v>160</v>
      </c>
      <c r="J132" s="40">
        <v>859</v>
      </c>
      <c r="K132" s="155" t="s">
        <v>47</v>
      </c>
      <c r="L132" s="201"/>
      <c r="N132" s="175" t="s">
        <v>1888</v>
      </c>
      <c r="O132" s="175" t="str">
        <f>INDEX('Standard Descriptions'!$E:$E,MATCH(Guidance!E132,'Standard Descriptions'!$C:$C,0))</f>
        <v xml:space="preserve"> This policy represents a set of measures aimed at reducing demand for passenger or freight transportation in the selected vehicle type(s).  //</v>
      </c>
      <c r="P132" s="179" t="s">
        <v>1889</v>
      </c>
      <c r="Q132" s="179" t="s">
        <v>46</v>
      </c>
      <c r="R132" s="179" t="str">
        <f t="shared" si="9"/>
        <v>Freight Motorbikes</v>
      </c>
      <c r="S132" s="179" t="str">
        <f t="shared" si="5"/>
        <v>//**Freight Motorbikes: **</v>
      </c>
      <c r="T132" s="162" t="str">
        <f t="shared" ref="T132:T195" si="10">IF(K132="Yes",S132&amp;L132,"")</f>
        <v/>
      </c>
    </row>
    <row r="133" spans="1:21" s="183" customFormat="1" ht="130.5" x14ac:dyDescent="0.35">
      <c r="A133" s="189" t="s">
        <v>1887</v>
      </c>
      <c r="B133" s="164"/>
      <c r="C133" s="183" t="s">
        <v>74</v>
      </c>
      <c r="D133" s="183" t="s">
        <v>15</v>
      </c>
      <c r="E133" s="183" t="str">
        <f>E134</f>
        <v>Fraction of New Bldg Components Shifted to Other Fuels</v>
      </c>
      <c r="M133" s="163"/>
      <c r="N133" s="188" t="s">
        <v>1888</v>
      </c>
      <c r="O133" s="188"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83" t="s">
        <v>1889</v>
      </c>
      <c r="Q133" s="183" t="s">
        <v>46</v>
      </c>
      <c r="S133" s="183" t="str">
        <f t="shared" ref="S133:S196" si="11">IF(R133="","","//**"&amp;R133&amp;": **")</f>
        <v/>
      </c>
      <c r="T133" s="183" t="str">
        <f t="shared" si="10"/>
        <v/>
      </c>
      <c r="U133" s="174"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row>
    <row r="134" spans="1:21" x14ac:dyDescent="0.35">
      <c r="A134" s="175" t="s">
        <v>1890</v>
      </c>
      <c r="B134" s="176"/>
      <c r="C134" s="28" t="s">
        <v>74</v>
      </c>
      <c r="D134" s="28" t="s">
        <v>15</v>
      </c>
      <c r="E134" s="28" t="s">
        <v>784</v>
      </c>
      <c r="F134" s="154" t="s">
        <v>121</v>
      </c>
      <c r="G134" s="154" t="s">
        <v>263</v>
      </c>
      <c r="H134" s="154" t="s">
        <v>267</v>
      </c>
      <c r="I134" s="154" t="s">
        <v>127</v>
      </c>
      <c r="J134" s="40">
        <v>435</v>
      </c>
      <c r="K134" s="154" t="s">
        <v>46</v>
      </c>
      <c r="L134" s="202" t="s">
        <v>2026</v>
      </c>
      <c r="N134" s="175" t="s">
        <v>1888</v>
      </c>
      <c r="O134" s="175"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79" t="s">
        <v>1889</v>
      </c>
      <c r="Q134" s="179" t="s">
        <v>46</v>
      </c>
      <c r="R134" s="179" t="str">
        <f t="shared" ref="R134:R148" si="12">H134&amp;" "&amp;I134</f>
        <v>Urban Residential Heating</v>
      </c>
      <c r="S134" s="179" t="str">
        <f t="shared" si="11"/>
        <v>//**Urban Residential Heating: **</v>
      </c>
      <c r="T134" s="162" t="str">
        <f t="shared" si="10"/>
        <v>//**Urban Residential Heating: ** In Virginia, approximately 55% of residential homes currently use electricity as a primary space heating fuel. In the BAU case, this is expected to grow by 1-2% by 2050.</v>
      </c>
    </row>
    <row r="135" spans="1:21" x14ac:dyDescent="0.35">
      <c r="A135" s="175" t="s">
        <v>1890</v>
      </c>
      <c r="B135" s="176"/>
      <c r="C135" s="161" t="s">
        <v>74</v>
      </c>
      <c r="D135" s="161" t="s">
        <v>15</v>
      </c>
      <c r="E135" s="161" t="s">
        <v>784</v>
      </c>
      <c r="F135" s="154" t="s">
        <v>122</v>
      </c>
      <c r="G135" s="154" t="s">
        <v>263</v>
      </c>
      <c r="H135" s="154" t="s">
        <v>267</v>
      </c>
      <c r="I135" s="154" t="s">
        <v>128</v>
      </c>
      <c r="J135" s="40">
        <v>436</v>
      </c>
      <c r="K135" s="154" t="s">
        <v>47</v>
      </c>
      <c r="L135" s="178"/>
      <c r="N135" s="175" t="s">
        <v>1888</v>
      </c>
      <c r="O135" s="175"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79" t="s">
        <v>1889</v>
      </c>
      <c r="Q135" s="179" t="s">
        <v>46</v>
      </c>
      <c r="R135" s="179" t="str">
        <f t="shared" si="12"/>
        <v>Urban Residential Cooling and Ventilation</v>
      </c>
      <c r="S135" s="179" t="str">
        <f t="shared" si="11"/>
        <v>//**Urban Residential Cooling and Ventilation: **</v>
      </c>
      <c r="T135" s="162" t="str">
        <f t="shared" si="10"/>
        <v/>
      </c>
    </row>
    <row r="136" spans="1:21" x14ac:dyDescent="0.35">
      <c r="A136" s="175" t="s">
        <v>1890</v>
      </c>
      <c r="B136" s="176"/>
      <c r="C136" s="161" t="s">
        <v>74</v>
      </c>
      <c r="D136" s="161" t="s">
        <v>15</v>
      </c>
      <c r="E136" s="161" t="s">
        <v>784</v>
      </c>
      <c r="F136" s="154" t="s">
        <v>124</v>
      </c>
      <c r="G136" s="154" t="s">
        <v>263</v>
      </c>
      <c r="H136" s="154" t="s">
        <v>267</v>
      </c>
      <c r="I136" s="154" t="s">
        <v>130</v>
      </c>
      <c r="J136" s="40">
        <v>437</v>
      </c>
      <c r="K136" s="154" t="s">
        <v>47</v>
      </c>
      <c r="L136" s="178"/>
      <c r="N136" s="175" t="s">
        <v>1888</v>
      </c>
      <c r="O136" s="175"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79" t="s">
        <v>1889</v>
      </c>
      <c r="Q136" s="179" t="s">
        <v>46</v>
      </c>
      <c r="R136" s="179" t="str">
        <f t="shared" si="12"/>
        <v>Urban Residential Lighting</v>
      </c>
      <c r="S136" s="179" t="str">
        <f t="shared" si="11"/>
        <v>//**Urban Residential Lighting: **</v>
      </c>
      <c r="T136" s="162" t="str">
        <f t="shared" si="10"/>
        <v/>
      </c>
    </row>
    <row r="137" spans="1:21" x14ac:dyDescent="0.35">
      <c r="A137" s="175" t="s">
        <v>1890</v>
      </c>
      <c r="B137" s="176"/>
      <c r="C137" s="161" t="s">
        <v>74</v>
      </c>
      <c r="D137" s="161" t="s">
        <v>15</v>
      </c>
      <c r="E137" s="161" t="s">
        <v>784</v>
      </c>
      <c r="F137" s="154" t="s">
        <v>125</v>
      </c>
      <c r="G137" s="154" t="s">
        <v>263</v>
      </c>
      <c r="H137" s="154" t="s">
        <v>267</v>
      </c>
      <c r="I137" s="154" t="s">
        <v>131</v>
      </c>
      <c r="J137" s="40">
        <v>438</v>
      </c>
      <c r="K137" s="154" t="s">
        <v>46</v>
      </c>
      <c r="L137" s="203" t="s">
        <v>2027</v>
      </c>
      <c r="N137" s="175" t="s">
        <v>1888</v>
      </c>
      <c r="O137" s="175"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79" t="s">
        <v>1889</v>
      </c>
      <c r="Q137" s="179" t="s">
        <v>46</v>
      </c>
      <c r="R137" s="179" t="str">
        <f t="shared" si="12"/>
        <v>Urban Residential Appliances</v>
      </c>
      <c r="S137" s="179" t="str">
        <f t="shared" si="11"/>
        <v>//**Urban Residential Appliances: **</v>
      </c>
      <c r="T137" s="162" t="str">
        <f t="shared" si="10"/>
        <v>//**Urban Residential Appliances: ** In the BAU case, in Virginia, the share of electricity among fuels used by appliances in urban, residential buildings will remain constant at roughly 60% through 2050.</v>
      </c>
    </row>
    <row r="138" spans="1:21" x14ac:dyDescent="0.35">
      <c r="A138" s="175" t="s">
        <v>1890</v>
      </c>
      <c r="B138" s="176"/>
      <c r="C138" s="161" t="s">
        <v>74</v>
      </c>
      <c r="D138" s="161" t="s">
        <v>15</v>
      </c>
      <c r="E138" s="161" t="s">
        <v>784</v>
      </c>
      <c r="F138" s="154" t="s">
        <v>126</v>
      </c>
      <c r="G138" s="154" t="s">
        <v>263</v>
      </c>
      <c r="H138" s="154" t="s">
        <v>267</v>
      </c>
      <c r="I138" s="154" t="s">
        <v>132</v>
      </c>
      <c r="J138" s="40">
        <v>439</v>
      </c>
      <c r="K138" s="154" t="s">
        <v>46</v>
      </c>
      <c r="L138" s="178" t="s">
        <v>2028</v>
      </c>
      <c r="N138" s="175" t="s">
        <v>1888</v>
      </c>
      <c r="O138" s="175"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79" t="s">
        <v>1889</v>
      </c>
      <c r="Q138" s="179" t="s">
        <v>46</v>
      </c>
      <c r="R138" s="179" t="str">
        <f t="shared" si="12"/>
        <v>Urban Residential Other Components</v>
      </c>
      <c r="S138" s="179" t="str">
        <f t="shared" si="11"/>
        <v>//**Urban Residential Other Components: **</v>
      </c>
      <c r="T138" s="162" t="str">
        <f t="shared" si="10"/>
        <v>//**Urban Residential Other Components: ** In the BAU case, in Virginia, the share of electricity among fuels used by other components in urban, residential buildings will stay constant at 100%.</v>
      </c>
    </row>
    <row r="139" spans="1:21" x14ac:dyDescent="0.35">
      <c r="A139" s="175" t="s">
        <v>1890</v>
      </c>
      <c r="B139" s="176"/>
      <c r="C139" s="161" t="s">
        <v>74</v>
      </c>
      <c r="D139" s="161" t="s">
        <v>15</v>
      </c>
      <c r="E139" s="161" t="s">
        <v>784</v>
      </c>
      <c r="F139" s="154" t="s">
        <v>121</v>
      </c>
      <c r="G139" s="154" t="s">
        <v>264</v>
      </c>
      <c r="H139" s="154" t="s">
        <v>266</v>
      </c>
      <c r="I139" s="154" t="s">
        <v>127</v>
      </c>
      <c r="J139" s="40">
        <v>440</v>
      </c>
      <c r="K139" s="154" t="s">
        <v>46</v>
      </c>
      <c r="L139" s="203" t="s">
        <v>2026</v>
      </c>
      <c r="N139" s="175" t="s">
        <v>1888</v>
      </c>
      <c r="O139" s="175"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79" t="s">
        <v>1889</v>
      </c>
      <c r="Q139" s="179" t="s">
        <v>46</v>
      </c>
      <c r="R139" s="179" t="str">
        <f t="shared" si="12"/>
        <v>Rural Residential Heating</v>
      </c>
      <c r="S139" s="179" t="str">
        <f t="shared" si="11"/>
        <v>//**Rural Residential Heating: **</v>
      </c>
      <c r="T139" s="162" t="str">
        <f t="shared" si="10"/>
        <v>//**Rural Residential Heating: ** In Virginia, approximately 55% of residential homes currently use electricity as a primary space heating fuel. In the BAU case, this is expected to grow by 1-2% by 2050.</v>
      </c>
    </row>
    <row r="140" spans="1:21" x14ac:dyDescent="0.35">
      <c r="A140" s="175" t="s">
        <v>1890</v>
      </c>
      <c r="B140" s="176"/>
      <c r="C140" s="161" t="s">
        <v>74</v>
      </c>
      <c r="D140" s="161" t="s">
        <v>15</v>
      </c>
      <c r="E140" s="161" t="s">
        <v>784</v>
      </c>
      <c r="F140" s="154" t="s">
        <v>122</v>
      </c>
      <c r="G140" s="154" t="s">
        <v>264</v>
      </c>
      <c r="H140" s="154" t="s">
        <v>266</v>
      </c>
      <c r="I140" s="154" t="s">
        <v>128</v>
      </c>
      <c r="J140" s="40">
        <v>441</v>
      </c>
      <c r="K140" s="154" t="s">
        <v>47</v>
      </c>
      <c r="L140" s="178"/>
      <c r="N140" s="175" t="s">
        <v>1888</v>
      </c>
      <c r="O140" s="175"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79" t="s">
        <v>1889</v>
      </c>
      <c r="Q140" s="179" t="s">
        <v>46</v>
      </c>
      <c r="R140" s="179" t="str">
        <f t="shared" si="12"/>
        <v>Rural Residential Cooling and Ventilation</v>
      </c>
      <c r="S140" s="179" t="str">
        <f t="shared" si="11"/>
        <v>//**Rural Residential Cooling and Ventilation: **</v>
      </c>
      <c r="T140" s="162" t="str">
        <f t="shared" si="10"/>
        <v/>
      </c>
    </row>
    <row r="141" spans="1:21" x14ac:dyDescent="0.35">
      <c r="A141" s="175" t="s">
        <v>1890</v>
      </c>
      <c r="B141" s="176"/>
      <c r="C141" s="161" t="s">
        <v>74</v>
      </c>
      <c r="D141" s="161" t="s">
        <v>15</v>
      </c>
      <c r="E141" s="161" t="s">
        <v>784</v>
      </c>
      <c r="F141" s="154" t="s">
        <v>124</v>
      </c>
      <c r="G141" s="154" t="s">
        <v>264</v>
      </c>
      <c r="H141" s="154" t="s">
        <v>266</v>
      </c>
      <c r="I141" s="154" t="s">
        <v>130</v>
      </c>
      <c r="J141" s="40">
        <v>442</v>
      </c>
      <c r="K141" s="154" t="s">
        <v>47</v>
      </c>
      <c r="L141" s="178"/>
      <c r="N141" s="175" t="s">
        <v>1888</v>
      </c>
      <c r="O141" s="175"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79" t="s">
        <v>1889</v>
      </c>
      <c r="Q141" s="179" t="s">
        <v>46</v>
      </c>
      <c r="R141" s="179" t="str">
        <f t="shared" si="12"/>
        <v>Rural Residential Lighting</v>
      </c>
      <c r="S141" s="179" t="str">
        <f t="shared" si="11"/>
        <v>//**Rural Residential Lighting: **</v>
      </c>
      <c r="T141" s="162" t="str">
        <f t="shared" si="10"/>
        <v/>
      </c>
    </row>
    <row r="142" spans="1:21" x14ac:dyDescent="0.35">
      <c r="A142" s="175" t="s">
        <v>1890</v>
      </c>
      <c r="B142" s="176"/>
      <c r="C142" s="161" t="s">
        <v>74</v>
      </c>
      <c r="D142" s="161" t="s">
        <v>15</v>
      </c>
      <c r="E142" s="161" t="s">
        <v>784</v>
      </c>
      <c r="F142" s="154" t="s">
        <v>125</v>
      </c>
      <c r="G142" s="154" t="s">
        <v>264</v>
      </c>
      <c r="H142" s="154" t="s">
        <v>266</v>
      </c>
      <c r="I142" s="154" t="s">
        <v>131</v>
      </c>
      <c r="J142" s="40">
        <v>443</v>
      </c>
      <c r="K142" s="154" t="s">
        <v>46</v>
      </c>
      <c r="L142" s="203" t="s">
        <v>2029</v>
      </c>
      <c r="N142" s="175" t="s">
        <v>1888</v>
      </c>
      <c r="O142" s="175"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79" t="s">
        <v>1889</v>
      </c>
      <c r="Q142" s="179" t="s">
        <v>46</v>
      </c>
      <c r="R142" s="179" t="str">
        <f t="shared" si="12"/>
        <v>Rural Residential Appliances</v>
      </c>
      <c r="S142" s="179" t="str">
        <f t="shared" si="11"/>
        <v>//**Rural Residential Appliances: **</v>
      </c>
      <c r="T142" s="162" t="str">
        <f t="shared" si="10"/>
        <v>//**Rural Residential Appliances: ** In the BAU case, in Virginia, the share of electricity among fuels used by appliances in rural, residential buildings will remain constant at roughly 60% through 2050.</v>
      </c>
    </row>
    <row r="143" spans="1:21" x14ac:dyDescent="0.35">
      <c r="A143" s="175" t="s">
        <v>1890</v>
      </c>
      <c r="B143" s="176"/>
      <c r="C143" s="161" t="s">
        <v>74</v>
      </c>
      <c r="D143" s="161" t="s">
        <v>15</v>
      </c>
      <c r="E143" s="161" t="s">
        <v>784</v>
      </c>
      <c r="F143" s="154" t="s">
        <v>126</v>
      </c>
      <c r="G143" s="154" t="s">
        <v>264</v>
      </c>
      <c r="H143" s="154" t="s">
        <v>266</v>
      </c>
      <c r="I143" s="154" t="s">
        <v>132</v>
      </c>
      <c r="J143" s="40">
        <v>444</v>
      </c>
      <c r="K143" s="154" t="s">
        <v>46</v>
      </c>
      <c r="L143" s="178" t="s">
        <v>2030</v>
      </c>
      <c r="N143" s="175" t="s">
        <v>1888</v>
      </c>
      <c r="O143" s="175"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79" t="s">
        <v>1889</v>
      </c>
      <c r="Q143" s="179" t="s">
        <v>46</v>
      </c>
      <c r="R143" s="179" t="str">
        <f t="shared" si="12"/>
        <v>Rural Residential Other Components</v>
      </c>
      <c r="S143" s="179" t="str">
        <f t="shared" si="11"/>
        <v>//**Rural Residential Other Components: **</v>
      </c>
      <c r="T143" s="162" t="str">
        <f t="shared" si="10"/>
        <v>//**Rural Residential Other Components: ** In the BAU case, in Virginia, the share of electricity among fuels used by other components in rural, residential buildings will stay constant at 100%.</v>
      </c>
    </row>
    <row r="144" spans="1:21" x14ac:dyDescent="0.35">
      <c r="A144" s="175" t="s">
        <v>1890</v>
      </c>
      <c r="B144" s="176"/>
      <c r="C144" s="161" t="s">
        <v>74</v>
      </c>
      <c r="D144" s="161" t="s">
        <v>15</v>
      </c>
      <c r="E144" s="161" t="s">
        <v>784</v>
      </c>
      <c r="F144" s="154" t="s">
        <v>121</v>
      </c>
      <c r="G144" s="154" t="s">
        <v>265</v>
      </c>
      <c r="H144" s="154" t="s">
        <v>180</v>
      </c>
      <c r="I144" s="154" t="s">
        <v>127</v>
      </c>
      <c r="J144" s="40">
        <v>445</v>
      </c>
      <c r="K144" s="154" t="s">
        <v>46</v>
      </c>
      <c r="L144" s="203" t="s">
        <v>2031</v>
      </c>
      <c r="N144" s="175" t="s">
        <v>1888</v>
      </c>
      <c r="O144" s="175"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79" t="s">
        <v>1889</v>
      </c>
      <c r="Q144" s="179" t="s">
        <v>46</v>
      </c>
      <c r="R144" s="179" t="str">
        <f t="shared" si="12"/>
        <v>Commercial Heating</v>
      </c>
      <c r="S144" s="179" t="str">
        <f t="shared" si="11"/>
        <v>//**Commercial Heating: **</v>
      </c>
      <c r="T144" s="162" t="str">
        <f t="shared" si="10"/>
        <v>//**Commercial Heating: ** In the BAU case, in Virginia, the share of electricity among fuels used for heating in commercial buildings will stay at approximately 11% through 2050.</v>
      </c>
    </row>
    <row r="145" spans="1:21" x14ac:dyDescent="0.35">
      <c r="A145" s="175" t="s">
        <v>1890</v>
      </c>
      <c r="B145" s="176"/>
      <c r="C145" s="161" t="s">
        <v>74</v>
      </c>
      <c r="D145" s="161" t="s">
        <v>15</v>
      </c>
      <c r="E145" s="161" t="s">
        <v>784</v>
      </c>
      <c r="F145" s="154" t="s">
        <v>122</v>
      </c>
      <c r="G145" s="154" t="s">
        <v>265</v>
      </c>
      <c r="H145" s="154" t="s">
        <v>180</v>
      </c>
      <c r="I145" s="154" t="s">
        <v>128</v>
      </c>
      <c r="J145" s="40">
        <v>446</v>
      </c>
      <c r="K145" s="154" t="s">
        <v>47</v>
      </c>
      <c r="L145" s="178"/>
      <c r="N145" s="175" t="s">
        <v>1888</v>
      </c>
      <c r="O145" s="175"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79" t="s">
        <v>1889</v>
      </c>
      <c r="Q145" s="179" t="s">
        <v>46</v>
      </c>
      <c r="R145" s="179" t="str">
        <f t="shared" si="12"/>
        <v>Commercial Cooling and Ventilation</v>
      </c>
      <c r="S145" s="179" t="str">
        <f t="shared" si="11"/>
        <v>//**Commercial Cooling and Ventilation: **</v>
      </c>
      <c r="T145" s="162" t="str">
        <f t="shared" si="10"/>
        <v/>
      </c>
    </row>
    <row r="146" spans="1:21" x14ac:dyDescent="0.35">
      <c r="A146" s="175" t="s">
        <v>1890</v>
      </c>
      <c r="B146" s="176"/>
      <c r="C146" s="161" t="s">
        <v>74</v>
      </c>
      <c r="D146" s="161" t="s">
        <v>15</v>
      </c>
      <c r="E146" s="161" t="s">
        <v>784</v>
      </c>
      <c r="F146" s="154" t="s">
        <v>124</v>
      </c>
      <c r="G146" s="154" t="s">
        <v>265</v>
      </c>
      <c r="H146" s="154" t="s">
        <v>180</v>
      </c>
      <c r="I146" s="154" t="s">
        <v>130</v>
      </c>
      <c r="J146" s="40">
        <v>447</v>
      </c>
      <c r="K146" s="154" t="s">
        <v>47</v>
      </c>
      <c r="L146" s="178"/>
      <c r="N146" s="175" t="s">
        <v>1888</v>
      </c>
      <c r="O146" s="175"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79" t="s">
        <v>1889</v>
      </c>
      <c r="Q146" s="179" t="s">
        <v>46</v>
      </c>
      <c r="R146" s="179" t="str">
        <f t="shared" si="12"/>
        <v>Commercial Lighting</v>
      </c>
      <c r="S146" s="179" t="str">
        <f t="shared" si="11"/>
        <v>//**Commercial Lighting: **</v>
      </c>
      <c r="T146" s="162" t="str">
        <f t="shared" si="10"/>
        <v/>
      </c>
    </row>
    <row r="147" spans="1:21" x14ac:dyDescent="0.35">
      <c r="A147" s="175" t="s">
        <v>1890</v>
      </c>
      <c r="B147" s="176"/>
      <c r="C147" s="161" t="s">
        <v>74</v>
      </c>
      <c r="D147" s="161" t="s">
        <v>15</v>
      </c>
      <c r="E147" s="161" t="s">
        <v>784</v>
      </c>
      <c r="F147" s="154" t="s">
        <v>125</v>
      </c>
      <c r="G147" s="154" t="s">
        <v>265</v>
      </c>
      <c r="H147" s="154" t="s">
        <v>180</v>
      </c>
      <c r="I147" s="154" t="s">
        <v>131</v>
      </c>
      <c r="J147" s="40">
        <v>448</v>
      </c>
      <c r="K147" s="154" t="s">
        <v>46</v>
      </c>
      <c r="L147" s="203" t="s">
        <v>2032</v>
      </c>
      <c r="N147" s="175" t="s">
        <v>1888</v>
      </c>
      <c r="O147" s="175"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79" t="s">
        <v>1889</v>
      </c>
      <c r="Q147" s="179" t="s">
        <v>46</v>
      </c>
      <c r="R147" s="179" t="str">
        <f t="shared" si="12"/>
        <v>Commercial Appliances</v>
      </c>
      <c r="S147" s="179" t="str">
        <f t="shared" si="11"/>
        <v>//**Commercial Appliances: **</v>
      </c>
      <c r="T147" s="162" t="str">
        <f t="shared" si="10"/>
        <v>//**Commercial Appliances: ** In the BAU case, in Virginia, the share of electricity among fuels used by appliances in commercial buildings will stay the same at approximately 12% through 2050.</v>
      </c>
    </row>
    <row r="148" spans="1:21" x14ac:dyDescent="0.35">
      <c r="A148" s="175" t="s">
        <v>1890</v>
      </c>
      <c r="B148" s="176"/>
      <c r="C148" s="161" t="s">
        <v>74</v>
      </c>
      <c r="D148" s="161" t="s">
        <v>15</v>
      </c>
      <c r="E148" s="161" t="s">
        <v>784</v>
      </c>
      <c r="F148" s="154" t="s">
        <v>126</v>
      </c>
      <c r="G148" s="154" t="s">
        <v>265</v>
      </c>
      <c r="H148" s="154" t="s">
        <v>180</v>
      </c>
      <c r="I148" s="154" t="s">
        <v>132</v>
      </c>
      <c r="J148" s="40">
        <v>449</v>
      </c>
      <c r="K148" s="154" t="s">
        <v>46</v>
      </c>
      <c r="L148" s="203" t="s">
        <v>2033</v>
      </c>
      <c r="N148" s="175" t="s">
        <v>1888</v>
      </c>
      <c r="O148" s="175"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79" t="s">
        <v>1889</v>
      </c>
      <c r="Q148" s="179" t="s">
        <v>46</v>
      </c>
      <c r="R148" s="179" t="str">
        <f t="shared" si="12"/>
        <v>Commercial Other Components</v>
      </c>
      <c r="S148" s="179" t="str">
        <f t="shared" si="11"/>
        <v>//**Commercial Other Components: **</v>
      </c>
      <c r="T148" s="162" t="str">
        <f t="shared" si="10"/>
        <v>//**Commercial Other Components: ** In the BAU case, in the United States, the share of electricity among fuels used by other components in commercial buildings will grow from 78% to 80% through 2050.</v>
      </c>
    </row>
    <row r="149" spans="1:21" s="183" customFormat="1" ht="42" customHeight="1" x14ac:dyDescent="0.35">
      <c r="A149" s="183" t="s">
        <v>1887</v>
      </c>
      <c r="B149" s="163"/>
      <c r="C149" s="183" t="s">
        <v>74</v>
      </c>
      <c r="D149" s="183" t="s">
        <v>106</v>
      </c>
      <c r="E149" s="183" t="str">
        <f>E150</f>
        <v>Reduction in E Use Allowed by Component Eff Std</v>
      </c>
      <c r="M149" s="163"/>
      <c r="N149" s="188" t="s">
        <v>1888</v>
      </c>
      <c r="O149" s="188"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83" t="s">
        <v>1889</v>
      </c>
      <c r="Q149" s="183" t="s">
        <v>46</v>
      </c>
      <c r="S149" s="183" t="str">
        <f t="shared" si="11"/>
        <v/>
      </c>
      <c r="T149" s="183" t="str">
        <f t="shared" si="10"/>
        <v/>
      </c>
      <c r="U149" s="204"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0" spans="1:21" x14ac:dyDescent="0.35">
      <c r="A150" s="175" t="s">
        <v>1890</v>
      </c>
      <c r="B150" s="176"/>
      <c r="C150" s="28" t="s">
        <v>74</v>
      </c>
      <c r="D150" s="28" t="s">
        <v>106</v>
      </c>
      <c r="E150" s="28" t="s">
        <v>288</v>
      </c>
      <c r="F150" s="154" t="s">
        <v>121</v>
      </c>
      <c r="G150" s="154" t="s">
        <v>263</v>
      </c>
      <c r="H150" s="154" t="s">
        <v>267</v>
      </c>
      <c r="I150" s="154" t="s">
        <v>127</v>
      </c>
      <c r="J150" s="40">
        <v>13</v>
      </c>
      <c r="K150" s="154" t="s">
        <v>46</v>
      </c>
      <c r="L150" s="203" t="s">
        <v>2034</v>
      </c>
      <c r="N150" s="175" t="s">
        <v>1888</v>
      </c>
      <c r="O150" s="175"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79" t="s">
        <v>1889</v>
      </c>
      <c r="Q150" s="179" t="s">
        <v>46</v>
      </c>
      <c r="R150" s="179" t="str">
        <f t="shared" ref="R150:R162" si="13">H150&amp;" "&amp;I150</f>
        <v>Urban Residential Heating</v>
      </c>
      <c r="S150" s="179" t="str">
        <f t="shared" si="11"/>
        <v>//**Urban Residential Heating: **</v>
      </c>
      <c r="T150" s="162" t="str">
        <f t="shared" si="10"/>
        <v>//**Urban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1" spans="1:21" x14ac:dyDescent="0.35">
      <c r="A151" s="175" t="s">
        <v>1890</v>
      </c>
      <c r="B151" s="176"/>
      <c r="C151" s="161" t="s">
        <v>74</v>
      </c>
      <c r="D151" s="161" t="s">
        <v>106</v>
      </c>
      <c r="E151" s="161" t="s">
        <v>288</v>
      </c>
      <c r="F151" s="154" t="s">
        <v>122</v>
      </c>
      <c r="G151" s="154" t="s">
        <v>263</v>
      </c>
      <c r="H151" s="154" t="s">
        <v>267</v>
      </c>
      <c r="I151" s="154" t="s">
        <v>128</v>
      </c>
      <c r="J151" s="40">
        <v>14</v>
      </c>
      <c r="K151" s="154" t="s">
        <v>46</v>
      </c>
      <c r="L151" s="203" t="s">
        <v>2034</v>
      </c>
      <c r="N151" s="175" t="s">
        <v>1888</v>
      </c>
      <c r="O151" s="175"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79" t="s">
        <v>1889</v>
      </c>
      <c r="Q151" s="179" t="s">
        <v>46</v>
      </c>
      <c r="R151" s="179" t="str">
        <f t="shared" si="13"/>
        <v>Urban Residential Cooling and Ventilation</v>
      </c>
      <c r="S151" s="179" t="str">
        <f t="shared" si="11"/>
        <v>//**Urban Residential Cooling and Ventilation: **</v>
      </c>
      <c r="T151" s="162" t="str">
        <f t="shared" si="10"/>
        <v>//**Urban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2" spans="1:21" x14ac:dyDescent="0.35">
      <c r="A152" s="175" t="s">
        <v>1890</v>
      </c>
      <c r="B152" s="176"/>
      <c r="C152" s="161" t="s">
        <v>74</v>
      </c>
      <c r="D152" s="161" t="s">
        <v>106</v>
      </c>
      <c r="E152" s="161" t="s">
        <v>288</v>
      </c>
      <c r="F152" s="154" t="s">
        <v>123</v>
      </c>
      <c r="G152" s="154" t="s">
        <v>263</v>
      </c>
      <c r="H152" s="154" t="s">
        <v>267</v>
      </c>
      <c r="I152" s="154" t="s">
        <v>129</v>
      </c>
      <c r="J152" s="40">
        <v>15</v>
      </c>
      <c r="K152" s="154" t="s">
        <v>46</v>
      </c>
      <c r="L152" s="203" t="s">
        <v>2034</v>
      </c>
      <c r="N152" s="175" t="s">
        <v>1888</v>
      </c>
      <c r="O152" s="175"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79" t="s">
        <v>1889</v>
      </c>
      <c r="Q152" s="179" t="s">
        <v>46</v>
      </c>
      <c r="R152" s="179" t="str">
        <f t="shared" si="13"/>
        <v>Urban Residential Envelope</v>
      </c>
      <c r="S152" s="179" t="str">
        <f t="shared" si="11"/>
        <v>//**Urban Residential Envelope: **</v>
      </c>
      <c r="T152" s="162" t="str">
        <f t="shared" si="10"/>
        <v>//**Urban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3" spans="1:21" x14ac:dyDescent="0.35">
      <c r="A153" s="175" t="s">
        <v>1890</v>
      </c>
      <c r="B153" s="176"/>
      <c r="C153" s="161" t="s">
        <v>74</v>
      </c>
      <c r="D153" s="161" t="s">
        <v>106</v>
      </c>
      <c r="E153" s="161" t="s">
        <v>288</v>
      </c>
      <c r="F153" s="154" t="s">
        <v>124</v>
      </c>
      <c r="G153" s="154" t="s">
        <v>263</v>
      </c>
      <c r="H153" s="154" t="s">
        <v>267</v>
      </c>
      <c r="I153" s="154" t="s">
        <v>130</v>
      </c>
      <c r="J153" s="40">
        <v>16</v>
      </c>
      <c r="K153" s="154" t="s">
        <v>46</v>
      </c>
      <c r="L153" s="203" t="s">
        <v>2034</v>
      </c>
      <c r="N153" s="175" t="s">
        <v>1888</v>
      </c>
      <c r="O153" s="175"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79" t="s">
        <v>1889</v>
      </c>
      <c r="Q153" s="179" t="s">
        <v>46</v>
      </c>
      <c r="R153" s="179" t="str">
        <f t="shared" si="13"/>
        <v>Urban Residential Lighting</v>
      </c>
      <c r="S153" s="179" t="str">
        <f t="shared" si="11"/>
        <v>//**Urban Residential Lighting: **</v>
      </c>
      <c r="T153" s="162" t="str">
        <f t="shared" si="10"/>
        <v>//**Urban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4" spans="1:21" x14ac:dyDescent="0.35">
      <c r="A154" s="175" t="s">
        <v>1890</v>
      </c>
      <c r="B154" s="176"/>
      <c r="C154" s="161" t="s">
        <v>74</v>
      </c>
      <c r="D154" s="161" t="s">
        <v>106</v>
      </c>
      <c r="E154" s="161" t="s">
        <v>288</v>
      </c>
      <c r="F154" s="154" t="s">
        <v>125</v>
      </c>
      <c r="G154" s="154" t="s">
        <v>263</v>
      </c>
      <c r="H154" s="154" t="s">
        <v>267</v>
      </c>
      <c r="I154" s="154" t="s">
        <v>131</v>
      </c>
      <c r="J154" s="40">
        <v>17</v>
      </c>
      <c r="K154" s="154" t="s">
        <v>46</v>
      </c>
      <c r="L154" s="203" t="s">
        <v>2034</v>
      </c>
      <c r="N154" s="175" t="s">
        <v>1888</v>
      </c>
      <c r="O154" s="175"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79" t="s">
        <v>1889</v>
      </c>
      <c r="Q154" s="179" t="s">
        <v>46</v>
      </c>
      <c r="R154" s="179" t="str">
        <f t="shared" si="13"/>
        <v>Urban Residential Appliances</v>
      </c>
      <c r="S154" s="179" t="str">
        <f t="shared" si="11"/>
        <v>//**Urban Residential Appliances: **</v>
      </c>
      <c r="T154" s="162" t="str">
        <f t="shared" si="10"/>
        <v>//**Urban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5" spans="1:21" x14ac:dyDescent="0.35">
      <c r="A155" s="175" t="s">
        <v>1890</v>
      </c>
      <c r="B155" s="176"/>
      <c r="C155" s="161" t="s">
        <v>74</v>
      </c>
      <c r="D155" s="161" t="s">
        <v>106</v>
      </c>
      <c r="E155" s="161" t="s">
        <v>288</v>
      </c>
      <c r="F155" s="154" t="s">
        <v>126</v>
      </c>
      <c r="G155" s="154" t="s">
        <v>263</v>
      </c>
      <c r="H155" s="154" t="s">
        <v>267</v>
      </c>
      <c r="I155" s="154" t="s">
        <v>132</v>
      </c>
      <c r="J155" s="40">
        <v>18</v>
      </c>
      <c r="K155" s="154" t="s">
        <v>46</v>
      </c>
      <c r="L155" s="203" t="s">
        <v>2034</v>
      </c>
      <c r="N155" s="175" t="s">
        <v>1888</v>
      </c>
      <c r="O155" s="175"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79" t="s">
        <v>1889</v>
      </c>
      <c r="Q155" s="179" t="s">
        <v>46</v>
      </c>
      <c r="R155" s="179" t="str">
        <f t="shared" si="13"/>
        <v>Urban Residential Other Components</v>
      </c>
      <c r="S155" s="179" t="str">
        <f t="shared" si="11"/>
        <v>//**Urban Residential Other Components: **</v>
      </c>
      <c r="T155" s="162" t="str">
        <f t="shared" si="10"/>
        <v>//**Urban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6" spans="1:21" x14ac:dyDescent="0.35">
      <c r="A156" s="175" t="s">
        <v>1890</v>
      </c>
      <c r="B156" s="176"/>
      <c r="C156" s="161" t="s">
        <v>74</v>
      </c>
      <c r="D156" s="161" t="s">
        <v>106</v>
      </c>
      <c r="E156" s="161" t="s">
        <v>288</v>
      </c>
      <c r="F156" s="154" t="s">
        <v>121</v>
      </c>
      <c r="G156" s="154" t="s">
        <v>264</v>
      </c>
      <c r="H156" s="154" t="s">
        <v>266</v>
      </c>
      <c r="I156" s="154" t="s">
        <v>127</v>
      </c>
      <c r="J156" s="40">
        <v>150</v>
      </c>
      <c r="K156" s="154" t="s">
        <v>46</v>
      </c>
      <c r="L156" s="203" t="s">
        <v>2034</v>
      </c>
      <c r="N156" s="175" t="s">
        <v>1888</v>
      </c>
      <c r="O156" s="175"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79" t="s">
        <v>1889</v>
      </c>
      <c r="Q156" s="179" t="s">
        <v>46</v>
      </c>
      <c r="R156" s="179" t="str">
        <f t="shared" si="13"/>
        <v>Rural Residential Heating</v>
      </c>
      <c r="S156" s="179" t="str">
        <f t="shared" si="11"/>
        <v>//**Rural Residential Heating: **</v>
      </c>
      <c r="T156" s="162" t="str">
        <f t="shared" si="10"/>
        <v>//**Rural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7" spans="1:21" x14ac:dyDescent="0.35">
      <c r="A157" s="175" t="s">
        <v>1890</v>
      </c>
      <c r="B157" s="176"/>
      <c r="C157" s="161" t="s">
        <v>74</v>
      </c>
      <c r="D157" s="161" t="s">
        <v>106</v>
      </c>
      <c r="E157" s="161" t="s">
        <v>288</v>
      </c>
      <c r="F157" s="154" t="s">
        <v>122</v>
      </c>
      <c r="G157" s="154" t="s">
        <v>264</v>
      </c>
      <c r="H157" s="154" t="s">
        <v>266</v>
      </c>
      <c r="I157" s="154" t="s">
        <v>128</v>
      </c>
      <c r="J157" s="40">
        <v>151</v>
      </c>
      <c r="K157" s="154" t="s">
        <v>46</v>
      </c>
      <c r="L157" s="203" t="s">
        <v>2034</v>
      </c>
      <c r="N157" s="175" t="s">
        <v>1888</v>
      </c>
      <c r="O157" s="175"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79" t="s">
        <v>1889</v>
      </c>
      <c r="Q157" s="179" t="s">
        <v>46</v>
      </c>
      <c r="R157" s="179" t="str">
        <f t="shared" si="13"/>
        <v>Rural Residential Cooling and Ventilation</v>
      </c>
      <c r="S157" s="179" t="str">
        <f t="shared" si="11"/>
        <v>//**Rural Residential Cooling and Ventilation: **</v>
      </c>
      <c r="T157" s="162" t="str">
        <f t="shared" si="10"/>
        <v>//**Rural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8" spans="1:21" x14ac:dyDescent="0.35">
      <c r="A158" s="175" t="s">
        <v>1890</v>
      </c>
      <c r="B158" s="176"/>
      <c r="C158" s="161" t="s">
        <v>74</v>
      </c>
      <c r="D158" s="161" t="s">
        <v>106</v>
      </c>
      <c r="E158" s="161" t="s">
        <v>288</v>
      </c>
      <c r="F158" s="154" t="s">
        <v>123</v>
      </c>
      <c r="G158" s="154" t="s">
        <v>264</v>
      </c>
      <c r="H158" s="154" t="s">
        <v>266</v>
      </c>
      <c r="I158" s="154" t="s">
        <v>129</v>
      </c>
      <c r="J158" s="40">
        <v>152</v>
      </c>
      <c r="K158" s="154" t="s">
        <v>46</v>
      </c>
      <c r="L158" s="203" t="s">
        <v>2034</v>
      </c>
      <c r="N158" s="175" t="s">
        <v>1888</v>
      </c>
      <c r="O158" s="175"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79" t="s">
        <v>1889</v>
      </c>
      <c r="Q158" s="179" t="s">
        <v>46</v>
      </c>
      <c r="R158" s="179" t="str">
        <f t="shared" si="13"/>
        <v>Rural Residential Envelope</v>
      </c>
      <c r="S158" s="179" t="str">
        <f t="shared" si="11"/>
        <v>//**Rural Residential Envelope: **</v>
      </c>
      <c r="T158" s="162" t="str">
        <f t="shared" si="10"/>
        <v>//**Rural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9" spans="1:21" x14ac:dyDescent="0.35">
      <c r="A159" s="175" t="s">
        <v>1890</v>
      </c>
      <c r="B159" s="176"/>
      <c r="C159" s="161" t="s">
        <v>74</v>
      </c>
      <c r="D159" s="161" t="s">
        <v>106</v>
      </c>
      <c r="E159" s="161" t="s">
        <v>288</v>
      </c>
      <c r="F159" s="154" t="s">
        <v>124</v>
      </c>
      <c r="G159" s="154" t="s">
        <v>264</v>
      </c>
      <c r="H159" s="154" t="s">
        <v>266</v>
      </c>
      <c r="I159" s="154" t="s">
        <v>130</v>
      </c>
      <c r="J159" s="40">
        <v>153</v>
      </c>
      <c r="K159" s="154" t="s">
        <v>46</v>
      </c>
      <c r="L159" s="203" t="s">
        <v>2034</v>
      </c>
      <c r="N159" s="175" t="s">
        <v>1888</v>
      </c>
      <c r="O159" s="175"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79" t="s">
        <v>1889</v>
      </c>
      <c r="Q159" s="179" t="s">
        <v>46</v>
      </c>
      <c r="R159" s="179" t="str">
        <f t="shared" si="13"/>
        <v>Rural Residential Lighting</v>
      </c>
      <c r="S159" s="179" t="str">
        <f t="shared" si="11"/>
        <v>//**Rural Residential Lighting: **</v>
      </c>
      <c r="T159" s="162" t="str">
        <f t="shared" si="10"/>
        <v>//**Rural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0" spans="1:21" x14ac:dyDescent="0.35">
      <c r="A160" s="175" t="s">
        <v>1890</v>
      </c>
      <c r="B160" s="176"/>
      <c r="C160" s="161" t="s">
        <v>74</v>
      </c>
      <c r="D160" s="161" t="s">
        <v>106</v>
      </c>
      <c r="E160" s="161" t="s">
        <v>288</v>
      </c>
      <c r="F160" s="154" t="s">
        <v>125</v>
      </c>
      <c r="G160" s="154" t="s">
        <v>264</v>
      </c>
      <c r="H160" s="154" t="s">
        <v>266</v>
      </c>
      <c r="I160" s="154" t="s">
        <v>131</v>
      </c>
      <c r="J160" s="40">
        <v>154</v>
      </c>
      <c r="K160" s="154" t="s">
        <v>46</v>
      </c>
      <c r="L160" s="203" t="s">
        <v>2034</v>
      </c>
      <c r="N160" s="175" t="s">
        <v>1888</v>
      </c>
      <c r="O160" s="175"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79" t="s">
        <v>1889</v>
      </c>
      <c r="Q160" s="179" t="s">
        <v>46</v>
      </c>
      <c r="R160" s="179" t="str">
        <f t="shared" si="13"/>
        <v>Rural Residential Appliances</v>
      </c>
      <c r="S160" s="179" t="str">
        <f t="shared" si="11"/>
        <v>//**Rural Residential Appliances: **</v>
      </c>
      <c r="T160" s="162" t="str">
        <f t="shared" si="10"/>
        <v>//**Rural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1" spans="1:21" x14ac:dyDescent="0.35">
      <c r="A161" s="175" t="s">
        <v>1890</v>
      </c>
      <c r="B161" s="176"/>
      <c r="C161" s="161" t="s">
        <v>74</v>
      </c>
      <c r="D161" s="161" t="s">
        <v>106</v>
      </c>
      <c r="E161" s="161" t="s">
        <v>288</v>
      </c>
      <c r="F161" s="154" t="s">
        <v>126</v>
      </c>
      <c r="G161" s="154" t="s">
        <v>264</v>
      </c>
      <c r="H161" s="154" t="s">
        <v>266</v>
      </c>
      <c r="I161" s="154" t="s">
        <v>132</v>
      </c>
      <c r="J161" s="40">
        <v>155</v>
      </c>
      <c r="K161" s="154" t="s">
        <v>46</v>
      </c>
      <c r="L161" s="203" t="s">
        <v>2034</v>
      </c>
      <c r="N161" s="175" t="s">
        <v>1888</v>
      </c>
      <c r="O161" s="175"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79" t="s">
        <v>1889</v>
      </c>
      <c r="Q161" s="179" t="s">
        <v>46</v>
      </c>
      <c r="R161" s="179" t="str">
        <f t="shared" si="13"/>
        <v>Rural Residential Other Components</v>
      </c>
      <c r="S161" s="179" t="str">
        <f t="shared" si="11"/>
        <v>//**Rural Residential Other Components: **</v>
      </c>
      <c r="T161" s="162" t="str">
        <f t="shared" si="10"/>
        <v>//**Rural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2" spans="1:21" x14ac:dyDescent="0.35">
      <c r="A162" s="175" t="s">
        <v>1890</v>
      </c>
      <c r="B162" s="176"/>
      <c r="C162" s="161" t="s">
        <v>74</v>
      </c>
      <c r="D162" s="161" t="s">
        <v>106</v>
      </c>
      <c r="E162" s="161" t="s">
        <v>288</v>
      </c>
      <c r="F162" s="154" t="s">
        <v>121</v>
      </c>
      <c r="G162" s="154" t="s">
        <v>265</v>
      </c>
      <c r="H162" s="154" t="s">
        <v>180</v>
      </c>
      <c r="I162" s="154" t="s">
        <v>127</v>
      </c>
      <c r="J162" s="40">
        <v>156</v>
      </c>
      <c r="K162" s="154" t="s">
        <v>46</v>
      </c>
      <c r="L162" s="203" t="s">
        <v>2034</v>
      </c>
      <c r="N162" s="175" t="s">
        <v>1888</v>
      </c>
      <c r="O162" s="175"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79" t="s">
        <v>1889</v>
      </c>
      <c r="Q162" s="179" t="s">
        <v>46</v>
      </c>
      <c r="R162" s="179" t="str">
        <f t="shared" si="13"/>
        <v>Commercial Heating</v>
      </c>
      <c r="S162" s="179" t="str">
        <f t="shared" si="11"/>
        <v>//**Commercial Heating: **</v>
      </c>
      <c r="T162" s="162" t="str">
        <f t="shared" si="10"/>
        <v>//**Commercial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3" spans="1:21" x14ac:dyDescent="0.35">
      <c r="A163" s="175" t="s">
        <v>1890</v>
      </c>
      <c r="B163" s="176"/>
      <c r="C163" s="161" t="s">
        <v>74</v>
      </c>
      <c r="D163" s="161" t="s">
        <v>106</v>
      </c>
      <c r="E163" s="161" t="s">
        <v>288</v>
      </c>
      <c r="F163" s="154" t="s">
        <v>122</v>
      </c>
      <c r="G163" s="154" t="s">
        <v>265</v>
      </c>
      <c r="H163" s="154" t="s">
        <v>180</v>
      </c>
      <c r="I163" s="154" t="s">
        <v>128</v>
      </c>
      <c r="J163" s="40">
        <v>157</v>
      </c>
      <c r="K163" s="154" t="s">
        <v>46</v>
      </c>
      <c r="L163" s="203" t="s">
        <v>2034</v>
      </c>
      <c r="N163" s="175" t="s">
        <v>1888</v>
      </c>
      <c r="O163" s="175"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79" t="s">
        <v>1889</v>
      </c>
      <c r="Q163" s="179" t="s">
        <v>46</v>
      </c>
      <c r="R163" s="179" t="str">
        <f>H163&amp;" "&amp;I163</f>
        <v>Commercial Cooling and Ventilation</v>
      </c>
      <c r="S163" s="179" t="str">
        <f t="shared" si="11"/>
        <v>//**Commercial Cooling and Ventilation: **</v>
      </c>
      <c r="T163" s="162" t="str">
        <f t="shared" si="10"/>
        <v>//**Commercial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4" spans="1:21" x14ac:dyDescent="0.35">
      <c r="A164" s="175" t="s">
        <v>1890</v>
      </c>
      <c r="B164" s="176"/>
      <c r="C164" s="161" t="s">
        <v>74</v>
      </c>
      <c r="D164" s="161" t="s">
        <v>106</v>
      </c>
      <c r="E164" s="161" t="s">
        <v>288</v>
      </c>
      <c r="F164" s="154" t="s">
        <v>123</v>
      </c>
      <c r="G164" s="154" t="s">
        <v>265</v>
      </c>
      <c r="H164" s="154" t="s">
        <v>180</v>
      </c>
      <c r="I164" s="154" t="s">
        <v>129</v>
      </c>
      <c r="J164" s="40">
        <v>158</v>
      </c>
      <c r="K164" s="154" t="s">
        <v>46</v>
      </c>
      <c r="L164" s="203" t="s">
        <v>2034</v>
      </c>
      <c r="N164" s="175" t="s">
        <v>1888</v>
      </c>
      <c r="O164" s="175"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79" t="s">
        <v>1889</v>
      </c>
      <c r="Q164" s="179" t="s">
        <v>46</v>
      </c>
      <c r="R164" s="179" t="str">
        <f>H164&amp;" "&amp;I164</f>
        <v>Commercial Envelope</v>
      </c>
      <c r="S164" s="179" t="str">
        <f t="shared" si="11"/>
        <v>//**Commercial Envelope: **</v>
      </c>
      <c r="T164" s="162" t="str">
        <f t="shared" si="10"/>
        <v>//**Commercial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5" spans="1:21" x14ac:dyDescent="0.35">
      <c r="A165" s="175" t="s">
        <v>1890</v>
      </c>
      <c r="B165" s="176"/>
      <c r="C165" s="161" t="s">
        <v>74</v>
      </c>
      <c r="D165" s="161" t="s">
        <v>106</v>
      </c>
      <c r="E165" s="161" t="s">
        <v>288</v>
      </c>
      <c r="F165" s="154" t="s">
        <v>124</v>
      </c>
      <c r="G165" s="154" t="s">
        <v>265</v>
      </c>
      <c r="H165" s="154" t="s">
        <v>180</v>
      </c>
      <c r="I165" s="154" t="s">
        <v>130</v>
      </c>
      <c r="J165" s="40">
        <v>159</v>
      </c>
      <c r="K165" s="154" t="s">
        <v>46</v>
      </c>
      <c r="L165" s="203" t="s">
        <v>2034</v>
      </c>
      <c r="N165" s="175" t="s">
        <v>1888</v>
      </c>
      <c r="O165" s="175"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79" t="s">
        <v>1889</v>
      </c>
      <c r="Q165" s="179" t="s">
        <v>46</v>
      </c>
      <c r="R165" s="179" t="str">
        <f>H165&amp;" "&amp;I165</f>
        <v>Commercial Lighting</v>
      </c>
      <c r="S165" s="179" t="str">
        <f t="shared" si="11"/>
        <v>//**Commercial Lighting: **</v>
      </c>
      <c r="T165" s="162" t="str">
        <f t="shared" si="10"/>
        <v>//**Commercial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6" spans="1:21" x14ac:dyDescent="0.35">
      <c r="A166" s="175" t="s">
        <v>1890</v>
      </c>
      <c r="B166" s="176"/>
      <c r="C166" s="161" t="s">
        <v>74</v>
      </c>
      <c r="D166" s="161" t="s">
        <v>106</v>
      </c>
      <c r="E166" s="161" t="s">
        <v>288</v>
      </c>
      <c r="F166" s="154" t="s">
        <v>125</v>
      </c>
      <c r="G166" s="154" t="s">
        <v>265</v>
      </c>
      <c r="H166" s="154" t="s">
        <v>180</v>
      </c>
      <c r="I166" s="154" t="s">
        <v>131</v>
      </c>
      <c r="J166" s="40">
        <v>160</v>
      </c>
      <c r="K166" s="154" t="s">
        <v>46</v>
      </c>
      <c r="L166" s="203" t="s">
        <v>2034</v>
      </c>
      <c r="N166" s="175" t="s">
        <v>1888</v>
      </c>
      <c r="O166" s="175"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79" t="s">
        <v>1889</v>
      </c>
      <c r="Q166" s="179" t="s">
        <v>46</v>
      </c>
      <c r="R166" s="179" t="str">
        <f>H166&amp;" "&amp;I166</f>
        <v>Commercial Appliances</v>
      </c>
      <c r="S166" s="179" t="str">
        <f t="shared" si="11"/>
        <v>//**Commercial Appliances: **</v>
      </c>
      <c r="T166" s="162" t="str">
        <f t="shared" si="10"/>
        <v>//**Commercial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7" spans="1:21" x14ac:dyDescent="0.35">
      <c r="A167" s="175" t="s">
        <v>1890</v>
      </c>
      <c r="B167" s="176"/>
      <c r="C167" s="161" t="s">
        <v>74</v>
      </c>
      <c r="D167" s="161" t="s">
        <v>106</v>
      </c>
      <c r="E167" s="161" t="s">
        <v>288</v>
      </c>
      <c r="F167" s="154" t="s">
        <v>126</v>
      </c>
      <c r="G167" s="154" t="s">
        <v>265</v>
      </c>
      <c r="H167" s="154" t="s">
        <v>180</v>
      </c>
      <c r="I167" s="154" t="s">
        <v>132</v>
      </c>
      <c r="J167" s="40">
        <v>161</v>
      </c>
      <c r="K167" s="154" t="s">
        <v>46</v>
      </c>
      <c r="L167" s="203" t="s">
        <v>2034</v>
      </c>
      <c r="N167" s="175" t="s">
        <v>1888</v>
      </c>
      <c r="O167" s="175"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79" t="s">
        <v>1889</v>
      </c>
      <c r="Q167" s="179" t="s">
        <v>46</v>
      </c>
      <c r="R167" s="179" t="str">
        <f>H167&amp;" "&amp;I167</f>
        <v>Commercial Other Components</v>
      </c>
      <c r="S167" s="179" t="str">
        <f t="shared" si="11"/>
        <v>//**Commercial Other Components: **</v>
      </c>
      <c r="T167" s="162" t="str">
        <f t="shared" si="10"/>
        <v>//**Commercial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8" spans="1:21" s="189" customFormat="1" ht="43.5" x14ac:dyDescent="0.35">
      <c r="A168" s="189" t="s">
        <v>1887</v>
      </c>
      <c r="B168" s="164"/>
      <c r="C168" s="187" t="s">
        <v>74</v>
      </c>
      <c r="D168" s="187" t="s">
        <v>14</v>
      </c>
      <c r="E168" s="187" t="s">
        <v>7</v>
      </c>
      <c r="F168" s="190"/>
      <c r="G168" s="190"/>
      <c r="H168" s="190"/>
      <c r="I168" s="190"/>
      <c r="J168" s="195">
        <v>19</v>
      </c>
      <c r="K168" s="190" t="s">
        <v>46</v>
      </c>
      <c r="L168" s="205"/>
      <c r="M168" s="164"/>
      <c r="N168" s="206" t="s">
        <v>1888</v>
      </c>
      <c r="O168" s="206"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89" t="s">
        <v>1889</v>
      </c>
      <c r="Q168" s="189" t="s">
        <v>47</v>
      </c>
      <c r="S168" s="189" t="str">
        <f t="shared" si="11"/>
        <v/>
      </c>
      <c r="T168" s="189" t="str">
        <f t="shared" si="10"/>
        <v/>
      </c>
      <c r="U168" s="204"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89" customFormat="1" ht="43.5" x14ac:dyDescent="0.35">
      <c r="A169" s="189" t="s">
        <v>1887</v>
      </c>
      <c r="B169" s="164"/>
      <c r="C169" s="187" t="s">
        <v>74</v>
      </c>
      <c r="D169" s="187" t="s">
        <v>249</v>
      </c>
      <c r="E169" s="187" t="s">
        <v>289</v>
      </c>
      <c r="F169" s="190"/>
      <c r="G169" s="190"/>
      <c r="H169" s="190"/>
      <c r="I169" s="190"/>
      <c r="J169" s="195">
        <v>146</v>
      </c>
      <c r="K169" s="190" t="s">
        <v>46</v>
      </c>
      <c r="L169" s="196" t="s">
        <v>2035</v>
      </c>
      <c r="M169" s="164"/>
      <c r="N169" s="206" t="s">
        <v>1888</v>
      </c>
      <c r="O169" s="206"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89" t="s">
        <v>1889</v>
      </c>
      <c r="Q169" s="189" t="s">
        <v>47</v>
      </c>
      <c r="S169" s="189" t="str">
        <f>IF(R169="","","//**"&amp;R169&amp;": **")</f>
        <v/>
      </c>
      <c r="T169" s="189" t="str">
        <f t="shared" si="10"/>
        <v xml:space="preserve"> Other states, such as Colorado, have established a 3% carve-out for 2020 (though it includes non-solar on-site sources).</v>
      </c>
      <c r="U169" s="204" t="str">
        <f>N169&amp;O169&amp;P169&amp;T169</f>
        <v>**Description:** This policy requires at least the specified percentage of total retail electricity demand to be generated by residential and commercial buildings' distributed solar systems (typically rooftop PV). // **Guidance for setting values: ** Other states, such as Colorado, have established a 3% carve-out for 2020 (though it includes non-solar on-site sources).</v>
      </c>
    </row>
    <row r="170" spans="1:21" s="189" customFormat="1" ht="43.5" x14ac:dyDescent="0.35">
      <c r="A170" s="189" t="s">
        <v>1887</v>
      </c>
      <c r="B170" s="164"/>
      <c r="C170" s="187" t="s">
        <v>74</v>
      </c>
      <c r="D170" s="187" t="s">
        <v>252</v>
      </c>
      <c r="E170" s="187" t="s">
        <v>254</v>
      </c>
      <c r="F170" s="190"/>
      <c r="G170" s="190"/>
      <c r="H170" s="190"/>
      <c r="I170" s="190"/>
      <c r="J170" s="195">
        <v>147</v>
      </c>
      <c r="K170" s="190" t="s">
        <v>46</v>
      </c>
      <c r="L170" s="196" t="s">
        <v>1920</v>
      </c>
      <c r="M170" s="164"/>
      <c r="N170" s="206" t="s">
        <v>1888</v>
      </c>
      <c r="O170" s="206"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89" t="s">
        <v>1889</v>
      </c>
      <c r="Q170" s="189" t="s">
        <v>46</v>
      </c>
      <c r="S170" s="189" t="str">
        <f t="shared" si="11"/>
        <v/>
      </c>
      <c r="T170" s="189" t="str">
        <f t="shared" si="10"/>
        <v xml:space="preserve"> The federal Business Energy Investment Tax Credit (ITC) (whose effects are accounted for in the BAU case in this simulator) offers a 30% rebate through 2019, with lower values thereafter.</v>
      </c>
      <c r="U170" s="204"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89" customFormat="1" ht="29" x14ac:dyDescent="0.35">
      <c r="A171" s="189" t="s">
        <v>1887</v>
      </c>
      <c r="B171" s="164"/>
      <c r="C171" s="187" t="s">
        <v>74</v>
      </c>
      <c r="D171" s="187" t="s">
        <v>13</v>
      </c>
      <c r="E171" s="187" t="s">
        <v>133</v>
      </c>
      <c r="F171" s="190"/>
      <c r="G171" s="190"/>
      <c r="H171" s="190"/>
      <c r="I171" s="190"/>
      <c r="J171" s="195">
        <v>20</v>
      </c>
      <c r="K171" s="190" t="s">
        <v>46</v>
      </c>
      <c r="L171" s="196"/>
      <c r="M171" s="164"/>
      <c r="N171" s="206" t="s">
        <v>1888</v>
      </c>
      <c r="O171" s="206"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89" t="s">
        <v>1889</v>
      </c>
      <c r="Q171" s="189" t="s">
        <v>47</v>
      </c>
      <c r="S171" s="189" t="str">
        <f t="shared" si="11"/>
        <v/>
      </c>
      <c r="T171" s="189" t="str">
        <f t="shared" si="10"/>
        <v/>
      </c>
      <c r="U171" s="204"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89" customFormat="1" ht="87" x14ac:dyDescent="0.35">
      <c r="A172" s="189" t="s">
        <v>1887</v>
      </c>
      <c r="B172" s="164"/>
      <c r="C172" s="189" t="s">
        <v>74</v>
      </c>
      <c r="D172" s="189" t="s">
        <v>759</v>
      </c>
      <c r="E172" s="189" t="str">
        <f>E173</f>
        <v>Share of Preexisting Buildings Subject to Retrofitting</v>
      </c>
      <c r="M172" s="164"/>
      <c r="N172" s="206" t="s">
        <v>1888</v>
      </c>
      <c r="O172" s="206"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89" t="s">
        <v>1889</v>
      </c>
      <c r="Q172" s="189" t="s">
        <v>46</v>
      </c>
      <c r="S172" s="189" t="str">
        <f t="shared" si="11"/>
        <v/>
      </c>
      <c r="T172" s="189" t="str">
        <f t="shared" si="10"/>
        <v/>
      </c>
      <c r="U172" s="204"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35">
      <c r="A173" s="162" t="s">
        <v>1890</v>
      </c>
      <c r="C173" s="28" t="s">
        <v>74</v>
      </c>
      <c r="D173" s="28" t="s">
        <v>759</v>
      </c>
      <c r="E173" s="28" t="s">
        <v>758</v>
      </c>
      <c r="F173" s="154" t="s">
        <v>263</v>
      </c>
      <c r="G173" s="154"/>
      <c r="H173" s="154" t="s">
        <v>267</v>
      </c>
      <c r="I173" s="154"/>
      <c r="J173" s="40">
        <v>378</v>
      </c>
      <c r="K173" s="154" t="s">
        <v>46</v>
      </c>
      <c r="L173" s="178" t="s">
        <v>1921</v>
      </c>
      <c r="N173" s="175" t="s">
        <v>1888</v>
      </c>
      <c r="O173" s="175"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79" t="s">
        <v>1889</v>
      </c>
      <c r="Q173" s="179" t="s">
        <v>46</v>
      </c>
      <c r="R173" s="179" t="str">
        <f>H173&amp;" "&amp;I173</f>
        <v xml:space="preserve">Urban Residential </v>
      </c>
      <c r="S173" s="179" t="str">
        <f t="shared" si="11"/>
        <v>//**Urban Residential : **</v>
      </c>
      <c r="T173" s="162"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35">
      <c r="A174" s="162" t="s">
        <v>1890</v>
      </c>
      <c r="C174" s="161" t="s">
        <v>74</v>
      </c>
      <c r="D174" s="161" t="s">
        <v>759</v>
      </c>
      <c r="E174" s="161" t="s">
        <v>758</v>
      </c>
      <c r="F174" s="154" t="s">
        <v>264</v>
      </c>
      <c r="G174" s="154"/>
      <c r="H174" s="154" t="s">
        <v>266</v>
      </c>
      <c r="I174" s="154"/>
      <c r="J174" s="40">
        <v>379</v>
      </c>
      <c r="K174" s="154" t="s">
        <v>46</v>
      </c>
      <c r="L174" s="178" t="s">
        <v>1921</v>
      </c>
      <c r="N174" s="175" t="s">
        <v>1888</v>
      </c>
      <c r="O174" s="175"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79" t="s">
        <v>1889</v>
      </c>
      <c r="Q174" s="179" t="s">
        <v>46</v>
      </c>
      <c r="R174" s="179" t="str">
        <f>H174&amp;" "&amp;I174</f>
        <v xml:space="preserve">Rural Residential </v>
      </c>
      <c r="S174" s="179" t="str">
        <f t="shared" si="11"/>
        <v>//**Rural Residential : **</v>
      </c>
      <c r="T174" s="162"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35">
      <c r="A175" s="162" t="s">
        <v>1890</v>
      </c>
      <c r="C175" s="161" t="s">
        <v>74</v>
      </c>
      <c r="D175" s="161" t="s">
        <v>759</v>
      </c>
      <c r="E175" s="161" t="s">
        <v>758</v>
      </c>
      <c r="F175" s="154" t="s">
        <v>265</v>
      </c>
      <c r="G175" s="154"/>
      <c r="H175" s="154" t="s">
        <v>180</v>
      </c>
      <c r="I175" s="154"/>
      <c r="J175" s="40">
        <v>380</v>
      </c>
      <c r="K175" s="154" t="s">
        <v>46</v>
      </c>
      <c r="L175" s="178" t="s">
        <v>1921</v>
      </c>
      <c r="N175" s="175" t="s">
        <v>1888</v>
      </c>
      <c r="O175" s="175"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79" t="s">
        <v>1889</v>
      </c>
      <c r="Q175" s="179" t="s">
        <v>46</v>
      </c>
      <c r="R175" s="179" t="str">
        <f>H175&amp;" "&amp;I175</f>
        <v xml:space="preserve">Commercial </v>
      </c>
      <c r="S175" s="179" t="str">
        <f t="shared" si="11"/>
        <v>//**Commercial : **</v>
      </c>
      <c r="T175" s="162"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89" customFormat="1" ht="58" x14ac:dyDescent="0.35">
      <c r="A176" s="189" t="s">
        <v>1887</v>
      </c>
      <c r="B176" s="164"/>
      <c r="C176" s="189" t="s">
        <v>74</v>
      </c>
      <c r="D176" s="189" t="s">
        <v>12</v>
      </c>
      <c r="E176" s="189" t="str">
        <f>E177</f>
        <v>Boolean Rebate Program for Efficient Components</v>
      </c>
      <c r="M176" s="164"/>
      <c r="N176" s="206" t="s">
        <v>1888</v>
      </c>
      <c r="O176" s="206"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89" t="s">
        <v>1889</v>
      </c>
      <c r="Q176" s="189" t="s">
        <v>46</v>
      </c>
      <c r="S176" s="189" t="str">
        <f t="shared" si="11"/>
        <v/>
      </c>
      <c r="T176" s="189" t="str">
        <f t="shared" si="10"/>
        <v/>
      </c>
      <c r="U176" s="204"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35">
      <c r="A177" s="162" t="s">
        <v>1890</v>
      </c>
      <c r="C177" s="28" t="s">
        <v>74</v>
      </c>
      <c r="D177" s="28" t="s">
        <v>12</v>
      </c>
      <c r="E177" s="28" t="s">
        <v>6</v>
      </c>
      <c r="F177" s="154" t="s">
        <v>121</v>
      </c>
      <c r="G177" s="154"/>
      <c r="H177" s="154" t="s">
        <v>127</v>
      </c>
      <c r="I177" s="154"/>
      <c r="J177" s="40">
        <v>27</v>
      </c>
      <c r="K177" s="154" t="s">
        <v>47</v>
      </c>
      <c r="L177" s="178" t="s">
        <v>2036</v>
      </c>
      <c r="N177" s="175" t="s">
        <v>1888</v>
      </c>
      <c r="O177" s="175"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79" t="s">
        <v>1889</v>
      </c>
      <c r="Q177" s="179" t="s">
        <v>46</v>
      </c>
      <c r="R177" s="179" t="str">
        <f t="shared" ref="R177:R182" si="14">H177&amp;" "&amp;I177</f>
        <v xml:space="preserve">Heating </v>
      </c>
      <c r="S177" s="179" t="str">
        <f t="shared" si="11"/>
        <v>//**Heating : **</v>
      </c>
      <c r="T177" s="162" t="str">
        <f t="shared" si="10"/>
        <v/>
      </c>
    </row>
    <row r="178" spans="1:21" x14ac:dyDescent="0.35">
      <c r="A178" s="162" t="s">
        <v>1890</v>
      </c>
      <c r="C178" s="161" t="s">
        <v>74</v>
      </c>
      <c r="D178" s="161" t="s">
        <v>12</v>
      </c>
      <c r="E178" s="161" t="s">
        <v>6</v>
      </c>
      <c r="F178" s="154" t="s">
        <v>122</v>
      </c>
      <c r="G178" s="154"/>
      <c r="H178" s="154" t="s">
        <v>128</v>
      </c>
      <c r="I178" s="154"/>
      <c r="J178" s="40">
        <v>28</v>
      </c>
      <c r="K178" s="154" t="s">
        <v>46</v>
      </c>
      <c r="L178" s="178"/>
      <c r="N178" s="175" t="s">
        <v>1888</v>
      </c>
      <c r="O178" s="175"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79" t="s">
        <v>1889</v>
      </c>
      <c r="Q178" s="179" t="s">
        <v>46</v>
      </c>
      <c r="R178" s="179" t="str">
        <f t="shared" si="14"/>
        <v xml:space="preserve">Cooling and Ventilation </v>
      </c>
      <c r="S178" s="179" t="str">
        <f t="shared" si="11"/>
        <v>//**Cooling and Ventilation : **</v>
      </c>
      <c r="T178" s="162" t="str">
        <f t="shared" si="10"/>
        <v>//**Cooling and Ventilation : **</v>
      </c>
    </row>
    <row r="179" spans="1:21" x14ac:dyDescent="0.35">
      <c r="A179" s="162" t="s">
        <v>1890</v>
      </c>
      <c r="C179" s="161" t="s">
        <v>74</v>
      </c>
      <c r="D179" s="161" t="s">
        <v>12</v>
      </c>
      <c r="E179" s="161" t="s">
        <v>6</v>
      </c>
      <c r="F179" s="154" t="s">
        <v>123</v>
      </c>
      <c r="G179" s="154"/>
      <c r="H179" s="154" t="s">
        <v>129</v>
      </c>
      <c r="I179" s="154"/>
      <c r="J179" s="40">
        <v>605</v>
      </c>
      <c r="K179" s="154" t="s">
        <v>47</v>
      </c>
      <c r="L179" s="178"/>
      <c r="N179" s="175" t="s">
        <v>1888</v>
      </c>
      <c r="O179" s="175"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79" t="s">
        <v>1889</v>
      </c>
      <c r="Q179" s="179" t="s">
        <v>46</v>
      </c>
      <c r="R179" s="179" t="str">
        <f t="shared" si="14"/>
        <v xml:space="preserve">Envelope </v>
      </c>
      <c r="S179" s="179" t="str">
        <f t="shared" si="11"/>
        <v>//**Envelope : **</v>
      </c>
      <c r="T179" s="162" t="str">
        <f t="shared" si="10"/>
        <v/>
      </c>
    </row>
    <row r="180" spans="1:21" x14ac:dyDescent="0.35">
      <c r="A180" s="162" t="s">
        <v>1890</v>
      </c>
      <c r="C180" s="161" t="s">
        <v>74</v>
      </c>
      <c r="D180" s="161" t="s">
        <v>12</v>
      </c>
      <c r="E180" s="161" t="s">
        <v>6</v>
      </c>
      <c r="F180" s="154" t="s">
        <v>124</v>
      </c>
      <c r="G180" s="154"/>
      <c r="H180" s="154" t="s">
        <v>130</v>
      </c>
      <c r="I180" s="154"/>
      <c r="J180" s="40">
        <v>606</v>
      </c>
      <c r="K180" s="154" t="s">
        <v>47</v>
      </c>
      <c r="L180" s="178"/>
      <c r="N180" s="175" t="s">
        <v>1888</v>
      </c>
      <c r="O180" s="175"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79" t="s">
        <v>1889</v>
      </c>
      <c r="Q180" s="179" t="s">
        <v>46</v>
      </c>
      <c r="R180" s="179" t="str">
        <f t="shared" si="14"/>
        <v xml:space="preserve">Lighting </v>
      </c>
      <c r="S180" s="179" t="str">
        <f t="shared" si="11"/>
        <v>//**Lighting : **</v>
      </c>
      <c r="T180" s="162" t="str">
        <f t="shared" si="10"/>
        <v/>
      </c>
    </row>
    <row r="181" spans="1:21" x14ac:dyDescent="0.35">
      <c r="A181" s="162" t="s">
        <v>1890</v>
      </c>
      <c r="C181" s="161" t="s">
        <v>74</v>
      </c>
      <c r="D181" s="161" t="s">
        <v>12</v>
      </c>
      <c r="E181" s="161" t="s">
        <v>6</v>
      </c>
      <c r="F181" s="154" t="s">
        <v>125</v>
      </c>
      <c r="G181" s="154"/>
      <c r="H181" s="154" t="s">
        <v>131</v>
      </c>
      <c r="I181" s="154"/>
      <c r="J181" s="40">
        <v>29</v>
      </c>
      <c r="K181" s="154" t="s">
        <v>46</v>
      </c>
      <c r="L181" s="178"/>
      <c r="N181" s="175" t="s">
        <v>1888</v>
      </c>
      <c r="O181" s="175"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79" t="s">
        <v>1889</v>
      </c>
      <c r="Q181" s="179" t="s">
        <v>46</v>
      </c>
      <c r="R181" s="179" t="str">
        <f t="shared" si="14"/>
        <v xml:space="preserve">Appliances </v>
      </c>
      <c r="S181" s="179" t="str">
        <f t="shared" si="11"/>
        <v>//**Appliances : **</v>
      </c>
      <c r="T181" s="162" t="str">
        <f t="shared" si="10"/>
        <v>//**Appliances : **</v>
      </c>
    </row>
    <row r="182" spans="1:21" x14ac:dyDescent="0.35">
      <c r="A182" s="162" t="s">
        <v>1890</v>
      </c>
      <c r="C182" s="161" t="s">
        <v>74</v>
      </c>
      <c r="D182" s="161" t="s">
        <v>12</v>
      </c>
      <c r="E182" s="161" t="s">
        <v>6</v>
      </c>
      <c r="F182" s="154" t="s">
        <v>126</v>
      </c>
      <c r="G182" s="154"/>
      <c r="H182" s="154" t="s">
        <v>132</v>
      </c>
      <c r="I182" s="154"/>
      <c r="J182" s="40">
        <v>607</v>
      </c>
      <c r="K182" s="154" t="s">
        <v>47</v>
      </c>
      <c r="L182" s="178"/>
      <c r="N182" s="175" t="s">
        <v>1888</v>
      </c>
      <c r="O182" s="175"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79" t="s">
        <v>1889</v>
      </c>
      <c r="Q182" s="179" t="s">
        <v>46</v>
      </c>
      <c r="R182" s="179" t="str">
        <f t="shared" si="14"/>
        <v xml:space="preserve">Other Components </v>
      </c>
      <c r="S182" s="179" t="str">
        <f t="shared" si="11"/>
        <v>//**Other Components : **</v>
      </c>
      <c r="T182" s="162" t="str">
        <f t="shared" si="10"/>
        <v/>
      </c>
    </row>
    <row r="183" spans="1:21" s="183" customFormat="1" x14ac:dyDescent="0.35">
      <c r="A183" s="189" t="s">
        <v>1887</v>
      </c>
      <c r="B183" s="164"/>
      <c r="C183" s="189" t="s">
        <v>8</v>
      </c>
      <c r="D183" s="189" t="s">
        <v>328</v>
      </c>
      <c r="E183" s="189" t="str">
        <f>E184</f>
        <v>Boolean Ban New Power Plants</v>
      </c>
      <c r="F183" s="189"/>
      <c r="G183" s="189"/>
      <c r="H183" s="189"/>
      <c r="I183" s="189"/>
      <c r="J183" s="189"/>
      <c r="K183" s="189"/>
      <c r="L183" s="189"/>
      <c r="M183" s="164"/>
      <c r="N183" s="206" t="s">
        <v>1888</v>
      </c>
      <c r="O183" s="206" t="str">
        <f>INDEX('Standard Descriptions'!$E:$E,MATCH(Guidance!E183,'Standard Descriptions'!$C:$C,0))</f>
        <v xml:space="preserve"> This policy prevents new capacity of the selected type(s) from being built or deployed.//</v>
      </c>
      <c r="P183" s="189" t="s">
        <v>1889</v>
      </c>
      <c r="Q183" s="189" t="s">
        <v>1922</v>
      </c>
      <c r="R183" s="189"/>
      <c r="S183" s="189" t="str">
        <f t="shared" si="11"/>
        <v/>
      </c>
      <c r="T183" s="189" t="str">
        <f t="shared" si="10"/>
        <v/>
      </c>
      <c r="U183" s="204" t="str">
        <f>N183&amp;O183</f>
        <v>**Description:** This policy prevents new capacity of the selected type(s) from being built or deployed.//</v>
      </c>
    </row>
    <row r="184" spans="1:21" x14ac:dyDescent="0.35">
      <c r="A184" s="162" t="s">
        <v>1890</v>
      </c>
      <c r="C184" s="152" t="s">
        <v>8</v>
      </c>
      <c r="D184" s="152" t="s">
        <v>328</v>
      </c>
      <c r="E184" s="152" t="s">
        <v>329</v>
      </c>
      <c r="F184" s="154" t="s">
        <v>452</v>
      </c>
      <c r="G184" s="154"/>
      <c r="H184" s="154" t="s">
        <v>451</v>
      </c>
      <c r="I184" s="155"/>
      <c r="J184" s="177">
        <v>167</v>
      </c>
      <c r="K184" s="155" t="s">
        <v>46</v>
      </c>
      <c r="L184" s="207" t="s">
        <v>2037</v>
      </c>
      <c r="N184" s="175" t="s">
        <v>1888</v>
      </c>
      <c r="O184" s="175" t="str">
        <f>INDEX('Standard Descriptions'!$E:$E,MATCH(Guidance!E184,'Standard Descriptions'!$C:$C,0))</f>
        <v xml:space="preserve"> This policy prevents new capacity of the selected type(s) from being built or deployed.//</v>
      </c>
      <c r="P184" s="179" t="s">
        <v>1889</v>
      </c>
      <c r="Q184" s="179" t="s">
        <v>46</v>
      </c>
      <c r="R184" s="179" t="str">
        <f t="shared" ref="R184:R199" si="15">H184&amp;" "&amp;I184</f>
        <v xml:space="preserve">Hard Coal </v>
      </c>
      <c r="S184" s="179" t="str">
        <f t="shared" si="11"/>
        <v>//**Hard Coal : **</v>
      </c>
      <c r="T184" s="162" t="str">
        <f t="shared" si="10"/>
        <v>//**Hard Coal : ** The Virginia Clean Economy Act (2020) requires nearly all coal-fired power plants close by the end of 2024.</v>
      </c>
    </row>
    <row r="185" spans="1:21" x14ac:dyDescent="0.35">
      <c r="A185" s="162" t="s">
        <v>1890</v>
      </c>
      <c r="C185" s="161" t="s">
        <v>8</v>
      </c>
      <c r="D185" s="161" t="s">
        <v>328</v>
      </c>
      <c r="E185" s="161" t="s">
        <v>329</v>
      </c>
      <c r="F185" s="155" t="s">
        <v>297</v>
      </c>
      <c r="G185" s="154"/>
      <c r="H185" s="155" t="s">
        <v>298</v>
      </c>
      <c r="I185" s="154"/>
      <c r="J185" s="40">
        <v>168</v>
      </c>
      <c r="K185" s="154" t="s">
        <v>46</v>
      </c>
      <c r="L185" s="178"/>
      <c r="N185" s="175" t="s">
        <v>1888</v>
      </c>
      <c r="O185" s="175" t="str">
        <f>INDEX('Standard Descriptions'!$E:$E,MATCH(Guidance!E185,'Standard Descriptions'!$C:$C,0))</f>
        <v xml:space="preserve"> This policy prevents new capacity of the selected type(s) from being built or deployed.//</v>
      </c>
      <c r="P185" s="179" t="s">
        <v>1889</v>
      </c>
      <c r="Q185" s="179" t="s">
        <v>46</v>
      </c>
      <c r="R185" s="179" t="str">
        <f t="shared" si="15"/>
        <v xml:space="preserve">Natural Gas Nonpeaker </v>
      </c>
      <c r="S185" s="179" t="str">
        <f t="shared" si="11"/>
        <v>//**Natural Gas Nonpeaker : **</v>
      </c>
      <c r="T185" s="162" t="str">
        <f t="shared" si="10"/>
        <v>//**Natural Gas Nonpeaker : **</v>
      </c>
    </row>
    <row r="186" spans="1:21" x14ac:dyDescent="0.35">
      <c r="A186" s="162" t="s">
        <v>1890</v>
      </c>
      <c r="C186" s="161" t="s">
        <v>8</v>
      </c>
      <c r="D186" s="161" t="s">
        <v>328</v>
      </c>
      <c r="E186" s="161" t="s">
        <v>329</v>
      </c>
      <c r="F186" s="155" t="s">
        <v>80</v>
      </c>
      <c r="G186" s="154"/>
      <c r="H186" s="155" t="s">
        <v>94</v>
      </c>
      <c r="I186" s="154"/>
      <c r="J186" s="177">
        <v>169</v>
      </c>
      <c r="K186" s="154" t="s">
        <v>46</v>
      </c>
      <c r="L186" s="178"/>
      <c r="N186" s="175" t="s">
        <v>1888</v>
      </c>
      <c r="O186" s="175" t="str">
        <f>INDEX('Standard Descriptions'!$E:$E,MATCH(Guidance!E186,'Standard Descriptions'!$C:$C,0))</f>
        <v xml:space="preserve"> This policy prevents new capacity of the selected type(s) from being built or deployed.//</v>
      </c>
      <c r="P186" s="179" t="s">
        <v>1889</v>
      </c>
      <c r="Q186" s="179" t="s">
        <v>46</v>
      </c>
      <c r="R186" s="179" t="str">
        <f t="shared" si="15"/>
        <v xml:space="preserve">Nuclear </v>
      </c>
      <c r="S186" s="179" t="str">
        <f t="shared" si="11"/>
        <v>//**Nuclear : **</v>
      </c>
      <c r="T186" s="162" t="str">
        <f t="shared" si="10"/>
        <v>//**Nuclear : **</v>
      </c>
    </row>
    <row r="187" spans="1:21" x14ac:dyDescent="0.35">
      <c r="A187" s="162" t="s">
        <v>1890</v>
      </c>
      <c r="C187" s="161" t="s">
        <v>8</v>
      </c>
      <c r="D187" s="161" t="s">
        <v>328</v>
      </c>
      <c r="E187" s="161" t="s">
        <v>329</v>
      </c>
      <c r="F187" s="155" t="s">
        <v>81</v>
      </c>
      <c r="G187" s="154"/>
      <c r="H187" s="155" t="s">
        <v>95</v>
      </c>
      <c r="I187" s="154"/>
      <c r="J187" s="40">
        <v>170</v>
      </c>
      <c r="K187" s="154" t="s">
        <v>46</v>
      </c>
      <c r="L187" s="178"/>
      <c r="N187" s="175" t="s">
        <v>1888</v>
      </c>
      <c r="O187" s="175" t="str">
        <f>INDEX('Standard Descriptions'!$E:$E,MATCH(Guidance!E187,'Standard Descriptions'!$C:$C,0))</f>
        <v xml:space="preserve"> This policy prevents new capacity of the selected type(s) from being built or deployed.//</v>
      </c>
      <c r="P187" s="179" t="s">
        <v>1889</v>
      </c>
      <c r="Q187" s="179" t="s">
        <v>46</v>
      </c>
      <c r="R187" s="179" t="str">
        <f t="shared" si="15"/>
        <v xml:space="preserve">Hydro </v>
      </c>
      <c r="S187" s="179" t="str">
        <f t="shared" si="11"/>
        <v>//**Hydro : **</v>
      </c>
      <c r="T187" s="162" t="str">
        <f t="shared" si="10"/>
        <v>//**Hydro : **</v>
      </c>
    </row>
    <row r="188" spans="1:21" x14ac:dyDescent="0.35">
      <c r="A188" s="162" t="s">
        <v>1890</v>
      </c>
      <c r="C188" s="161" t="s">
        <v>8</v>
      </c>
      <c r="D188" s="161" t="s">
        <v>328</v>
      </c>
      <c r="E188" s="161" t="s">
        <v>329</v>
      </c>
      <c r="F188" s="155" t="s">
        <v>453</v>
      </c>
      <c r="G188" s="154"/>
      <c r="H188" s="155" t="s">
        <v>456</v>
      </c>
      <c r="I188" s="154"/>
      <c r="J188" s="40">
        <v>608</v>
      </c>
      <c r="K188" s="154" t="s">
        <v>47</v>
      </c>
      <c r="L188" s="178"/>
      <c r="N188" s="175" t="s">
        <v>1888</v>
      </c>
      <c r="O188" s="175" t="str">
        <f>INDEX('Standard Descriptions'!$E:$E,MATCH(Guidance!E188,'Standard Descriptions'!$C:$C,0))</f>
        <v xml:space="preserve"> This policy prevents new capacity of the selected type(s) from being built or deployed.//</v>
      </c>
      <c r="P188" s="179" t="s">
        <v>1889</v>
      </c>
      <c r="Q188" s="179" t="s">
        <v>46</v>
      </c>
      <c r="R188" s="179" t="str">
        <f t="shared" si="15"/>
        <v xml:space="preserve">Onshore Wind </v>
      </c>
      <c r="S188" s="179" t="str">
        <f t="shared" si="11"/>
        <v>//**Onshore Wind : **</v>
      </c>
      <c r="T188" s="162" t="str">
        <f t="shared" si="10"/>
        <v/>
      </c>
    </row>
    <row r="189" spans="1:21" x14ac:dyDescent="0.35">
      <c r="A189" s="162" t="s">
        <v>1890</v>
      </c>
      <c r="C189" s="161" t="s">
        <v>8</v>
      </c>
      <c r="D189" s="161" t="s">
        <v>328</v>
      </c>
      <c r="E189" s="161" t="s">
        <v>329</v>
      </c>
      <c r="F189" s="155" t="s">
        <v>82</v>
      </c>
      <c r="G189" s="154"/>
      <c r="H189" s="155" t="s">
        <v>96</v>
      </c>
      <c r="I189" s="154"/>
      <c r="J189" s="40">
        <v>609</v>
      </c>
      <c r="K189" s="154" t="s">
        <v>47</v>
      </c>
      <c r="L189" s="178"/>
      <c r="N189" s="175" t="s">
        <v>1888</v>
      </c>
      <c r="O189" s="175" t="str">
        <f>INDEX('Standard Descriptions'!$E:$E,MATCH(Guidance!E189,'Standard Descriptions'!$C:$C,0))</f>
        <v xml:space="preserve"> This policy prevents new capacity of the selected type(s) from being built or deployed.//</v>
      </c>
      <c r="P189" s="179" t="s">
        <v>1889</v>
      </c>
      <c r="Q189" s="179" t="s">
        <v>46</v>
      </c>
      <c r="R189" s="179" t="str">
        <f t="shared" si="15"/>
        <v xml:space="preserve">Solar PV </v>
      </c>
      <c r="S189" s="179" t="str">
        <f t="shared" si="11"/>
        <v>//**Solar PV : **</v>
      </c>
      <c r="T189" s="162" t="str">
        <f t="shared" si="10"/>
        <v/>
      </c>
    </row>
    <row r="190" spans="1:21" x14ac:dyDescent="0.35">
      <c r="A190" s="162" t="s">
        <v>1890</v>
      </c>
      <c r="C190" s="161" t="s">
        <v>8</v>
      </c>
      <c r="D190" s="161" t="s">
        <v>328</v>
      </c>
      <c r="E190" s="161" t="s">
        <v>329</v>
      </c>
      <c r="F190" s="155" t="s">
        <v>83</v>
      </c>
      <c r="G190" s="154"/>
      <c r="H190" s="155" t="s">
        <v>97</v>
      </c>
      <c r="I190" s="154"/>
      <c r="J190" s="40">
        <v>610</v>
      </c>
      <c r="K190" s="154" t="s">
        <v>47</v>
      </c>
      <c r="L190" s="178"/>
      <c r="N190" s="175" t="s">
        <v>1888</v>
      </c>
      <c r="O190" s="175" t="str">
        <f>INDEX('Standard Descriptions'!$E:$E,MATCH(Guidance!E190,'Standard Descriptions'!$C:$C,0))</f>
        <v xml:space="preserve"> This policy prevents new capacity of the selected type(s) from being built or deployed.//</v>
      </c>
      <c r="P190" s="179" t="s">
        <v>1889</v>
      </c>
      <c r="Q190" s="179" t="s">
        <v>46</v>
      </c>
      <c r="R190" s="179" t="str">
        <f t="shared" si="15"/>
        <v xml:space="preserve">Solar Thermal </v>
      </c>
      <c r="S190" s="179" t="str">
        <f t="shared" si="11"/>
        <v>//**Solar Thermal : **</v>
      </c>
      <c r="T190" s="162" t="str">
        <f t="shared" si="10"/>
        <v/>
      </c>
    </row>
    <row r="191" spans="1:21" x14ac:dyDescent="0.35">
      <c r="A191" s="162" t="s">
        <v>1890</v>
      </c>
      <c r="C191" s="161" t="s">
        <v>8</v>
      </c>
      <c r="D191" s="161" t="s">
        <v>328</v>
      </c>
      <c r="E191" s="161" t="s">
        <v>329</v>
      </c>
      <c r="F191" s="155" t="s">
        <v>84</v>
      </c>
      <c r="G191" s="154"/>
      <c r="H191" s="155" t="s">
        <v>98</v>
      </c>
      <c r="I191" s="154"/>
      <c r="J191" s="40">
        <v>611</v>
      </c>
      <c r="K191" s="154" t="s">
        <v>47</v>
      </c>
      <c r="L191" s="178"/>
      <c r="N191" s="175" t="s">
        <v>1888</v>
      </c>
      <c r="O191" s="175" t="str">
        <f>INDEX('Standard Descriptions'!$E:$E,MATCH(Guidance!E191,'Standard Descriptions'!$C:$C,0))</f>
        <v xml:space="preserve"> This policy prevents new capacity of the selected type(s) from being built or deployed.//</v>
      </c>
      <c r="P191" s="179" t="s">
        <v>1889</v>
      </c>
      <c r="Q191" s="179" t="s">
        <v>46</v>
      </c>
      <c r="R191" s="179" t="str">
        <f t="shared" si="15"/>
        <v xml:space="preserve">Biomass </v>
      </c>
      <c r="S191" s="179" t="str">
        <f t="shared" si="11"/>
        <v>//**Biomass : **</v>
      </c>
      <c r="T191" s="162" t="str">
        <f t="shared" si="10"/>
        <v/>
      </c>
    </row>
    <row r="192" spans="1:21" x14ac:dyDescent="0.35">
      <c r="A192" s="162" t="s">
        <v>1890</v>
      </c>
      <c r="C192" s="161" t="s">
        <v>8</v>
      </c>
      <c r="D192" s="161" t="s">
        <v>328</v>
      </c>
      <c r="E192" s="161" t="s">
        <v>329</v>
      </c>
      <c r="F192" s="155" t="s">
        <v>711</v>
      </c>
      <c r="G192" s="154"/>
      <c r="H192" s="155" t="s">
        <v>440</v>
      </c>
      <c r="I192" s="154"/>
      <c r="J192" s="40">
        <v>612</v>
      </c>
      <c r="K192" s="154" t="s">
        <v>47</v>
      </c>
      <c r="L192" s="178"/>
      <c r="N192" s="175" t="s">
        <v>1888</v>
      </c>
      <c r="O192" s="175" t="str">
        <f>INDEX('Standard Descriptions'!$E:$E,MATCH(Guidance!E192,'Standard Descriptions'!$C:$C,0))</f>
        <v xml:space="preserve"> This policy prevents new capacity of the selected type(s) from being built or deployed.//</v>
      </c>
      <c r="P192" s="179" t="s">
        <v>1889</v>
      </c>
      <c r="Q192" s="179" t="s">
        <v>46</v>
      </c>
      <c r="R192" s="179" t="str">
        <f t="shared" si="15"/>
        <v xml:space="preserve">Geothermal </v>
      </c>
      <c r="S192" s="179" t="str">
        <f t="shared" si="11"/>
        <v>//**Geothermal : **</v>
      </c>
      <c r="T192" s="162" t="str">
        <f t="shared" si="10"/>
        <v/>
      </c>
    </row>
    <row r="193" spans="1:21" x14ac:dyDescent="0.35">
      <c r="A193" s="162" t="s">
        <v>1890</v>
      </c>
      <c r="C193" s="161" t="s">
        <v>8</v>
      </c>
      <c r="D193" s="161" t="s">
        <v>328</v>
      </c>
      <c r="E193" s="161" t="s">
        <v>329</v>
      </c>
      <c r="F193" s="155" t="s">
        <v>299</v>
      </c>
      <c r="G193" s="154"/>
      <c r="H193" s="155" t="s">
        <v>301</v>
      </c>
      <c r="I193" s="154"/>
      <c r="J193" s="40">
        <v>613</v>
      </c>
      <c r="K193" s="154" t="s">
        <v>46</v>
      </c>
      <c r="L193" s="178"/>
      <c r="N193" s="175" t="s">
        <v>1888</v>
      </c>
      <c r="O193" s="175" t="str">
        <f>INDEX('Standard Descriptions'!$E:$E,MATCH(Guidance!E193,'Standard Descriptions'!$C:$C,0))</f>
        <v xml:space="preserve"> This policy prevents new capacity of the selected type(s) from being built or deployed.//</v>
      </c>
      <c r="P193" s="179" t="s">
        <v>1889</v>
      </c>
      <c r="Q193" s="179" t="s">
        <v>46</v>
      </c>
      <c r="R193" s="179" t="str">
        <f t="shared" si="15"/>
        <v xml:space="preserve">Petroleum </v>
      </c>
      <c r="S193" s="179" t="str">
        <f t="shared" si="11"/>
        <v>//**Petroleum : **</v>
      </c>
      <c r="T193" s="162" t="str">
        <f t="shared" si="10"/>
        <v>//**Petroleum : **</v>
      </c>
    </row>
    <row r="194" spans="1:21" x14ac:dyDescent="0.35">
      <c r="A194" s="162" t="s">
        <v>1890</v>
      </c>
      <c r="C194" s="161" t="s">
        <v>8</v>
      </c>
      <c r="D194" s="161" t="s">
        <v>328</v>
      </c>
      <c r="E194" s="161" t="s">
        <v>329</v>
      </c>
      <c r="F194" s="155" t="s">
        <v>300</v>
      </c>
      <c r="G194" s="154"/>
      <c r="H194" s="155" t="s">
        <v>302</v>
      </c>
      <c r="I194" s="154"/>
      <c r="J194" s="40">
        <v>614</v>
      </c>
      <c r="K194" s="154" t="s">
        <v>46</v>
      </c>
      <c r="L194" s="178"/>
      <c r="N194" s="175" t="s">
        <v>1888</v>
      </c>
      <c r="O194" s="175" t="str">
        <f>INDEX('Standard Descriptions'!$E:$E,MATCH(Guidance!E194,'Standard Descriptions'!$C:$C,0))</f>
        <v xml:space="preserve"> This policy prevents new capacity of the selected type(s) from being built or deployed.//</v>
      </c>
      <c r="P194" s="179" t="s">
        <v>1889</v>
      </c>
      <c r="Q194" s="179" t="s">
        <v>46</v>
      </c>
      <c r="R194" s="179" t="str">
        <f t="shared" si="15"/>
        <v xml:space="preserve">Natural Gas Peaker </v>
      </c>
      <c r="S194" s="179" t="str">
        <f t="shared" si="11"/>
        <v>//**Natural Gas Peaker : **</v>
      </c>
      <c r="T194" s="162" t="str">
        <f t="shared" si="10"/>
        <v>//**Natural Gas Peaker : **</v>
      </c>
    </row>
    <row r="195" spans="1:21" x14ac:dyDescent="0.35">
      <c r="A195" s="162" t="s">
        <v>1890</v>
      </c>
      <c r="C195" s="161" t="s">
        <v>8</v>
      </c>
      <c r="D195" s="161" t="s">
        <v>328</v>
      </c>
      <c r="E195" s="161" t="s">
        <v>329</v>
      </c>
      <c r="F195" s="155" t="s">
        <v>449</v>
      </c>
      <c r="G195" s="154"/>
      <c r="H195" s="155" t="s">
        <v>448</v>
      </c>
      <c r="I195" s="154"/>
      <c r="J195" s="40">
        <v>116</v>
      </c>
      <c r="K195" s="154" t="s">
        <v>46</v>
      </c>
      <c r="L195" s="178"/>
      <c r="N195" s="175" t="s">
        <v>1888</v>
      </c>
      <c r="O195" s="175" t="str">
        <f>INDEX('Standard Descriptions'!$E:$E,MATCH(Guidance!E195,'Standard Descriptions'!$C:$C,0))</f>
        <v xml:space="preserve"> This policy prevents new capacity of the selected type(s) from being built or deployed.//</v>
      </c>
      <c r="P195" s="179" t="s">
        <v>1889</v>
      </c>
      <c r="Q195" s="179" t="s">
        <v>46</v>
      </c>
      <c r="R195" s="179" t="str">
        <f t="shared" si="15"/>
        <v xml:space="preserve">Lignite </v>
      </c>
      <c r="S195" s="179" t="str">
        <f t="shared" si="11"/>
        <v>//**Lignite : **</v>
      </c>
      <c r="T195" s="162" t="str">
        <f t="shared" si="10"/>
        <v>//**Lignite : **</v>
      </c>
    </row>
    <row r="196" spans="1:21" x14ac:dyDescent="0.35">
      <c r="A196" s="162" t="s">
        <v>1890</v>
      </c>
      <c r="C196" s="161" t="s">
        <v>8</v>
      </c>
      <c r="D196" s="161" t="s">
        <v>328</v>
      </c>
      <c r="E196" s="161" t="s">
        <v>329</v>
      </c>
      <c r="F196" s="155" t="s">
        <v>458</v>
      </c>
      <c r="G196" s="154"/>
      <c r="H196" s="155" t="s">
        <v>459</v>
      </c>
      <c r="I196" s="154"/>
      <c r="J196" s="40">
        <v>615</v>
      </c>
      <c r="K196" s="154" t="s">
        <v>47</v>
      </c>
      <c r="L196" s="178"/>
      <c r="N196" s="175" t="s">
        <v>1888</v>
      </c>
      <c r="O196" s="175" t="str">
        <f>INDEX('Standard Descriptions'!$E:$E,MATCH(Guidance!E196,'Standard Descriptions'!$C:$C,0))</f>
        <v xml:space="preserve"> This policy prevents new capacity of the selected type(s) from being built or deployed.//</v>
      </c>
      <c r="P196" s="179" t="s">
        <v>1889</v>
      </c>
      <c r="Q196" s="179" t="s">
        <v>46</v>
      </c>
      <c r="R196" s="179" t="str">
        <f t="shared" si="15"/>
        <v xml:space="preserve">Offshore Wind </v>
      </c>
      <c r="S196" s="179" t="str">
        <f t="shared" si="11"/>
        <v>//**Offshore Wind : **</v>
      </c>
      <c r="T196" s="162" t="str">
        <f t="shared" ref="T196:T275" si="16">IF(K196="Yes",S196&amp;L196,"")</f>
        <v/>
      </c>
    </row>
    <row r="197" spans="1:21" x14ac:dyDescent="0.35">
      <c r="A197" s="162" t="s">
        <v>1890</v>
      </c>
      <c r="C197" s="161" t="s">
        <v>8</v>
      </c>
      <c r="D197" s="161" t="s">
        <v>328</v>
      </c>
      <c r="E197" s="161" t="s">
        <v>329</v>
      </c>
      <c r="F197" s="155" t="s">
        <v>1106</v>
      </c>
      <c r="G197" s="154"/>
      <c r="H197" s="155" t="s">
        <v>767</v>
      </c>
      <c r="I197" s="154"/>
      <c r="J197" s="40">
        <v>616</v>
      </c>
      <c r="K197" s="154" t="s">
        <v>47</v>
      </c>
      <c r="L197" s="178"/>
      <c r="N197" s="175" t="s">
        <v>1888</v>
      </c>
      <c r="O197" s="175" t="str">
        <f>INDEX('Standard Descriptions'!$E:$E,MATCH(Guidance!E197,'Standard Descriptions'!$C:$C,0))</f>
        <v xml:space="preserve"> This policy prevents new capacity of the selected type(s) from being built or deployed.//</v>
      </c>
      <c r="P197" s="179" t="s">
        <v>1889</v>
      </c>
      <c r="Q197" s="179" t="s">
        <v>46</v>
      </c>
      <c r="R197" s="179" t="str">
        <f t="shared" si="15"/>
        <v xml:space="preserve">Crude Oil </v>
      </c>
      <c r="S197" s="179" t="str">
        <f t="shared" ref="S197:S276" si="17">IF(R197="","","//**"&amp;R197&amp;": **")</f>
        <v>//**Crude Oil : **</v>
      </c>
      <c r="T197" s="162" t="str">
        <f t="shared" si="16"/>
        <v/>
      </c>
    </row>
    <row r="198" spans="1:21" x14ac:dyDescent="0.35">
      <c r="A198" s="162" t="s">
        <v>1890</v>
      </c>
      <c r="C198" s="161" t="s">
        <v>8</v>
      </c>
      <c r="D198" s="161" t="s">
        <v>328</v>
      </c>
      <c r="E198" s="161" t="s">
        <v>329</v>
      </c>
      <c r="F198" s="155" t="s">
        <v>1107</v>
      </c>
      <c r="G198" s="154"/>
      <c r="H198" s="155" t="s">
        <v>917</v>
      </c>
      <c r="I198" s="154"/>
      <c r="J198" s="40">
        <v>617</v>
      </c>
      <c r="K198" s="154" t="s">
        <v>47</v>
      </c>
      <c r="L198" s="178"/>
      <c r="N198" s="175" t="s">
        <v>1888</v>
      </c>
      <c r="O198" s="175" t="str">
        <f>INDEX('Standard Descriptions'!$E:$E,MATCH(Guidance!E198,'Standard Descriptions'!$C:$C,0))</f>
        <v xml:space="preserve"> This policy prevents new capacity of the selected type(s) from being built or deployed.//</v>
      </c>
      <c r="P198" s="179" t="s">
        <v>1889</v>
      </c>
      <c r="Q198" s="179" t="s">
        <v>46</v>
      </c>
      <c r="R198" s="179" t="str">
        <f t="shared" si="15"/>
        <v xml:space="preserve">Heavy or Residual Fuel Oil </v>
      </c>
      <c r="S198" s="179" t="str">
        <f t="shared" si="17"/>
        <v>//**Heavy or Residual Fuel Oil : **</v>
      </c>
      <c r="T198" s="162" t="str">
        <f t="shared" si="16"/>
        <v/>
      </c>
    </row>
    <row r="199" spans="1:21" x14ac:dyDescent="0.35">
      <c r="A199" s="162" t="s">
        <v>1890</v>
      </c>
      <c r="C199" s="161" t="s">
        <v>8</v>
      </c>
      <c r="D199" s="161" t="s">
        <v>328</v>
      </c>
      <c r="E199" s="161" t="s">
        <v>329</v>
      </c>
      <c r="F199" s="155" t="s">
        <v>1108</v>
      </c>
      <c r="G199" s="154"/>
      <c r="H199" s="155" t="s">
        <v>769</v>
      </c>
      <c r="I199" s="154"/>
      <c r="J199" s="40">
        <v>618</v>
      </c>
      <c r="K199" s="154" t="s">
        <v>47</v>
      </c>
      <c r="L199" s="178"/>
      <c r="N199" s="175" t="s">
        <v>1888</v>
      </c>
      <c r="O199" s="175" t="str">
        <f>INDEX('Standard Descriptions'!$E:$E,MATCH(Guidance!E199,'Standard Descriptions'!$C:$C,0))</f>
        <v xml:space="preserve"> This policy prevents new capacity of the selected type(s) from being built or deployed.//</v>
      </c>
      <c r="P199" s="179" t="s">
        <v>1889</v>
      </c>
      <c r="Q199" s="179" t="s">
        <v>46</v>
      </c>
      <c r="R199" s="179" t="str">
        <f t="shared" si="15"/>
        <v xml:space="preserve">Municipal Solid Waste </v>
      </c>
      <c r="S199" s="179" t="str">
        <f t="shared" si="17"/>
        <v>//**Municipal Solid Waste : **</v>
      </c>
      <c r="T199" s="162" t="str">
        <f t="shared" si="16"/>
        <v/>
      </c>
    </row>
    <row r="200" spans="1:21" s="183" customFormat="1" ht="70.5" customHeight="1" x14ac:dyDescent="0.35">
      <c r="A200" s="183" t="s">
        <v>1887</v>
      </c>
      <c r="B200" s="163"/>
      <c r="C200" s="183" t="s">
        <v>8</v>
      </c>
      <c r="D200" s="183" t="s">
        <v>29</v>
      </c>
      <c r="E200" s="183" t="str">
        <f>E201</f>
        <v>Electricity Sector Fraction of Potential Additional CCS Achieved</v>
      </c>
      <c r="M200" s="163"/>
      <c r="N200" s="188" t="s">
        <v>1888</v>
      </c>
      <c r="O200" s="188" t="str">
        <f>INDEX('Standard Descriptions'!$E:$E,MATCH(Guidance!E200,'Standard Descriptions'!$C:$C,0))</f>
        <v xml:space="preserve"> This policy specifies the fraction of CO2 emissions from power plants that is captured and stored, above the amount predicted in the business-as-usual scenario. // </v>
      </c>
      <c r="P200" s="183" t="s">
        <v>1889</v>
      </c>
      <c r="Q200" s="183" t="s">
        <v>46</v>
      </c>
      <c r="S200" s="183" t="str">
        <f t="shared" si="17"/>
        <v/>
      </c>
      <c r="T200" s="183" t="str">
        <f t="shared" si="16"/>
        <v/>
      </c>
      <c r="U200" s="204"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35">
      <c r="A201" s="162" t="s">
        <v>1890</v>
      </c>
      <c r="C201" s="152" t="s">
        <v>8</v>
      </c>
      <c r="D201" s="152" t="s">
        <v>29</v>
      </c>
      <c r="E201" s="152" t="s">
        <v>1706</v>
      </c>
      <c r="F201" s="154" t="s">
        <v>452</v>
      </c>
      <c r="G201" s="154"/>
      <c r="H201" s="154" t="s">
        <v>451</v>
      </c>
      <c r="I201" s="155"/>
      <c r="J201" s="177">
        <v>860</v>
      </c>
      <c r="K201" s="155" t="s">
        <v>46</v>
      </c>
      <c r="L201" s="154" t="s">
        <v>1923</v>
      </c>
      <c r="N201" s="175" t="s">
        <v>1888</v>
      </c>
      <c r="O201" s="175" t="str">
        <f>INDEX('Standard Descriptions'!$E:$E,MATCH(Guidance!E201,'Standard Descriptions'!$C:$C,0))</f>
        <v xml:space="preserve"> This policy specifies the fraction of CO2 emissions from power plants that is captured and stored, above the amount predicted in the business-as-usual scenario. // </v>
      </c>
      <c r="P201" s="179" t="s">
        <v>1889</v>
      </c>
      <c r="Q201" s="179" t="s">
        <v>46</v>
      </c>
      <c r="R201" s="179" t="str">
        <f t="shared" ref="R201:R218" si="18">H201&amp;" "&amp;I201</f>
        <v xml:space="preserve">Hard Coal </v>
      </c>
      <c r="S201" s="179" t="str">
        <f t="shared" si="17"/>
        <v>//**Hard Coal : **</v>
      </c>
      <c r="T201" s="162"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208"/>
    </row>
    <row r="202" spans="1:21" x14ac:dyDescent="0.35">
      <c r="A202" s="162" t="s">
        <v>1890</v>
      </c>
      <c r="C202" s="161" t="s">
        <v>8</v>
      </c>
      <c r="D202" s="161" t="s">
        <v>29</v>
      </c>
      <c r="E202" s="161" t="s">
        <v>1706</v>
      </c>
      <c r="F202" s="155" t="s">
        <v>297</v>
      </c>
      <c r="G202" s="154"/>
      <c r="H202" s="155" t="s">
        <v>298</v>
      </c>
      <c r="I202" s="154"/>
      <c r="J202" s="177">
        <v>861</v>
      </c>
      <c r="K202" s="155" t="s">
        <v>46</v>
      </c>
      <c r="L202" s="209" t="s">
        <v>1923</v>
      </c>
      <c r="N202" s="175" t="s">
        <v>1888</v>
      </c>
      <c r="O202" s="175" t="str">
        <f>INDEX('Standard Descriptions'!$E:$E,MATCH(Guidance!E202,'Standard Descriptions'!$C:$C,0))</f>
        <v xml:space="preserve"> This policy specifies the fraction of CO2 emissions from power plants that is captured and stored, above the amount predicted in the business-as-usual scenario. // </v>
      </c>
      <c r="P202" s="179" t="s">
        <v>1889</v>
      </c>
      <c r="Q202" s="179" t="s">
        <v>46</v>
      </c>
      <c r="R202" s="179" t="str">
        <f t="shared" si="18"/>
        <v xml:space="preserve">Natural Gas Nonpeaker </v>
      </c>
      <c r="S202" s="179" t="str">
        <f t="shared" si="17"/>
        <v>//**Natural Gas Nonpeaker : **</v>
      </c>
      <c r="T202" s="162"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208"/>
    </row>
    <row r="203" spans="1:21" x14ac:dyDescent="0.35">
      <c r="A203" s="162" t="s">
        <v>1890</v>
      </c>
      <c r="C203" s="161" t="s">
        <v>8</v>
      </c>
      <c r="D203" s="161" t="s">
        <v>29</v>
      </c>
      <c r="E203" s="161" t="s">
        <v>1706</v>
      </c>
      <c r="F203" s="155" t="s">
        <v>80</v>
      </c>
      <c r="G203" s="154"/>
      <c r="H203" s="155" t="s">
        <v>94</v>
      </c>
      <c r="I203" s="154"/>
      <c r="J203" s="177">
        <v>862</v>
      </c>
      <c r="K203" s="154" t="s">
        <v>47</v>
      </c>
      <c r="L203" s="154"/>
      <c r="N203" s="175" t="s">
        <v>1888</v>
      </c>
      <c r="O203" s="175" t="str">
        <f>INDEX('Standard Descriptions'!$E:$E,MATCH(Guidance!E203,'Standard Descriptions'!$C:$C,0))</f>
        <v xml:space="preserve"> This policy specifies the fraction of CO2 emissions from power plants that is captured and stored, above the amount predicted in the business-as-usual scenario. // </v>
      </c>
      <c r="P203" s="179" t="s">
        <v>1889</v>
      </c>
      <c r="Q203" s="179" t="s">
        <v>46</v>
      </c>
      <c r="R203" s="179" t="str">
        <f t="shared" si="18"/>
        <v xml:space="preserve">Nuclear </v>
      </c>
      <c r="S203" s="179" t="str">
        <f t="shared" si="17"/>
        <v>//**Nuclear : **</v>
      </c>
      <c r="T203" s="162" t="str">
        <f t="shared" si="16"/>
        <v/>
      </c>
      <c r="U203" s="208"/>
    </row>
    <row r="204" spans="1:21" x14ac:dyDescent="0.35">
      <c r="A204" s="162" t="s">
        <v>1890</v>
      </c>
      <c r="C204" s="161" t="s">
        <v>8</v>
      </c>
      <c r="D204" s="161" t="s">
        <v>29</v>
      </c>
      <c r="E204" s="161" t="s">
        <v>1706</v>
      </c>
      <c r="F204" s="155" t="s">
        <v>81</v>
      </c>
      <c r="G204" s="154"/>
      <c r="H204" s="155" t="s">
        <v>95</v>
      </c>
      <c r="I204" s="154"/>
      <c r="J204" s="177">
        <v>863</v>
      </c>
      <c r="K204" s="154" t="s">
        <v>47</v>
      </c>
      <c r="L204" s="154"/>
      <c r="N204" s="175" t="s">
        <v>1888</v>
      </c>
      <c r="O204" s="175" t="str">
        <f>INDEX('Standard Descriptions'!$E:$E,MATCH(Guidance!E204,'Standard Descriptions'!$C:$C,0))</f>
        <v xml:space="preserve"> This policy specifies the fraction of CO2 emissions from power plants that is captured and stored, above the amount predicted in the business-as-usual scenario. // </v>
      </c>
      <c r="P204" s="179" t="s">
        <v>1889</v>
      </c>
      <c r="Q204" s="179" t="s">
        <v>46</v>
      </c>
      <c r="R204" s="179" t="str">
        <f t="shared" si="18"/>
        <v xml:space="preserve">Hydro </v>
      </c>
      <c r="S204" s="179" t="str">
        <f t="shared" si="17"/>
        <v>//**Hydro : **</v>
      </c>
      <c r="T204" s="162" t="str">
        <f t="shared" si="16"/>
        <v/>
      </c>
      <c r="U204" s="208"/>
    </row>
    <row r="205" spans="1:21" x14ac:dyDescent="0.35">
      <c r="A205" s="162" t="s">
        <v>1890</v>
      </c>
      <c r="C205" s="161" t="s">
        <v>8</v>
      </c>
      <c r="D205" s="161" t="s">
        <v>29</v>
      </c>
      <c r="E205" s="161" t="s">
        <v>1706</v>
      </c>
      <c r="F205" s="155" t="s">
        <v>453</v>
      </c>
      <c r="G205" s="154"/>
      <c r="H205" s="155" t="s">
        <v>456</v>
      </c>
      <c r="I205" s="154"/>
      <c r="J205" s="177">
        <v>864</v>
      </c>
      <c r="K205" s="154" t="s">
        <v>47</v>
      </c>
      <c r="L205" s="154"/>
      <c r="N205" s="175" t="s">
        <v>1888</v>
      </c>
      <c r="O205" s="175" t="str">
        <f>INDEX('Standard Descriptions'!$E:$E,MATCH(Guidance!E205,'Standard Descriptions'!$C:$C,0))</f>
        <v xml:space="preserve"> This policy specifies the fraction of CO2 emissions from power plants that is captured and stored, above the amount predicted in the business-as-usual scenario. // </v>
      </c>
      <c r="P205" s="179" t="s">
        <v>1889</v>
      </c>
      <c r="Q205" s="179" t="s">
        <v>46</v>
      </c>
      <c r="R205" s="179" t="str">
        <f t="shared" si="18"/>
        <v xml:space="preserve">Onshore Wind </v>
      </c>
      <c r="S205" s="179" t="str">
        <f t="shared" si="17"/>
        <v>//**Onshore Wind : **</v>
      </c>
      <c r="T205" s="162" t="str">
        <f t="shared" si="16"/>
        <v/>
      </c>
      <c r="U205" s="208"/>
    </row>
    <row r="206" spans="1:21" x14ac:dyDescent="0.35">
      <c r="A206" s="162" t="s">
        <v>1890</v>
      </c>
      <c r="C206" s="161" t="s">
        <v>8</v>
      </c>
      <c r="D206" s="161" t="s">
        <v>29</v>
      </c>
      <c r="E206" s="161" t="s">
        <v>1706</v>
      </c>
      <c r="F206" s="155" t="s">
        <v>82</v>
      </c>
      <c r="G206" s="154"/>
      <c r="H206" s="155" t="s">
        <v>96</v>
      </c>
      <c r="I206" s="154"/>
      <c r="J206" s="177">
        <v>865</v>
      </c>
      <c r="K206" s="154" t="s">
        <v>47</v>
      </c>
      <c r="L206" s="154"/>
      <c r="N206" s="175" t="s">
        <v>1888</v>
      </c>
      <c r="O206" s="175" t="str">
        <f>INDEX('Standard Descriptions'!$E:$E,MATCH(Guidance!E206,'Standard Descriptions'!$C:$C,0))</f>
        <v xml:space="preserve"> This policy specifies the fraction of CO2 emissions from power plants that is captured and stored, above the amount predicted in the business-as-usual scenario. // </v>
      </c>
      <c r="P206" s="179" t="s">
        <v>1889</v>
      </c>
      <c r="Q206" s="179" t="s">
        <v>46</v>
      </c>
      <c r="R206" s="179" t="str">
        <f t="shared" si="18"/>
        <v xml:space="preserve">Solar PV </v>
      </c>
      <c r="S206" s="179" t="str">
        <f t="shared" si="17"/>
        <v>//**Solar PV : **</v>
      </c>
      <c r="T206" s="162" t="str">
        <f t="shared" si="16"/>
        <v/>
      </c>
      <c r="U206" s="208"/>
    </row>
    <row r="207" spans="1:21" x14ac:dyDescent="0.35">
      <c r="A207" s="162" t="s">
        <v>1890</v>
      </c>
      <c r="C207" s="161" t="s">
        <v>8</v>
      </c>
      <c r="D207" s="161" t="s">
        <v>29</v>
      </c>
      <c r="E207" s="161" t="s">
        <v>1706</v>
      </c>
      <c r="F207" s="155" t="s">
        <v>83</v>
      </c>
      <c r="G207" s="154"/>
      <c r="H207" s="155" t="s">
        <v>97</v>
      </c>
      <c r="I207" s="154"/>
      <c r="J207" s="177">
        <v>866</v>
      </c>
      <c r="K207" s="154" t="s">
        <v>47</v>
      </c>
      <c r="L207" s="154"/>
      <c r="N207" s="175" t="s">
        <v>1888</v>
      </c>
      <c r="O207" s="175" t="str">
        <f>INDEX('Standard Descriptions'!$E:$E,MATCH(Guidance!E207,'Standard Descriptions'!$C:$C,0))</f>
        <v xml:space="preserve"> This policy specifies the fraction of CO2 emissions from power plants that is captured and stored, above the amount predicted in the business-as-usual scenario. // </v>
      </c>
      <c r="P207" s="179" t="s">
        <v>1889</v>
      </c>
      <c r="Q207" s="179" t="s">
        <v>46</v>
      </c>
      <c r="R207" s="179" t="str">
        <f t="shared" si="18"/>
        <v xml:space="preserve">Solar Thermal </v>
      </c>
      <c r="S207" s="179" t="str">
        <f t="shared" si="17"/>
        <v>//**Solar Thermal : **</v>
      </c>
      <c r="T207" s="162" t="str">
        <f t="shared" si="16"/>
        <v/>
      </c>
      <c r="U207" s="208"/>
    </row>
    <row r="208" spans="1:21" x14ac:dyDescent="0.35">
      <c r="A208" s="162" t="s">
        <v>1890</v>
      </c>
      <c r="C208" s="161" t="s">
        <v>8</v>
      </c>
      <c r="D208" s="161" t="s">
        <v>29</v>
      </c>
      <c r="E208" s="161" t="s">
        <v>1706</v>
      </c>
      <c r="F208" s="155" t="s">
        <v>84</v>
      </c>
      <c r="G208" s="154"/>
      <c r="H208" s="155" t="s">
        <v>98</v>
      </c>
      <c r="I208" s="154"/>
      <c r="J208" s="177">
        <v>867</v>
      </c>
      <c r="K208" s="155" t="s">
        <v>46</v>
      </c>
      <c r="L208" s="209" t="s">
        <v>1923</v>
      </c>
      <c r="N208" s="175" t="s">
        <v>1888</v>
      </c>
      <c r="O208" s="175" t="str">
        <f>INDEX('Standard Descriptions'!$E:$E,MATCH(Guidance!E208,'Standard Descriptions'!$C:$C,0))</f>
        <v xml:space="preserve"> This policy specifies the fraction of CO2 emissions from power plants that is captured and stored, above the amount predicted in the business-as-usual scenario. // </v>
      </c>
      <c r="P208" s="179" t="s">
        <v>1889</v>
      </c>
      <c r="Q208" s="179" t="s">
        <v>46</v>
      </c>
      <c r="R208" s="179" t="str">
        <f t="shared" si="18"/>
        <v xml:space="preserve">Biomass </v>
      </c>
      <c r="S208" s="179" t="str">
        <f t="shared" si="17"/>
        <v>//**Biomass : **</v>
      </c>
      <c r="T208" s="162"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208"/>
    </row>
    <row r="209" spans="1:21" x14ac:dyDescent="0.35">
      <c r="A209" s="162" t="s">
        <v>1890</v>
      </c>
      <c r="C209" s="161" t="s">
        <v>8</v>
      </c>
      <c r="D209" s="161" t="s">
        <v>29</v>
      </c>
      <c r="E209" s="161" t="s">
        <v>1706</v>
      </c>
      <c r="F209" s="155" t="s">
        <v>711</v>
      </c>
      <c r="G209" s="154"/>
      <c r="H209" s="155" t="s">
        <v>440</v>
      </c>
      <c r="I209" s="154"/>
      <c r="J209" s="177">
        <v>868</v>
      </c>
      <c r="K209" s="154" t="s">
        <v>47</v>
      </c>
      <c r="L209" s="154"/>
      <c r="N209" s="175" t="s">
        <v>1888</v>
      </c>
      <c r="O209" s="175" t="str">
        <f>INDEX('Standard Descriptions'!$E:$E,MATCH(Guidance!E209,'Standard Descriptions'!$C:$C,0))</f>
        <v xml:space="preserve"> This policy specifies the fraction of CO2 emissions from power plants that is captured and stored, above the amount predicted in the business-as-usual scenario. // </v>
      </c>
      <c r="P209" s="179" t="s">
        <v>1889</v>
      </c>
      <c r="Q209" s="179" t="s">
        <v>46</v>
      </c>
      <c r="R209" s="179" t="str">
        <f t="shared" si="18"/>
        <v xml:space="preserve">Geothermal </v>
      </c>
      <c r="S209" s="179" t="str">
        <f t="shared" si="17"/>
        <v>//**Geothermal : **</v>
      </c>
      <c r="T209" s="162" t="str">
        <f t="shared" si="16"/>
        <v/>
      </c>
      <c r="U209" s="208"/>
    </row>
    <row r="210" spans="1:21" x14ac:dyDescent="0.35">
      <c r="A210" s="162" t="s">
        <v>1890</v>
      </c>
      <c r="C210" s="161" t="s">
        <v>8</v>
      </c>
      <c r="D210" s="161" t="s">
        <v>29</v>
      </c>
      <c r="E210" s="161" t="s">
        <v>1706</v>
      </c>
      <c r="F210" s="155" t="s">
        <v>299</v>
      </c>
      <c r="G210" s="154"/>
      <c r="H210" s="155" t="s">
        <v>301</v>
      </c>
      <c r="I210" s="154"/>
      <c r="J210" s="177">
        <v>869</v>
      </c>
      <c r="K210" s="155" t="s">
        <v>46</v>
      </c>
      <c r="L210" s="209" t="s">
        <v>1923</v>
      </c>
      <c r="N210" s="175" t="s">
        <v>1888</v>
      </c>
      <c r="O210" s="175" t="str">
        <f>INDEX('Standard Descriptions'!$E:$E,MATCH(Guidance!E210,'Standard Descriptions'!$C:$C,0))</f>
        <v xml:space="preserve"> This policy specifies the fraction of CO2 emissions from power plants that is captured and stored, above the amount predicted in the business-as-usual scenario. // </v>
      </c>
      <c r="P210" s="179" t="s">
        <v>1889</v>
      </c>
      <c r="Q210" s="179" t="s">
        <v>46</v>
      </c>
      <c r="R210" s="179" t="str">
        <f t="shared" si="18"/>
        <v xml:space="preserve">Petroleum </v>
      </c>
      <c r="S210" s="179" t="str">
        <f t="shared" si="17"/>
        <v>//**Petroleum : **</v>
      </c>
      <c r="T210" s="162"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208"/>
    </row>
    <row r="211" spans="1:21" x14ac:dyDescent="0.35">
      <c r="A211" s="162" t="s">
        <v>1890</v>
      </c>
      <c r="C211" s="161" t="s">
        <v>8</v>
      </c>
      <c r="D211" s="161" t="s">
        <v>29</v>
      </c>
      <c r="E211" s="161" t="s">
        <v>1706</v>
      </c>
      <c r="F211" s="155" t="s">
        <v>300</v>
      </c>
      <c r="G211" s="154"/>
      <c r="H211" s="155" t="s">
        <v>302</v>
      </c>
      <c r="I211" s="154"/>
      <c r="J211" s="177">
        <v>870</v>
      </c>
      <c r="K211" s="155" t="s">
        <v>46</v>
      </c>
      <c r="L211" s="209" t="s">
        <v>1923</v>
      </c>
      <c r="N211" s="175" t="s">
        <v>1888</v>
      </c>
      <c r="O211" s="175" t="str">
        <f>INDEX('Standard Descriptions'!$E:$E,MATCH(Guidance!E211,'Standard Descriptions'!$C:$C,0))</f>
        <v xml:space="preserve"> This policy specifies the fraction of CO2 emissions from power plants that is captured and stored, above the amount predicted in the business-as-usual scenario. // </v>
      </c>
      <c r="P211" s="179" t="s">
        <v>1889</v>
      </c>
      <c r="Q211" s="179" t="s">
        <v>46</v>
      </c>
      <c r="R211" s="179" t="str">
        <f t="shared" si="18"/>
        <v xml:space="preserve">Natural Gas Peaker </v>
      </c>
      <c r="S211" s="179" t="str">
        <f t="shared" si="17"/>
        <v>//**Natural Gas Peaker : **</v>
      </c>
      <c r="T211" s="162"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208"/>
    </row>
    <row r="212" spans="1:21" x14ac:dyDescent="0.35">
      <c r="A212" s="162" t="s">
        <v>1890</v>
      </c>
      <c r="C212" s="161" t="s">
        <v>8</v>
      </c>
      <c r="D212" s="161" t="s">
        <v>29</v>
      </c>
      <c r="E212" s="161" t="s">
        <v>1706</v>
      </c>
      <c r="F212" s="155" t="s">
        <v>449</v>
      </c>
      <c r="G212" s="154"/>
      <c r="H212" s="155" t="s">
        <v>448</v>
      </c>
      <c r="I212" s="154"/>
      <c r="J212" s="177">
        <v>871</v>
      </c>
      <c r="K212" s="155" t="s">
        <v>46</v>
      </c>
      <c r="L212" s="209" t="s">
        <v>1923</v>
      </c>
      <c r="N212" s="175" t="s">
        <v>1888</v>
      </c>
      <c r="O212" s="175" t="str">
        <f>INDEX('Standard Descriptions'!$E:$E,MATCH(Guidance!E212,'Standard Descriptions'!$C:$C,0))</f>
        <v xml:space="preserve"> This policy specifies the fraction of CO2 emissions from power plants that is captured and stored, above the amount predicted in the business-as-usual scenario. // </v>
      </c>
      <c r="P212" s="179" t="s">
        <v>1889</v>
      </c>
      <c r="Q212" s="179" t="s">
        <v>46</v>
      </c>
      <c r="R212" s="179" t="str">
        <f t="shared" si="18"/>
        <v xml:space="preserve">Lignite </v>
      </c>
      <c r="S212" s="179" t="str">
        <f t="shared" si="17"/>
        <v>//**Lignite : **</v>
      </c>
      <c r="T212" s="162"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208"/>
    </row>
    <row r="213" spans="1:21" x14ac:dyDescent="0.35">
      <c r="A213" s="162" t="s">
        <v>1890</v>
      </c>
      <c r="C213" s="161" t="s">
        <v>8</v>
      </c>
      <c r="D213" s="161" t="s">
        <v>29</v>
      </c>
      <c r="E213" s="161" t="s">
        <v>1706</v>
      </c>
      <c r="F213" s="155" t="s">
        <v>458</v>
      </c>
      <c r="G213" s="154"/>
      <c r="H213" s="155" t="s">
        <v>459</v>
      </c>
      <c r="I213" s="154"/>
      <c r="J213" s="177">
        <v>872</v>
      </c>
      <c r="K213" s="154" t="s">
        <v>47</v>
      </c>
      <c r="L213" s="154"/>
      <c r="N213" s="175" t="s">
        <v>1888</v>
      </c>
      <c r="O213" s="175" t="str">
        <f>INDEX('Standard Descriptions'!$E:$E,MATCH(Guidance!E213,'Standard Descriptions'!$C:$C,0))</f>
        <v xml:space="preserve"> This policy specifies the fraction of CO2 emissions from power plants that is captured and stored, above the amount predicted in the business-as-usual scenario. // </v>
      </c>
      <c r="P213" s="179" t="s">
        <v>1889</v>
      </c>
      <c r="Q213" s="179" t="s">
        <v>46</v>
      </c>
      <c r="R213" s="179" t="str">
        <f t="shared" si="18"/>
        <v xml:space="preserve">Offshore Wind </v>
      </c>
      <c r="S213" s="179" t="str">
        <f t="shared" si="17"/>
        <v>//**Offshore Wind : **</v>
      </c>
      <c r="T213" s="162" t="str">
        <f t="shared" si="16"/>
        <v/>
      </c>
      <c r="U213" s="208"/>
    </row>
    <row r="214" spans="1:21" x14ac:dyDescent="0.35">
      <c r="A214" s="162" t="s">
        <v>1890</v>
      </c>
      <c r="C214" s="161" t="s">
        <v>8</v>
      </c>
      <c r="D214" s="161" t="s">
        <v>29</v>
      </c>
      <c r="E214" s="161" t="s">
        <v>1706</v>
      </c>
      <c r="F214" s="155" t="s">
        <v>1106</v>
      </c>
      <c r="G214" s="154"/>
      <c r="H214" s="155" t="s">
        <v>767</v>
      </c>
      <c r="I214" s="154"/>
      <c r="J214" s="177">
        <v>873</v>
      </c>
      <c r="K214" s="154" t="s">
        <v>47</v>
      </c>
      <c r="L214" s="154"/>
      <c r="N214" s="175" t="s">
        <v>1888</v>
      </c>
      <c r="O214" s="175" t="str">
        <f>INDEX('Standard Descriptions'!$E:$E,MATCH(Guidance!E214,'Standard Descriptions'!$C:$C,0))</f>
        <v xml:space="preserve"> This policy specifies the fraction of CO2 emissions from power plants that is captured and stored, above the amount predicted in the business-as-usual scenario. // </v>
      </c>
      <c r="P214" s="179" t="s">
        <v>1889</v>
      </c>
      <c r="Q214" s="179" t="s">
        <v>46</v>
      </c>
      <c r="R214" s="179" t="str">
        <f t="shared" si="18"/>
        <v xml:space="preserve">Crude Oil </v>
      </c>
      <c r="S214" s="179" t="str">
        <f t="shared" si="17"/>
        <v>//**Crude Oil : **</v>
      </c>
      <c r="T214" s="162" t="str">
        <f t="shared" si="16"/>
        <v/>
      </c>
      <c r="U214" s="208"/>
    </row>
    <row r="215" spans="1:21" x14ac:dyDescent="0.35">
      <c r="A215" s="162" t="s">
        <v>1890</v>
      </c>
      <c r="C215" s="161" t="s">
        <v>8</v>
      </c>
      <c r="D215" s="161" t="s">
        <v>29</v>
      </c>
      <c r="E215" s="161" t="s">
        <v>1706</v>
      </c>
      <c r="F215" s="155" t="s">
        <v>1107</v>
      </c>
      <c r="G215" s="154"/>
      <c r="H215" s="155" t="s">
        <v>917</v>
      </c>
      <c r="I215" s="154"/>
      <c r="J215" s="177">
        <v>874</v>
      </c>
      <c r="K215" s="154" t="s">
        <v>47</v>
      </c>
      <c r="L215" s="154"/>
      <c r="N215" s="175" t="s">
        <v>1888</v>
      </c>
      <c r="O215" s="175" t="str">
        <f>INDEX('Standard Descriptions'!$E:$E,MATCH(Guidance!E215,'Standard Descriptions'!$C:$C,0))</f>
        <v xml:space="preserve"> This policy specifies the fraction of CO2 emissions from power plants that is captured and stored, above the amount predicted in the business-as-usual scenario. // </v>
      </c>
      <c r="P215" s="179" t="s">
        <v>1889</v>
      </c>
      <c r="Q215" s="179" t="s">
        <v>46</v>
      </c>
      <c r="R215" s="179" t="str">
        <f t="shared" si="18"/>
        <v xml:space="preserve">Heavy or Residual Fuel Oil </v>
      </c>
      <c r="S215" s="179" t="str">
        <f t="shared" si="17"/>
        <v>//**Heavy or Residual Fuel Oil : **</v>
      </c>
      <c r="T215" s="162" t="str">
        <f t="shared" si="16"/>
        <v/>
      </c>
      <c r="U215" s="208"/>
    </row>
    <row r="216" spans="1:21" x14ac:dyDescent="0.35">
      <c r="A216" s="162" t="s">
        <v>1890</v>
      </c>
      <c r="C216" s="161" t="s">
        <v>8</v>
      </c>
      <c r="D216" s="161" t="s">
        <v>29</v>
      </c>
      <c r="E216" s="161" t="s">
        <v>1706</v>
      </c>
      <c r="F216" s="155" t="s">
        <v>1108</v>
      </c>
      <c r="G216" s="154"/>
      <c r="H216" s="155" t="s">
        <v>769</v>
      </c>
      <c r="I216" s="154"/>
      <c r="J216" s="177">
        <v>875</v>
      </c>
      <c r="K216" s="155" t="s">
        <v>46</v>
      </c>
      <c r="L216" s="209" t="s">
        <v>1923</v>
      </c>
      <c r="N216" s="175" t="s">
        <v>1888</v>
      </c>
      <c r="O216" s="175" t="str">
        <f>INDEX('Standard Descriptions'!$E:$E,MATCH(Guidance!E216,'Standard Descriptions'!$C:$C,0))</f>
        <v xml:space="preserve"> This policy specifies the fraction of CO2 emissions from power plants that is captured and stored, above the amount predicted in the business-as-usual scenario. // </v>
      </c>
      <c r="P216" s="179" t="s">
        <v>1889</v>
      </c>
      <c r="Q216" s="179" t="s">
        <v>46</v>
      </c>
      <c r="R216" s="179" t="str">
        <f t="shared" si="18"/>
        <v xml:space="preserve">Municipal Solid Waste </v>
      </c>
      <c r="S216" s="179" t="str">
        <f t="shared" si="17"/>
        <v>//**Municipal Solid Waste : **</v>
      </c>
      <c r="T216" s="162"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208"/>
    </row>
    <row r="217" spans="1:21" s="189" customFormat="1" ht="87" x14ac:dyDescent="0.35">
      <c r="A217" s="189" t="s">
        <v>1887</v>
      </c>
      <c r="B217" s="164"/>
      <c r="C217" s="187" t="s">
        <v>8</v>
      </c>
      <c r="D217" s="190" t="s">
        <v>1091</v>
      </c>
      <c r="E217" s="187" t="s">
        <v>1092</v>
      </c>
      <c r="F217" s="190"/>
      <c r="G217" s="190"/>
      <c r="H217" s="190"/>
      <c r="I217" s="190"/>
      <c r="J217" s="195">
        <v>508</v>
      </c>
      <c r="K217" s="190" t="s">
        <v>46</v>
      </c>
      <c r="L217" s="187" t="s">
        <v>2038</v>
      </c>
      <c r="M217" s="164"/>
      <c r="N217" s="188" t="s">
        <v>1888</v>
      </c>
      <c r="O217" s="188"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89" t="s">
        <v>1889</v>
      </c>
      <c r="Q217" s="189" t="s">
        <v>47</v>
      </c>
      <c r="R217" s="189" t="str">
        <f t="shared" si="18"/>
        <v xml:space="preserve"> </v>
      </c>
      <c r="S217" s="183"/>
      <c r="T217" s="183" t="str">
        <f t="shared" si="16"/>
        <v xml:space="preserve"> The Virginia Clean Economy Act (2020) requires all electricity provided by Virginia's utilities come from clean sources by 2050. This corresponds to a policy setting of 81%.</v>
      </c>
      <c r="U217" s="204" t="str">
        <f>N217&amp;O217&amp;P217&amp;T217</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The Virginia Clean Economy Act (2020) requires all electricity provided by Virginia's utilities come from clean sources by 2050. This corresponds to a policy setting of 81%.</v>
      </c>
    </row>
    <row r="218" spans="1:21" s="189" customFormat="1" ht="29" x14ac:dyDescent="0.35">
      <c r="A218" s="189" t="s">
        <v>1887</v>
      </c>
      <c r="B218" s="164"/>
      <c r="C218" s="184" t="s">
        <v>8</v>
      </c>
      <c r="D218" s="184" t="s">
        <v>256</v>
      </c>
      <c r="E218" s="184" t="s">
        <v>259</v>
      </c>
      <c r="F218" s="186"/>
      <c r="G218" s="186"/>
      <c r="H218" s="186"/>
      <c r="I218" s="186"/>
      <c r="J218" s="185">
        <v>148</v>
      </c>
      <c r="K218" s="190" t="s">
        <v>46</v>
      </c>
      <c r="L218" s="184" t="s">
        <v>2039</v>
      </c>
      <c r="M218" s="164"/>
      <c r="N218" s="188" t="s">
        <v>1888</v>
      </c>
      <c r="O218" s="188"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89" t="s">
        <v>1889</v>
      </c>
      <c r="Q218" s="189" t="s">
        <v>47</v>
      </c>
      <c r="R218" s="189" t="str">
        <f t="shared" si="18"/>
        <v xml:space="preserve"> </v>
      </c>
      <c r="S218" s="183"/>
      <c r="T218" s="183" t="str">
        <f t="shared" si="16"/>
        <v xml:space="preserve"> Virginia does not currently export electricity and exports are expected to remain 0 through 2050. </v>
      </c>
      <c r="U218" s="204" t="str">
        <f>N218&amp;O218&amp;P218&amp;T218</f>
        <v xml:space="preserve">**Description:** This policy increases or decreases the amount of electricity exported from the United States to Canada and Mexico.  It does not cause the construction or removal of transmission lines linking these countries. // **Guidance for setting values: ** Virginia does not currently export electricity and exports are expected to remain 0 through 2050. </v>
      </c>
    </row>
    <row r="219" spans="1:21" s="189" customFormat="1" ht="145" x14ac:dyDescent="0.35">
      <c r="A219" s="189" t="s">
        <v>1887</v>
      </c>
      <c r="B219" s="164"/>
      <c r="C219" s="189" t="s">
        <v>8</v>
      </c>
      <c r="D219" s="189" t="s">
        <v>257</v>
      </c>
      <c r="E219" s="189" t="str">
        <f>E220</f>
        <v>Percent Change in Electricity Imports</v>
      </c>
      <c r="M219" s="164"/>
      <c r="N219" s="188" t="s">
        <v>1888</v>
      </c>
      <c r="O219" s="188"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83" t="s">
        <v>1889</v>
      </c>
      <c r="Q219" s="183" t="s">
        <v>46</v>
      </c>
      <c r="S219" s="183" t="str">
        <f t="shared" si="17"/>
        <v/>
      </c>
      <c r="T219" s="183" t="str">
        <f t="shared" si="16"/>
        <v/>
      </c>
      <c r="U219" s="204"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row>
    <row r="220" spans="1:21" x14ac:dyDescent="0.35">
      <c r="A220" s="162" t="s">
        <v>1890</v>
      </c>
      <c r="C220" s="152" t="s">
        <v>8</v>
      </c>
      <c r="D220" s="152" t="s">
        <v>257</v>
      </c>
      <c r="E220" s="152" t="s">
        <v>258</v>
      </c>
      <c r="F220" s="154" t="s">
        <v>452</v>
      </c>
      <c r="G220" s="154"/>
      <c r="H220" s="154" t="s">
        <v>451</v>
      </c>
      <c r="I220" s="155"/>
      <c r="J220" s="177">
        <v>149</v>
      </c>
      <c r="K220" s="154" t="s">
        <v>46</v>
      </c>
      <c r="L220" s="192" t="s">
        <v>2040</v>
      </c>
      <c r="N220" s="175" t="s">
        <v>1888</v>
      </c>
      <c r="O220" s="175"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79" t="s">
        <v>1889</v>
      </c>
      <c r="Q220" s="179" t="s">
        <v>46</v>
      </c>
      <c r="R220" s="179" t="str">
        <f t="shared" ref="R220:R237" si="19">H220&amp;" "&amp;I220</f>
        <v xml:space="preserve">Hard Coal </v>
      </c>
      <c r="S220" s="179" t="str">
        <f t="shared" si="17"/>
        <v>//**Hard Coal : **</v>
      </c>
      <c r="T220" s="162" t="str">
        <f t="shared" si="16"/>
        <v xml:space="preserve">//**Hard Coal : ** From 2000-2018, electricity imports grew by 3% and this is expected to stay constant through 2050 in the BAU case. </v>
      </c>
    </row>
    <row r="221" spans="1:21" x14ac:dyDescent="0.35">
      <c r="A221" s="162" t="s">
        <v>1890</v>
      </c>
      <c r="C221" s="161" t="s">
        <v>8</v>
      </c>
      <c r="D221" s="161" t="s">
        <v>257</v>
      </c>
      <c r="E221" s="161" t="s">
        <v>258</v>
      </c>
      <c r="F221" s="155" t="s">
        <v>297</v>
      </c>
      <c r="G221" s="154"/>
      <c r="H221" s="155" t="s">
        <v>298</v>
      </c>
      <c r="I221" s="155"/>
      <c r="J221" s="177">
        <v>526</v>
      </c>
      <c r="K221" s="154" t="s">
        <v>46</v>
      </c>
      <c r="L221" s="210" t="s">
        <v>2040</v>
      </c>
      <c r="N221" s="175" t="s">
        <v>1888</v>
      </c>
      <c r="O221" s="175"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79" t="s">
        <v>1889</v>
      </c>
      <c r="Q221" s="179" t="s">
        <v>46</v>
      </c>
      <c r="R221" s="179" t="str">
        <f t="shared" si="19"/>
        <v xml:space="preserve">Natural Gas Nonpeaker </v>
      </c>
      <c r="S221" s="179" t="str">
        <f t="shared" si="17"/>
        <v>//**Natural Gas Nonpeaker : **</v>
      </c>
      <c r="T221" s="162" t="str">
        <f t="shared" si="16"/>
        <v xml:space="preserve">//**Natural Gas Nonpeaker : ** From 2000-2018, electricity imports grew by 3% and this is expected to stay constant through 2050 in the BAU case. </v>
      </c>
    </row>
    <row r="222" spans="1:21" x14ac:dyDescent="0.35">
      <c r="A222" s="162" t="s">
        <v>1890</v>
      </c>
      <c r="C222" s="161" t="s">
        <v>8</v>
      </c>
      <c r="D222" s="161" t="s">
        <v>257</v>
      </c>
      <c r="E222" s="161" t="s">
        <v>258</v>
      </c>
      <c r="F222" s="155" t="s">
        <v>80</v>
      </c>
      <c r="G222" s="154"/>
      <c r="H222" s="155" t="s">
        <v>94</v>
      </c>
      <c r="I222" s="155"/>
      <c r="J222" s="177">
        <v>527</v>
      </c>
      <c r="K222" s="154" t="s">
        <v>46</v>
      </c>
      <c r="L222" s="210" t="s">
        <v>2040</v>
      </c>
      <c r="N222" s="175" t="s">
        <v>1888</v>
      </c>
      <c r="O222" s="175"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79" t="s">
        <v>1889</v>
      </c>
      <c r="Q222" s="179" t="s">
        <v>46</v>
      </c>
      <c r="R222" s="179" t="str">
        <f t="shared" si="19"/>
        <v xml:space="preserve">Nuclear </v>
      </c>
      <c r="S222" s="179" t="str">
        <f t="shared" si="17"/>
        <v>//**Nuclear : **</v>
      </c>
      <c r="T222" s="162" t="str">
        <f t="shared" si="16"/>
        <v xml:space="preserve">//**Nuclear : ** From 2000-2018, electricity imports grew by 3% and this is expected to stay constant through 2050 in the BAU case. </v>
      </c>
    </row>
    <row r="223" spans="1:21" x14ac:dyDescent="0.35">
      <c r="A223" s="162" t="s">
        <v>1890</v>
      </c>
      <c r="C223" s="161" t="s">
        <v>8</v>
      </c>
      <c r="D223" s="161" t="s">
        <v>257</v>
      </c>
      <c r="E223" s="161" t="s">
        <v>258</v>
      </c>
      <c r="F223" s="155" t="s">
        <v>81</v>
      </c>
      <c r="G223" s="154"/>
      <c r="H223" s="155" t="s">
        <v>95</v>
      </c>
      <c r="I223" s="155"/>
      <c r="J223" s="177">
        <v>528</v>
      </c>
      <c r="K223" s="154" t="s">
        <v>46</v>
      </c>
      <c r="L223" s="210" t="s">
        <v>2040</v>
      </c>
      <c r="N223" s="175" t="s">
        <v>1888</v>
      </c>
      <c r="O223" s="175"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79" t="s">
        <v>1889</v>
      </c>
      <c r="Q223" s="179" t="s">
        <v>46</v>
      </c>
      <c r="R223" s="179" t="str">
        <f t="shared" si="19"/>
        <v xml:space="preserve">Hydro </v>
      </c>
      <c r="S223" s="179" t="str">
        <f t="shared" si="17"/>
        <v>//**Hydro : **</v>
      </c>
      <c r="T223" s="162" t="str">
        <f t="shared" si="16"/>
        <v xml:space="preserve">//**Hydro : ** From 2000-2018, electricity imports grew by 3% and this is expected to stay constant through 2050 in the BAU case. </v>
      </c>
    </row>
    <row r="224" spans="1:21" x14ac:dyDescent="0.35">
      <c r="A224" s="162" t="s">
        <v>1890</v>
      </c>
      <c r="C224" s="161" t="s">
        <v>8</v>
      </c>
      <c r="D224" s="161" t="s">
        <v>257</v>
      </c>
      <c r="E224" s="161" t="s">
        <v>258</v>
      </c>
      <c r="F224" s="155" t="s">
        <v>453</v>
      </c>
      <c r="G224" s="154"/>
      <c r="H224" s="155" t="s">
        <v>456</v>
      </c>
      <c r="I224" s="155"/>
      <c r="J224" s="177">
        <v>529</v>
      </c>
      <c r="K224" s="154" t="s">
        <v>46</v>
      </c>
      <c r="L224" s="210" t="s">
        <v>2040</v>
      </c>
      <c r="N224" s="175" t="s">
        <v>1888</v>
      </c>
      <c r="O224" s="175"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79" t="s">
        <v>1889</v>
      </c>
      <c r="Q224" s="179" t="s">
        <v>46</v>
      </c>
      <c r="R224" s="179" t="str">
        <f t="shared" si="19"/>
        <v xml:space="preserve">Onshore Wind </v>
      </c>
      <c r="S224" s="179" t="str">
        <f t="shared" si="17"/>
        <v>//**Onshore Wind : **</v>
      </c>
      <c r="T224" s="162" t="str">
        <f t="shared" si="16"/>
        <v xml:space="preserve">//**Onshore Wind : ** From 2000-2018, electricity imports grew by 3% and this is expected to stay constant through 2050 in the BAU case. </v>
      </c>
    </row>
    <row r="225" spans="1:21" x14ac:dyDescent="0.35">
      <c r="A225" s="162" t="s">
        <v>1890</v>
      </c>
      <c r="C225" s="161" t="s">
        <v>8</v>
      </c>
      <c r="D225" s="161" t="s">
        <v>257</v>
      </c>
      <c r="E225" s="161" t="s">
        <v>258</v>
      </c>
      <c r="F225" s="155" t="s">
        <v>82</v>
      </c>
      <c r="G225" s="154"/>
      <c r="H225" s="155" t="s">
        <v>96</v>
      </c>
      <c r="I225" s="155"/>
      <c r="J225" s="177">
        <v>530</v>
      </c>
      <c r="K225" s="154" t="s">
        <v>46</v>
      </c>
      <c r="L225" s="210" t="s">
        <v>2040</v>
      </c>
      <c r="N225" s="175" t="s">
        <v>1888</v>
      </c>
      <c r="O225" s="175"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79" t="s">
        <v>1889</v>
      </c>
      <c r="Q225" s="179" t="s">
        <v>46</v>
      </c>
      <c r="R225" s="179" t="str">
        <f t="shared" si="19"/>
        <v xml:space="preserve">Solar PV </v>
      </c>
      <c r="S225" s="179" t="str">
        <f t="shared" si="17"/>
        <v>//**Solar PV : **</v>
      </c>
      <c r="T225" s="162" t="str">
        <f t="shared" si="16"/>
        <v xml:space="preserve">//**Solar PV : ** From 2000-2018, electricity imports grew by 3% and this is expected to stay constant through 2050 in the BAU case. </v>
      </c>
    </row>
    <row r="226" spans="1:21" x14ac:dyDescent="0.35">
      <c r="A226" s="162" t="s">
        <v>1890</v>
      </c>
      <c r="C226" s="161" t="s">
        <v>8</v>
      </c>
      <c r="D226" s="161" t="s">
        <v>257</v>
      </c>
      <c r="E226" s="161" t="s">
        <v>258</v>
      </c>
      <c r="F226" s="155" t="s">
        <v>83</v>
      </c>
      <c r="G226" s="154"/>
      <c r="H226" s="155" t="s">
        <v>97</v>
      </c>
      <c r="I226" s="155"/>
      <c r="J226" s="177">
        <v>531</v>
      </c>
      <c r="K226" s="154" t="s">
        <v>47</v>
      </c>
      <c r="L226" s="178"/>
      <c r="N226" s="175" t="s">
        <v>1888</v>
      </c>
      <c r="O226" s="175"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79" t="s">
        <v>1889</v>
      </c>
      <c r="Q226" s="179" t="s">
        <v>46</v>
      </c>
      <c r="R226" s="179" t="str">
        <f t="shared" si="19"/>
        <v xml:space="preserve">Solar Thermal </v>
      </c>
      <c r="S226" s="179" t="str">
        <f t="shared" si="17"/>
        <v>//**Solar Thermal : **</v>
      </c>
      <c r="T226" s="162" t="str">
        <f t="shared" si="16"/>
        <v/>
      </c>
    </row>
    <row r="227" spans="1:21" x14ac:dyDescent="0.35">
      <c r="A227" s="162" t="s">
        <v>1890</v>
      </c>
      <c r="C227" s="161" t="s">
        <v>8</v>
      </c>
      <c r="D227" s="161" t="s">
        <v>257</v>
      </c>
      <c r="E227" s="161" t="s">
        <v>258</v>
      </c>
      <c r="F227" s="155" t="s">
        <v>84</v>
      </c>
      <c r="G227" s="154"/>
      <c r="H227" s="155" t="s">
        <v>98</v>
      </c>
      <c r="I227" s="155"/>
      <c r="J227" s="177">
        <v>532</v>
      </c>
      <c r="K227" s="154" t="s">
        <v>46</v>
      </c>
      <c r="L227" s="210" t="s">
        <v>2040</v>
      </c>
      <c r="N227" s="175" t="s">
        <v>1888</v>
      </c>
      <c r="O227" s="175"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79" t="s">
        <v>1889</v>
      </c>
      <c r="Q227" s="179" t="s">
        <v>46</v>
      </c>
      <c r="R227" s="179" t="str">
        <f t="shared" si="19"/>
        <v xml:space="preserve">Biomass </v>
      </c>
      <c r="S227" s="179" t="str">
        <f t="shared" si="17"/>
        <v>//**Biomass : **</v>
      </c>
      <c r="T227" s="162" t="str">
        <f t="shared" si="16"/>
        <v xml:space="preserve">//**Biomass : ** From 2000-2018, electricity imports grew by 3% and this is expected to stay constant through 2050 in the BAU case. </v>
      </c>
    </row>
    <row r="228" spans="1:21" x14ac:dyDescent="0.35">
      <c r="A228" s="162" t="s">
        <v>1890</v>
      </c>
      <c r="C228" s="161" t="s">
        <v>8</v>
      </c>
      <c r="D228" s="161" t="s">
        <v>257</v>
      </c>
      <c r="E228" s="161" t="s">
        <v>258</v>
      </c>
      <c r="F228" s="155" t="s">
        <v>711</v>
      </c>
      <c r="G228" s="154"/>
      <c r="H228" s="155" t="s">
        <v>440</v>
      </c>
      <c r="I228" s="155"/>
      <c r="J228" s="177">
        <v>533</v>
      </c>
      <c r="K228" s="154" t="s">
        <v>47</v>
      </c>
      <c r="L228" s="178"/>
      <c r="N228" s="175" t="s">
        <v>1888</v>
      </c>
      <c r="O228" s="175"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79" t="s">
        <v>1889</v>
      </c>
      <c r="Q228" s="179" t="s">
        <v>46</v>
      </c>
      <c r="R228" s="179" t="str">
        <f t="shared" si="19"/>
        <v xml:space="preserve">Geothermal </v>
      </c>
      <c r="S228" s="179" t="str">
        <f t="shared" si="17"/>
        <v>//**Geothermal : **</v>
      </c>
      <c r="T228" s="162" t="str">
        <f t="shared" si="16"/>
        <v/>
      </c>
    </row>
    <row r="229" spans="1:21" x14ac:dyDescent="0.35">
      <c r="A229" s="162" t="s">
        <v>1890</v>
      </c>
      <c r="C229" s="161" t="s">
        <v>8</v>
      </c>
      <c r="D229" s="161" t="s">
        <v>257</v>
      </c>
      <c r="E229" s="161" t="s">
        <v>258</v>
      </c>
      <c r="F229" s="155" t="s">
        <v>299</v>
      </c>
      <c r="G229" s="154"/>
      <c r="H229" s="155" t="s">
        <v>301</v>
      </c>
      <c r="I229" s="155"/>
      <c r="J229" s="177">
        <v>534</v>
      </c>
      <c r="K229" s="154" t="s">
        <v>46</v>
      </c>
      <c r="L229" s="210" t="s">
        <v>2040</v>
      </c>
      <c r="N229" s="175" t="s">
        <v>1888</v>
      </c>
      <c r="O229" s="175"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79" t="s">
        <v>1889</v>
      </c>
      <c r="Q229" s="179" t="s">
        <v>46</v>
      </c>
      <c r="R229" s="179" t="str">
        <f t="shared" si="19"/>
        <v xml:space="preserve">Petroleum </v>
      </c>
      <c r="S229" s="179" t="str">
        <f t="shared" si="17"/>
        <v>//**Petroleum : **</v>
      </c>
      <c r="T229" s="162" t="str">
        <f t="shared" si="16"/>
        <v xml:space="preserve">//**Petroleum : ** From 2000-2018, electricity imports grew by 3% and this is expected to stay constant through 2050 in the BAU case. </v>
      </c>
    </row>
    <row r="230" spans="1:21" x14ac:dyDescent="0.35">
      <c r="A230" s="162" t="s">
        <v>1890</v>
      </c>
      <c r="C230" s="161" t="s">
        <v>8</v>
      </c>
      <c r="D230" s="161" t="s">
        <v>257</v>
      </c>
      <c r="E230" s="161" t="s">
        <v>258</v>
      </c>
      <c r="F230" s="155" t="s">
        <v>300</v>
      </c>
      <c r="G230" s="154"/>
      <c r="H230" s="155" t="s">
        <v>302</v>
      </c>
      <c r="I230" s="155"/>
      <c r="J230" s="177">
        <v>535</v>
      </c>
      <c r="K230" s="154" t="s">
        <v>47</v>
      </c>
      <c r="L230" s="178"/>
      <c r="N230" s="175" t="s">
        <v>1888</v>
      </c>
      <c r="O230" s="175"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79" t="s">
        <v>1889</v>
      </c>
      <c r="Q230" s="179" t="s">
        <v>46</v>
      </c>
      <c r="R230" s="179" t="str">
        <f t="shared" si="19"/>
        <v xml:space="preserve">Natural Gas Peaker </v>
      </c>
      <c r="S230" s="179" t="str">
        <f t="shared" si="17"/>
        <v>//**Natural Gas Peaker : **</v>
      </c>
      <c r="T230" s="162" t="str">
        <f t="shared" si="16"/>
        <v/>
      </c>
    </row>
    <row r="231" spans="1:21" x14ac:dyDescent="0.35">
      <c r="A231" s="162" t="s">
        <v>1890</v>
      </c>
      <c r="C231" s="161" t="s">
        <v>8</v>
      </c>
      <c r="D231" s="161" t="s">
        <v>257</v>
      </c>
      <c r="E231" s="161" t="s">
        <v>258</v>
      </c>
      <c r="F231" s="155" t="s">
        <v>449</v>
      </c>
      <c r="G231" s="154"/>
      <c r="H231" s="155" t="s">
        <v>448</v>
      </c>
      <c r="I231" s="155"/>
      <c r="J231" s="177">
        <v>536</v>
      </c>
      <c r="K231" s="154" t="s">
        <v>47</v>
      </c>
      <c r="L231" s="178"/>
      <c r="N231" s="175" t="s">
        <v>1888</v>
      </c>
      <c r="O231" s="175"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79" t="s">
        <v>1889</v>
      </c>
      <c r="Q231" s="179" t="s">
        <v>46</v>
      </c>
      <c r="R231" s="179" t="str">
        <f t="shared" si="19"/>
        <v xml:space="preserve">Lignite </v>
      </c>
      <c r="S231" s="179" t="str">
        <f t="shared" si="17"/>
        <v>//**Lignite : **</v>
      </c>
      <c r="T231" s="162" t="str">
        <f t="shared" si="16"/>
        <v/>
      </c>
    </row>
    <row r="232" spans="1:21" x14ac:dyDescent="0.35">
      <c r="A232" s="162" t="s">
        <v>1890</v>
      </c>
      <c r="C232" s="161" t="s">
        <v>8</v>
      </c>
      <c r="D232" s="161" t="s">
        <v>257</v>
      </c>
      <c r="E232" s="161" t="s">
        <v>258</v>
      </c>
      <c r="F232" s="155" t="s">
        <v>458</v>
      </c>
      <c r="G232" s="154"/>
      <c r="H232" s="155" t="s">
        <v>459</v>
      </c>
      <c r="I232" s="155"/>
      <c r="J232" s="177">
        <v>537</v>
      </c>
      <c r="K232" s="154" t="s">
        <v>47</v>
      </c>
      <c r="L232" s="178"/>
      <c r="N232" s="175" t="s">
        <v>1888</v>
      </c>
      <c r="O232" s="175"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79" t="s">
        <v>1889</v>
      </c>
      <c r="Q232" s="179" t="s">
        <v>46</v>
      </c>
      <c r="R232" s="179" t="str">
        <f t="shared" si="19"/>
        <v xml:space="preserve">Offshore Wind </v>
      </c>
      <c r="S232" s="179" t="str">
        <f t="shared" si="17"/>
        <v>//**Offshore Wind : **</v>
      </c>
      <c r="T232" s="162" t="str">
        <f t="shared" si="16"/>
        <v/>
      </c>
    </row>
    <row r="233" spans="1:21" x14ac:dyDescent="0.35">
      <c r="A233" s="162" t="s">
        <v>1890</v>
      </c>
      <c r="C233" s="161" t="s">
        <v>8</v>
      </c>
      <c r="D233" s="161" t="s">
        <v>257</v>
      </c>
      <c r="E233" s="161" t="s">
        <v>258</v>
      </c>
      <c r="F233" s="155" t="s">
        <v>1106</v>
      </c>
      <c r="G233" s="154"/>
      <c r="H233" s="155" t="s">
        <v>767</v>
      </c>
      <c r="I233" s="155"/>
      <c r="J233" s="177">
        <v>538</v>
      </c>
      <c r="K233" s="154" t="s">
        <v>47</v>
      </c>
      <c r="L233" s="178"/>
      <c r="N233" s="175" t="s">
        <v>1888</v>
      </c>
      <c r="O233" s="175"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79" t="s">
        <v>1889</v>
      </c>
      <c r="Q233" s="179" t="s">
        <v>46</v>
      </c>
      <c r="R233" s="179" t="str">
        <f t="shared" si="19"/>
        <v xml:space="preserve">Crude Oil </v>
      </c>
      <c r="S233" s="179" t="str">
        <f t="shared" si="17"/>
        <v>//**Crude Oil : **</v>
      </c>
      <c r="T233" s="162" t="str">
        <f t="shared" si="16"/>
        <v/>
      </c>
    </row>
    <row r="234" spans="1:21" x14ac:dyDescent="0.35">
      <c r="A234" s="162" t="s">
        <v>1890</v>
      </c>
      <c r="C234" s="161" t="s">
        <v>8</v>
      </c>
      <c r="D234" s="161" t="s">
        <v>257</v>
      </c>
      <c r="E234" s="161" t="s">
        <v>258</v>
      </c>
      <c r="F234" s="155" t="s">
        <v>1107</v>
      </c>
      <c r="G234" s="154"/>
      <c r="H234" s="155" t="s">
        <v>917</v>
      </c>
      <c r="I234" s="155"/>
      <c r="J234" s="177">
        <v>539</v>
      </c>
      <c r="K234" s="154" t="s">
        <v>47</v>
      </c>
      <c r="L234" s="178"/>
      <c r="N234" s="175" t="s">
        <v>1888</v>
      </c>
      <c r="O234" s="175"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79" t="s">
        <v>1889</v>
      </c>
      <c r="Q234" s="179" t="s">
        <v>46</v>
      </c>
      <c r="R234" s="179" t="str">
        <f t="shared" si="19"/>
        <v xml:space="preserve">Heavy or Residual Fuel Oil </v>
      </c>
      <c r="S234" s="179" t="str">
        <f t="shared" si="17"/>
        <v>//**Heavy or Residual Fuel Oil : **</v>
      </c>
      <c r="T234" s="162" t="str">
        <f t="shared" si="16"/>
        <v/>
      </c>
    </row>
    <row r="235" spans="1:21" x14ac:dyDescent="0.35">
      <c r="A235" s="162" t="s">
        <v>1890</v>
      </c>
      <c r="C235" s="161" t="s">
        <v>8</v>
      </c>
      <c r="D235" s="161" t="s">
        <v>257</v>
      </c>
      <c r="E235" s="161" t="s">
        <v>258</v>
      </c>
      <c r="F235" s="155" t="s">
        <v>1108</v>
      </c>
      <c r="G235" s="154"/>
      <c r="H235" s="155" t="s">
        <v>769</v>
      </c>
      <c r="I235" s="155"/>
      <c r="J235" s="177">
        <v>540</v>
      </c>
      <c r="K235" s="154" t="s">
        <v>47</v>
      </c>
      <c r="L235" s="178"/>
      <c r="N235" s="175" t="s">
        <v>1888</v>
      </c>
      <c r="O235" s="175"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79" t="s">
        <v>1889</v>
      </c>
      <c r="Q235" s="179" t="s">
        <v>46</v>
      </c>
      <c r="R235" s="179" t="str">
        <f t="shared" si="19"/>
        <v xml:space="preserve">Municipal Solid Waste </v>
      </c>
      <c r="S235" s="179" t="str">
        <f t="shared" si="17"/>
        <v>//**Municipal Solid Waste : **</v>
      </c>
      <c r="T235" s="162" t="str">
        <f t="shared" si="16"/>
        <v/>
      </c>
    </row>
    <row r="236" spans="1:21" s="189" customFormat="1" x14ac:dyDescent="0.35">
      <c r="A236" s="189" t="s">
        <v>1887</v>
      </c>
      <c r="B236" s="164"/>
      <c r="C236" s="187" t="s">
        <v>8</v>
      </c>
      <c r="D236" s="187" t="s">
        <v>291</v>
      </c>
      <c r="E236" s="187" t="s">
        <v>290</v>
      </c>
      <c r="F236" s="190"/>
      <c r="G236" s="190"/>
      <c r="H236" s="190"/>
      <c r="I236" s="190"/>
      <c r="J236" s="195">
        <v>619</v>
      </c>
      <c r="K236" s="190" t="s">
        <v>47</v>
      </c>
      <c r="L236" s="196"/>
      <c r="M236" s="164"/>
      <c r="N236" s="188" t="s">
        <v>1888</v>
      </c>
      <c r="O236" s="211">
        <f>INDEX('Standard Descriptions'!$E:$E,MATCH(Guidance!E236,'Standard Descriptions'!$C:$C,0))</f>
        <v>0</v>
      </c>
      <c r="P236" s="189" t="s">
        <v>1889</v>
      </c>
      <c r="Q236" s="189" t="s">
        <v>47</v>
      </c>
      <c r="R236" s="189" t="str">
        <f t="shared" si="19"/>
        <v xml:space="preserve"> </v>
      </c>
      <c r="S236" s="183"/>
      <c r="T236" s="183" t="str">
        <f t="shared" si="16"/>
        <v/>
      </c>
      <c r="U236" s="204" t="str">
        <f>N236&amp;O236</f>
        <v>**Description:**0</v>
      </c>
    </row>
    <row r="237" spans="1:21" s="189" customFormat="1" ht="43.5" x14ac:dyDescent="0.35">
      <c r="A237" s="189" t="s">
        <v>1887</v>
      </c>
      <c r="B237" s="164"/>
      <c r="C237" s="187" t="s">
        <v>8</v>
      </c>
      <c r="D237" s="187" t="s">
        <v>17</v>
      </c>
      <c r="E237" s="187" t="s">
        <v>30</v>
      </c>
      <c r="F237" s="190"/>
      <c r="G237" s="190"/>
      <c r="H237" s="190"/>
      <c r="I237" s="190"/>
      <c r="J237" s="195">
        <v>30</v>
      </c>
      <c r="K237" s="190" t="s">
        <v>46</v>
      </c>
      <c r="L237" s="187" t="s">
        <v>2041</v>
      </c>
      <c r="M237" s="164"/>
      <c r="N237" s="188" t="s">
        <v>1888</v>
      </c>
      <c r="O237" s="188"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89" t="s">
        <v>1889</v>
      </c>
      <c r="Q237" s="189" t="s">
        <v>47</v>
      </c>
      <c r="R237" s="189" t="str">
        <f t="shared" si="19"/>
        <v xml:space="preserve"> </v>
      </c>
      <c r="S237" s="183"/>
      <c r="T237" s="183" t="str">
        <f t="shared" si="16"/>
        <v xml:space="preserve"> A 100% setting provides for an additional 4.6 GW of demand response capacity in 2050 (on top of a BAU quantity of 2.2 GW).</v>
      </c>
      <c r="U237" s="204"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4.6 GW of demand response capacity in 2050 (on top of a BAU quantity of 2.2 GW).</v>
      </c>
    </row>
    <row r="238" spans="1:21" s="189" customFormat="1" ht="72.5" x14ac:dyDescent="0.35">
      <c r="A238" s="189" t="s">
        <v>1887</v>
      </c>
      <c r="B238" s="164"/>
      <c r="C238" s="189" t="s">
        <v>8</v>
      </c>
      <c r="D238" s="189" t="s">
        <v>135</v>
      </c>
      <c r="E238" s="189" t="str">
        <f>E239</f>
        <v>Annual Additional Capacity Retired due to Early Retirement Policy</v>
      </c>
      <c r="M238" s="164"/>
      <c r="N238" s="206" t="s">
        <v>1888</v>
      </c>
      <c r="O238" s="206" t="str">
        <f>INDEX('Standard Descriptions'!$E:$E,MATCH(Guidance!E238,'Standard Descriptions'!$C:$C,0))</f>
        <v xml:space="preserve"> This policy causes the specified quantity of otherwise non-retiring capacity of the selected type(s) to be retired each year. // </v>
      </c>
      <c r="P238" s="189" t="s">
        <v>1889</v>
      </c>
      <c r="Q238" s="189" t="s">
        <v>46</v>
      </c>
      <c r="T238" s="189" t="str">
        <f t="shared" si="16"/>
        <v/>
      </c>
      <c r="U238" s="204"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row>
    <row r="239" spans="1:21" x14ac:dyDescent="0.35">
      <c r="A239" s="162" t="s">
        <v>1890</v>
      </c>
      <c r="C239" s="28" t="s">
        <v>8</v>
      </c>
      <c r="D239" s="28" t="s">
        <v>135</v>
      </c>
      <c r="E239" s="28" t="s">
        <v>134</v>
      </c>
      <c r="F239" s="154" t="s">
        <v>452</v>
      </c>
      <c r="G239" s="154"/>
      <c r="H239" s="154" t="s">
        <v>451</v>
      </c>
      <c r="I239" s="154"/>
      <c r="J239" s="40">
        <v>31</v>
      </c>
      <c r="K239" s="154" t="s">
        <v>46</v>
      </c>
      <c r="L239" s="203" t="s">
        <v>2042</v>
      </c>
      <c r="N239" s="175" t="s">
        <v>1888</v>
      </c>
      <c r="O239" s="175" t="str">
        <f>INDEX('Standard Descriptions'!$E:$E,MATCH(Guidance!E239,'Standard Descriptions'!$C:$C,0))</f>
        <v xml:space="preserve"> This policy causes the specified quantity of otherwise non-retiring capacity of the selected type(s) to be retired each year. // </v>
      </c>
      <c r="P239" s="179" t="s">
        <v>1889</v>
      </c>
      <c r="Q239" s="179" t="s">
        <v>46</v>
      </c>
      <c r="R239" s="179" t="str">
        <f t="shared" ref="R239:R256" si="20">H239&amp;" "&amp;I239</f>
        <v xml:space="preserve">Hard Coal </v>
      </c>
      <c r="S239" s="179" t="str">
        <f t="shared" si="17"/>
        <v>//**Hard Coal : **</v>
      </c>
      <c r="T239" s="162" t="str">
        <f t="shared" si="16"/>
        <v>//**Hard Coal : ** The Virginia Clean Economy Act (2020) requires nearly all coal-fired power plants owned by certain utilities to close by the end of 2024.</v>
      </c>
    </row>
    <row r="240" spans="1:21" x14ac:dyDescent="0.35">
      <c r="A240" s="162" t="s">
        <v>1890</v>
      </c>
      <c r="C240" s="161" t="s">
        <v>8</v>
      </c>
      <c r="D240" s="161" t="s">
        <v>135</v>
      </c>
      <c r="E240" s="161" t="s">
        <v>134</v>
      </c>
      <c r="F240" s="155" t="s">
        <v>297</v>
      </c>
      <c r="G240" s="154"/>
      <c r="H240" s="155" t="s">
        <v>298</v>
      </c>
      <c r="I240" s="154"/>
      <c r="J240" s="40">
        <v>620</v>
      </c>
      <c r="K240" s="154" t="s">
        <v>46</v>
      </c>
      <c r="L240" s="203" t="s">
        <v>2043</v>
      </c>
      <c r="N240" s="175" t="s">
        <v>1888</v>
      </c>
      <c r="O240" s="175" t="str">
        <f>INDEX('Standard Descriptions'!$E:$E,MATCH(Guidance!E240,'Standard Descriptions'!$C:$C,0))</f>
        <v xml:space="preserve"> This policy causes the specified quantity of otherwise non-retiring capacity of the selected type(s) to be retired each year. // </v>
      </c>
      <c r="P240" s="179" t="s">
        <v>1889</v>
      </c>
      <c r="Q240" s="179" t="s">
        <v>46</v>
      </c>
      <c r="R240" s="179" t="str">
        <f t="shared" si="20"/>
        <v xml:space="preserve">Natural Gas Nonpeaker </v>
      </c>
      <c r="S240" s="179" t="str">
        <f t="shared" si="17"/>
        <v>//**Natural Gas Nonpeaker : **</v>
      </c>
      <c r="T240" s="162" t="str">
        <f t="shared" si="16"/>
        <v>//**Natural Gas Nonpeaker : ** The Virginia Clean Economy Act (2020) requires 100% renewable energy by 2050 and the retirement of all existing natural gas plants owned by certain utilities.</v>
      </c>
    </row>
    <row r="241" spans="1:21" x14ac:dyDescent="0.35">
      <c r="A241" s="162" t="s">
        <v>1890</v>
      </c>
      <c r="C241" s="161" t="s">
        <v>8</v>
      </c>
      <c r="D241" s="161" t="s">
        <v>135</v>
      </c>
      <c r="E241" s="161" t="s">
        <v>134</v>
      </c>
      <c r="F241" s="155" t="s">
        <v>80</v>
      </c>
      <c r="G241" s="154"/>
      <c r="H241" s="155" t="s">
        <v>94</v>
      </c>
      <c r="I241" s="154"/>
      <c r="J241" s="40">
        <v>32</v>
      </c>
      <c r="K241" s="154" t="s">
        <v>46</v>
      </c>
      <c r="L241" s="203" t="s">
        <v>2044</v>
      </c>
      <c r="N241" s="175" t="s">
        <v>1888</v>
      </c>
      <c r="O241" s="175" t="str">
        <f>INDEX('Standard Descriptions'!$E:$E,MATCH(Guidance!E241,'Standard Descriptions'!$C:$C,0))</f>
        <v xml:space="preserve"> This policy causes the specified quantity of otherwise non-retiring capacity of the selected type(s) to be retired each year. // </v>
      </c>
      <c r="P241" s="179" t="s">
        <v>1889</v>
      </c>
      <c r="Q241" s="179" t="s">
        <v>46</v>
      </c>
      <c r="R241" s="179" t="str">
        <f t="shared" si="20"/>
        <v xml:space="preserve">Nuclear </v>
      </c>
      <c r="S241" s="179" t="str">
        <f t="shared" si="17"/>
        <v>//**Nuclear : **</v>
      </c>
      <c r="T241" s="162" t="str">
        <f t="shared" si="16"/>
        <v>//**Nuclear : ** Virginia has about 3.5 GW of nuclear reactors which account for approximately 30% of the state's electricity generation. At this time, none of the nuclear reactors are scheduled to retire.</v>
      </c>
    </row>
    <row r="242" spans="1:21" x14ac:dyDescent="0.35">
      <c r="A242" s="162" t="s">
        <v>1890</v>
      </c>
      <c r="C242" s="161" t="s">
        <v>8</v>
      </c>
      <c r="D242" s="161" t="s">
        <v>135</v>
      </c>
      <c r="E242" s="161" t="s">
        <v>134</v>
      </c>
      <c r="F242" s="155" t="s">
        <v>81</v>
      </c>
      <c r="G242" s="154"/>
      <c r="H242" s="155" t="s">
        <v>95</v>
      </c>
      <c r="I242" s="154"/>
      <c r="J242" s="40">
        <v>621</v>
      </c>
      <c r="K242" s="154" t="s">
        <v>47</v>
      </c>
      <c r="L242" s="178"/>
      <c r="N242" s="175" t="s">
        <v>1888</v>
      </c>
      <c r="O242" s="175" t="str">
        <f>INDEX('Standard Descriptions'!$E:$E,MATCH(Guidance!E242,'Standard Descriptions'!$C:$C,0))</f>
        <v xml:space="preserve"> This policy causes the specified quantity of otherwise non-retiring capacity of the selected type(s) to be retired each year. // </v>
      </c>
      <c r="P242" s="179" t="s">
        <v>1889</v>
      </c>
      <c r="Q242" s="179" t="s">
        <v>46</v>
      </c>
      <c r="R242" s="179" t="str">
        <f t="shared" si="20"/>
        <v xml:space="preserve">Hydro </v>
      </c>
      <c r="S242" s="179" t="str">
        <f t="shared" si="17"/>
        <v>//**Hydro : **</v>
      </c>
      <c r="T242" s="162" t="str">
        <f t="shared" si="16"/>
        <v/>
      </c>
    </row>
    <row r="243" spans="1:21" x14ac:dyDescent="0.35">
      <c r="A243" s="162" t="s">
        <v>1890</v>
      </c>
      <c r="C243" s="161" t="s">
        <v>8</v>
      </c>
      <c r="D243" s="161" t="s">
        <v>135</v>
      </c>
      <c r="E243" s="161" t="s">
        <v>134</v>
      </c>
      <c r="F243" s="155" t="s">
        <v>453</v>
      </c>
      <c r="G243" s="154"/>
      <c r="H243" s="155" t="s">
        <v>456</v>
      </c>
      <c r="I243" s="154"/>
      <c r="J243" s="40">
        <v>622</v>
      </c>
      <c r="K243" s="154" t="s">
        <v>47</v>
      </c>
      <c r="L243" s="178"/>
      <c r="N243" s="175" t="s">
        <v>1888</v>
      </c>
      <c r="O243" s="175" t="str">
        <f>INDEX('Standard Descriptions'!$E:$E,MATCH(Guidance!E243,'Standard Descriptions'!$C:$C,0))</f>
        <v xml:space="preserve"> This policy causes the specified quantity of otherwise non-retiring capacity of the selected type(s) to be retired each year. // </v>
      </c>
      <c r="P243" s="179" t="s">
        <v>1889</v>
      </c>
      <c r="Q243" s="179" t="s">
        <v>46</v>
      </c>
      <c r="R243" s="179" t="str">
        <f t="shared" si="20"/>
        <v xml:space="preserve">Onshore Wind </v>
      </c>
      <c r="S243" s="179" t="str">
        <f t="shared" si="17"/>
        <v>//**Onshore Wind : **</v>
      </c>
      <c r="T243" s="162" t="str">
        <f t="shared" si="16"/>
        <v/>
      </c>
    </row>
    <row r="244" spans="1:21" x14ac:dyDescent="0.35">
      <c r="A244" s="162" t="s">
        <v>1890</v>
      </c>
      <c r="C244" s="161" t="s">
        <v>8</v>
      </c>
      <c r="D244" s="161" t="s">
        <v>135</v>
      </c>
      <c r="E244" s="161" t="s">
        <v>134</v>
      </c>
      <c r="F244" s="155" t="s">
        <v>82</v>
      </c>
      <c r="G244" s="154"/>
      <c r="H244" s="155" t="s">
        <v>96</v>
      </c>
      <c r="I244" s="154"/>
      <c r="J244" s="40">
        <v>623</v>
      </c>
      <c r="K244" s="154" t="s">
        <v>47</v>
      </c>
      <c r="L244" s="178"/>
      <c r="N244" s="175" t="s">
        <v>1888</v>
      </c>
      <c r="O244" s="175" t="str">
        <f>INDEX('Standard Descriptions'!$E:$E,MATCH(Guidance!E244,'Standard Descriptions'!$C:$C,0))</f>
        <v xml:space="preserve"> This policy causes the specified quantity of otherwise non-retiring capacity of the selected type(s) to be retired each year. // </v>
      </c>
      <c r="P244" s="179" t="s">
        <v>1889</v>
      </c>
      <c r="Q244" s="179" t="s">
        <v>46</v>
      </c>
      <c r="R244" s="179" t="str">
        <f t="shared" si="20"/>
        <v xml:space="preserve">Solar PV </v>
      </c>
      <c r="S244" s="179" t="str">
        <f t="shared" si="17"/>
        <v>//**Solar PV : **</v>
      </c>
      <c r="T244" s="162" t="str">
        <f t="shared" si="16"/>
        <v/>
      </c>
    </row>
    <row r="245" spans="1:21" x14ac:dyDescent="0.35">
      <c r="A245" s="162" t="s">
        <v>1890</v>
      </c>
      <c r="C245" s="161" t="s">
        <v>8</v>
      </c>
      <c r="D245" s="161" t="s">
        <v>135</v>
      </c>
      <c r="E245" s="161" t="s">
        <v>134</v>
      </c>
      <c r="F245" s="155" t="s">
        <v>83</v>
      </c>
      <c r="G245" s="154"/>
      <c r="H245" s="155" t="s">
        <v>97</v>
      </c>
      <c r="I245" s="154"/>
      <c r="J245" s="40">
        <v>624</v>
      </c>
      <c r="K245" s="154" t="s">
        <v>47</v>
      </c>
      <c r="L245" s="178"/>
      <c r="N245" s="175" t="s">
        <v>1888</v>
      </c>
      <c r="O245" s="175" t="str">
        <f>INDEX('Standard Descriptions'!$E:$E,MATCH(Guidance!E245,'Standard Descriptions'!$C:$C,0))</f>
        <v xml:space="preserve"> This policy causes the specified quantity of otherwise non-retiring capacity of the selected type(s) to be retired each year. // </v>
      </c>
      <c r="P245" s="179" t="s">
        <v>1889</v>
      </c>
      <c r="Q245" s="179" t="s">
        <v>46</v>
      </c>
      <c r="R245" s="179" t="str">
        <f t="shared" si="20"/>
        <v xml:space="preserve">Solar Thermal </v>
      </c>
      <c r="S245" s="179" t="str">
        <f t="shared" si="17"/>
        <v>//**Solar Thermal : **</v>
      </c>
      <c r="T245" s="162" t="str">
        <f t="shared" si="16"/>
        <v/>
      </c>
    </row>
    <row r="246" spans="1:21" x14ac:dyDescent="0.35">
      <c r="A246" s="162" t="s">
        <v>1890</v>
      </c>
      <c r="C246" s="161" t="s">
        <v>8</v>
      </c>
      <c r="D246" s="161" t="s">
        <v>135</v>
      </c>
      <c r="E246" s="161" t="s">
        <v>134</v>
      </c>
      <c r="F246" s="155" t="s">
        <v>84</v>
      </c>
      <c r="G246" s="154"/>
      <c r="H246" s="155" t="s">
        <v>98</v>
      </c>
      <c r="I246" s="154"/>
      <c r="J246" s="40">
        <v>625</v>
      </c>
      <c r="K246" s="154" t="s">
        <v>46</v>
      </c>
      <c r="L246" s="203" t="s">
        <v>2045</v>
      </c>
      <c r="N246" s="175" t="s">
        <v>1888</v>
      </c>
      <c r="O246" s="175" t="str">
        <f>INDEX('Standard Descriptions'!$E:$E,MATCH(Guidance!E246,'Standard Descriptions'!$C:$C,0))</f>
        <v xml:space="preserve"> This policy causes the specified quantity of otherwise non-retiring capacity of the selected type(s) to be retired each year. // </v>
      </c>
      <c r="P246" s="179" t="s">
        <v>1889</v>
      </c>
      <c r="Q246" s="179" t="s">
        <v>46</v>
      </c>
      <c r="R246" s="179" t="str">
        <f t="shared" si="20"/>
        <v xml:space="preserve">Biomass </v>
      </c>
      <c r="S246" s="179" t="str">
        <f t="shared" si="17"/>
        <v>//**Biomass : **</v>
      </c>
      <c r="T246" s="162" t="str">
        <f t="shared" si="16"/>
        <v>//**Biomass : ** The Virginia Clean Economy Act (2020) requires 100% renewable energy by 2050 and the retirement of all existing biomass plants owned by certain utilities.</v>
      </c>
    </row>
    <row r="247" spans="1:21" x14ac:dyDescent="0.35">
      <c r="A247" s="162" t="s">
        <v>1890</v>
      </c>
      <c r="C247" s="161" t="s">
        <v>8</v>
      </c>
      <c r="D247" s="161" t="s">
        <v>135</v>
      </c>
      <c r="E247" s="161" t="s">
        <v>134</v>
      </c>
      <c r="F247" s="155" t="s">
        <v>711</v>
      </c>
      <c r="G247" s="154"/>
      <c r="H247" s="155" t="s">
        <v>440</v>
      </c>
      <c r="I247" s="154"/>
      <c r="J247" s="40">
        <v>626</v>
      </c>
      <c r="K247" s="154" t="s">
        <v>47</v>
      </c>
      <c r="L247" s="178"/>
      <c r="N247" s="175" t="s">
        <v>1888</v>
      </c>
      <c r="O247" s="175" t="str">
        <f>INDEX('Standard Descriptions'!$E:$E,MATCH(Guidance!E247,'Standard Descriptions'!$C:$C,0))</f>
        <v xml:space="preserve"> This policy causes the specified quantity of otherwise non-retiring capacity of the selected type(s) to be retired each year. // </v>
      </c>
      <c r="P247" s="179" t="s">
        <v>1889</v>
      </c>
      <c r="Q247" s="179" t="s">
        <v>46</v>
      </c>
      <c r="R247" s="179" t="str">
        <f t="shared" si="20"/>
        <v xml:space="preserve">Geothermal </v>
      </c>
      <c r="S247" s="179" t="str">
        <f t="shared" si="17"/>
        <v>//**Geothermal : **</v>
      </c>
      <c r="T247" s="162" t="str">
        <f t="shared" si="16"/>
        <v/>
      </c>
    </row>
    <row r="248" spans="1:21" x14ac:dyDescent="0.35">
      <c r="A248" s="162" t="s">
        <v>1890</v>
      </c>
      <c r="C248" s="161" t="s">
        <v>8</v>
      </c>
      <c r="D248" s="161" t="s">
        <v>135</v>
      </c>
      <c r="E248" s="161" t="s">
        <v>134</v>
      </c>
      <c r="F248" s="155" t="s">
        <v>299</v>
      </c>
      <c r="G248" s="154"/>
      <c r="H248" s="155" t="s">
        <v>301</v>
      </c>
      <c r="I248" s="154"/>
      <c r="J248" s="40">
        <v>627</v>
      </c>
      <c r="K248" s="154" t="s">
        <v>46</v>
      </c>
      <c r="L248" s="203" t="s">
        <v>2043</v>
      </c>
      <c r="N248" s="175" t="s">
        <v>1888</v>
      </c>
      <c r="O248" s="175" t="str">
        <f>INDEX('Standard Descriptions'!$E:$E,MATCH(Guidance!E248,'Standard Descriptions'!$C:$C,0))</f>
        <v xml:space="preserve"> This policy causes the specified quantity of otherwise non-retiring capacity of the selected type(s) to be retired each year. // </v>
      </c>
      <c r="P248" s="179" t="s">
        <v>1889</v>
      </c>
      <c r="Q248" s="179" t="s">
        <v>46</v>
      </c>
      <c r="R248" s="179" t="str">
        <f t="shared" si="20"/>
        <v xml:space="preserve">Petroleum </v>
      </c>
      <c r="S248" s="179" t="str">
        <f t="shared" si="17"/>
        <v>//**Petroleum : **</v>
      </c>
      <c r="T248" s="162" t="str">
        <f t="shared" si="16"/>
        <v>//**Petroleum : ** The Virginia Clean Economy Act (2020) requires 100% renewable energy by 2050 and the retirement of all existing natural gas plants owned by certain utilities.</v>
      </c>
    </row>
    <row r="249" spans="1:21" x14ac:dyDescent="0.35">
      <c r="A249" s="162" t="s">
        <v>1890</v>
      </c>
      <c r="C249" s="161" t="s">
        <v>8</v>
      </c>
      <c r="D249" s="161" t="s">
        <v>135</v>
      </c>
      <c r="E249" s="161" t="s">
        <v>134</v>
      </c>
      <c r="F249" s="155" t="s">
        <v>300</v>
      </c>
      <c r="G249" s="154"/>
      <c r="H249" s="155" t="s">
        <v>302</v>
      </c>
      <c r="I249" s="154"/>
      <c r="J249" s="40">
        <v>628</v>
      </c>
      <c r="K249" s="154" t="s">
        <v>46</v>
      </c>
      <c r="L249" s="203" t="s">
        <v>2043</v>
      </c>
      <c r="N249" s="175" t="s">
        <v>1888</v>
      </c>
      <c r="O249" s="175" t="str">
        <f>INDEX('Standard Descriptions'!$E:$E,MATCH(Guidance!E249,'Standard Descriptions'!$C:$C,0))</f>
        <v xml:space="preserve"> This policy causes the specified quantity of otherwise non-retiring capacity of the selected type(s) to be retired each year. // </v>
      </c>
      <c r="P249" s="179" t="s">
        <v>1889</v>
      </c>
      <c r="Q249" s="179" t="s">
        <v>46</v>
      </c>
      <c r="R249" s="179" t="str">
        <f t="shared" si="20"/>
        <v xml:space="preserve">Natural Gas Peaker </v>
      </c>
      <c r="S249" s="179" t="str">
        <f t="shared" si="17"/>
        <v>//**Natural Gas Peaker : **</v>
      </c>
      <c r="T249" s="162" t="str">
        <f t="shared" si="16"/>
        <v>//**Natural Gas Peaker : ** The Virginia Clean Economy Act (2020) requires 100% renewable energy by 2050 and the retirement of all existing natural gas plants owned by certain utilities.</v>
      </c>
    </row>
    <row r="250" spans="1:21" x14ac:dyDescent="0.35">
      <c r="A250" s="162" t="s">
        <v>1890</v>
      </c>
      <c r="C250" s="161" t="s">
        <v>8</v>
      </c>
      <c r="D250" s="161" t="s">
        <v>135</v>
      </c>
      <c r="E250" s="161" t="s">
        <v>134</v>
      </c>
      <c r="F250" s="155" t="s">
        <v>449</v>
      </c>
      <c r="G250" s="154"/>
      <c r="H250" s="155" t="s">
        <v>448</v>
      </c>
      <c r="I250" s="154"/>
      <c r="J250" s="40">
        <v>590</v>
      </c>
      <c r="K250" s="154" t="s">
        <v>47</v>
      </c>
      <c r="L250" s="203"/>
      <c r="N250" s="175" t="s">
        <v>1888</v>
      </c>
      <c r="O250" s="175" t="str">
        <f>INDEX('Standard Descriptions'!$E:$E,MATCH(Guidance!E250,'Standard Descriptions'!$C:$C,0))</f>
        <v xml:space="preserve"> This policy causes the specified quantity of otherwise non-retiring capacity of the selected type(s) to be retired each year. // </v>
      </c>
      <c r="P250" s="179" t="s">
        <v>1889</v>
      </c>
      <c r="Q250" s="179" t="s">
        <v>46</v>
      </c>
      <c r="R250" s="179" t="str">
        <f t="shared" si="20"/>
        <v xml:space="preserve">Lignite </v>
      </c>
      <c r="S250" s="179" t="str">
        <f t="shared" si="17"/>
        <v>//**Lignite : **</v>
      </c>
      <c r="T250" s="162" t="str">
        <f t="shared" si="16"/>
        <v/>
      </c>
    </row>
    <row r="251" spans="1:21" x14ac:dyDescent="0.35">
      <c r="A251" s="162" t="s">
        <v>1890</v>
      </c>
      <c r="C251" s="161" t="s">
        <v>8</v>
      </c>
      <c r="D251" s="161" t="s">
        <v>135</v>
      </c>
      <c r="E251" s="161" t="s">
        <v>134</v>
      </c>
      <c r="F251" s="155" t="s">
        <v>458</v>
      </c>
      <c r="G251" s="154"/>
      <c r="H251" s="155" t="s">
        <v>459</v>
      </c>
      <c r="I251" s="154"/>
      <c r="J251" s="40">
        <v>629</v>
      </c>
      <c r="K251" s="154" t="s">
        <v>47</v>
      </c>
      <c r="L251" s="178"/>
      <c r="N251" s="175" t="s">
        <v>1888</v>
      </c>
      <c r="O251" s="175" t="str">
        <f>INDEX('Standard Descriptions'!$E:$E,MATCH(Guidance!E251,'Standard Descriptions'!$C:$C,0))</f>
        <v xml:space="preserve"> This policy causes the specified quantity of otherwise non-retiring capacity of the selected type(s) to be retired each year. // </v>
      </c>
      <c r="P251" s="179" t="s">
        <v>1889</v>
      </c>
      <c r="Q251" s="179" t="s">
        <v>46</v>
      </c>
      <c r="R251" s="179" t="str">
        <f t="shared" si="20"/>
        <v xml:space="preserve">Offshore Wind </v>
      </c>
      <c r="S251" s="179" t="str">
        <f t="shared" si="17"/>
        <v>//**Offshore Wind : **</v>
      </c>
      <c r="T251" s="162" t="str">
        <f t="shared" si="16"/>
        <v/>
      </c>
    </row>
    <row r="252" spans="1:21" x14ac:dyDescent="0.35">
      <c r="A252" s="162" t="s">
        <v>1890</v>
      </c>
      <c r="C252" s="161" t="s">
        <v>8</v>
      </c>
      <c r="D252" s="161" t="s">
        <v>135</v>
      </c>
      <c r="E252" s="161" t="s">
        <v>134</v>
      </c>
      <c r="F252" s="155" t="s">
        <v>1106</v>
      </c>
      <c r="G252" s="154"/>
      <c r="H252" s="155" t="s">
        <v>767</v>
      </c>
      <c r="I252" s="154"/>
      <c r="J252" s="40">
        <v>630</v>
      </c>
      <c r="K252" s="154" t="s">
        <v>47</v>
      </c>
      <c r="L252" s="178"/>
      <c r="N252" s="175" t="s">
        <v>1888</v>
      </c>
      <c r="O252" s="175" t="str">
        <f>INDEX('Standard Descriptions'!$E:$E,MATCH(Guidance!E252,'Standard Descriptions'!$C:$C,0))</f>
        <v xml:space="preserve"> This policy causes the specified quantity of otherwise non-retiring capacity of the selected type(s) to be retired each year. // </v>
      </c>
      <c r="P252" s="179" t="s">
        <v>1889</v>
      </c>
      <c r="Q252" s="179" t="s">
        <v>46</v>
      </c>
      <c r="R252" s="179" t="str">
        <f t="shared" si="20"/>
        <v xml:space="preserve">Crude Oil </v>
      </c>
      <c r="S252" s="179" t="str">
        <f t="shared" si="17"/>
        <v>//**Crude Oil : **</v>
      </c>
      <c r="T252" s="162" t="str">
        <f t="shared" si="16"/>
        <v/>
      </c>
    </row>
    <row r="253" spans="1:21" x14ac:dyDescent="0.35">
      <c r="A253" s="162" t="s">
        <v>1890</v>
      </c>
      <c r="C253" s="161" t="s">
        <v>8</v>
      </c>
      <c r="D253" s="161" t="s">
        <v>135</v>
      </c>
      <c r="E253" s="161" t="s">
        <v>134</v>
      </c>
      <c r="F253" s="155" t="s">
        <v>1107</v>
      </c>
      <c r="G253" s="154"/>
      <c r="H253" s="155" t="s">
        <v>917</v>
      </c>
      <c r="I253" s="154"/>
      <c r="J253" s="40">
        <v>631</v>
      </c>
      <c r="K253" s="154" t="s">
        <v>47</v>
      </c>
      <c r="L253" s="178"/>
      <c r="N253" s="175" t="s">
        <v>1888</v>
      </c>
      <c r="O253" s="175" t="str">
        <f>INDEX('Standard Descriptions'!$E:$E,MATCH(Guidance!E253,'Standard Descriptions'!$C:$C,0))</f>
        <v xml:space="preserve"> This policy causes the specified quantity of otherwise non-retiring capacity of the selected type(s) to be retired each year. // </v>
      </c>
      <c r="P253" s="179" t="s">
        <v>1889</v>
      </c>
      <c r="Q253" s="179" t="s">
        <v>46</v>
      </c>
      <c r="R253" s="179" t="str">
        <f t="shared" si="20"/>
        <v xml:space="preserve">Heavy or Residual Fuel Oil </v>
      </c>
      <c r="S253" s="179" t="str">
        <f t="shared" si="17"/>
        <v>//**Heavy or Residual Fuel Oil : **</v>
      </c>
      <c r="T253" s="162" t="str">
        <f t="shared" si="16"/>
        <v/>
      </c>
    </row>
    <row r="254" spans="1:21" x14ac:dyDescent="0.35">
      <c r="A254" s="162" t="s">
        <v>1890</v>
      </c>
      <c r="C254" s="161" t="s">
        <v>8</v>
      </c>
      <c r="D254" s="161" t="s">
        <v>135</v>
      </c>
      <c r="E254" s="161" t="s">
        <v>134</v>
      </c>
      <c r="F254" s="155" t="s">
        <v>1108</v>
      </c>
      <c r="G254" s="154"/>
      <c r="H254" s="155" t="s">
        <v>769</v>
      </c>
      <c r="I254" s="154"/>
      <c r="J254" s="40">
        <v>632</v>
      </c>
      <c r="K254" s="154" t="s">
        <v>47</v>
      </c>
      <c r="L254" s="178"/>
      <c r="N254" s="175" t="s">
        <v>1888</v>
      </c>
      <c r="O254" s="175" t="str">
        <f>INDEX('Standard Descriptions'!$E:$E,MATCH(Guidance!E254,'Standard Descriptions'!$C:$C,0))</f>
        <v xml:space="preserve"> This policy causes the specified quantity of otherwise non-retiring capacity of the selected type(s) to be retired each year. // </v>
      </c>
      <c r="P254" s="179" t="s">
        <v>1889</v>
      </c>
      <c r="Q254" s="179" t="s">
        <v>46</v>
      </c>
      <c r="R254" s="179" t="str">
        <f t="shared" si="20"/>
        <v xml:space="preserve">Municipal Solid Waste </v>
      </c>
      <c r="S254" s="179" t="str">
        <f t="shared" si="17"/>
        <v>//**Municipal Solid Waste : **</v>
      </c>
      <c r="T254" s="162" t="str">
        <f t="shared" si="16"/>
        <v/>
      </c>
    </row>
    <row r="255" spans="1:21" s="189" customFormat="1" ht="29" x14ac:dyDescent="0.35">
      <c r="A255" s="189" t="s">
        <v>1887</v>
      </c>
      <c r="B255" s="164"/>
      <c r="C255" s="187" t="s">
        <v>8</v>
      </c>
      <c r="D255" s="187" t="s">
        <v>19</v>
      </c>
      <c r="E255" s="187" t="s">
        <v>1382</v>
      </c>
      <c r="F255" s="190"/>
      <c r="G255" s="190"/>
      <c r="H255" s="190"/>
      <c r="I255" s="190"/>
      <c r="J255" s="195">
        <v>33</v>
      </c>
      <c r="K255" s="190" t="s">
        <v>46</v>
      </c>
      <c r="L255" s="187" t="s">
        <v>2046</v>
      </c>
      <c r="M255" s="164"/>
      <c r="N255" s="188" t="s">
        <v>1888</v>
      </c>
      <c r="O255" s="188" t="str">
        <f>INDEX('Standard Descriptions'!$E:$E,MATCH(Guidance!E255,'Standard Descriptions'!$C:$C,0))</f>
        <v xml:space="preserve"> This policy causes grid-scale electricity storage from chemical batteries to increase above the amount predicted in the BAU Scenario. // </v>
      </c>
      <c r="P255" s="189" t="s">
        <v>1889</v>
      </c>
      <c r="Q255" s="189" t="s">
        <v>47</v>
      </c>
      <c r="R255" s="189" t="str">
        <f t="shared" si="20"/>
        <v xml:space="preserve"> </v>
      </c>
      <c r="S255" s="183"/>
      <c r="T255" s="183" t="str">
        <f t="shared" si="16"/>
        <v xml:space="preserve">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v>
      </c>
      <c r="U255" s="204" t="str">
        <f>N255&amp;O255&amp;P255&amp;T255</f>
        <v xml:space="preserve">**Description:** This policy causes grid-scale electricity storage from chemical batteries to increase above the amount predicted in the BAU Scenario. // **Guidance for setting values: **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v>
      </c>
    </row>
    <row r="256" spans="1:21" s="189" customFormat="1" ht="43.5" x14ac:dyDescent="0.35">
      <c r="A256" s="189" t="s">
        <v>1887</v>
      </c>
      <c r="B256" s="164"/>
      <c r="C256" s="187" t="s">
        <v>8</v>
      </c>
      <c r="D256" s="187" t="s">
        <v>139</v>
      </c>
      <c r="E256" s="187" t="s">
        <v>268</v>
      </c>
      <c r="F256" s="190"/>
      <c r="G256" s="190"/>
      <c r="H256" s="190"/>
      <c r="I256" s="190"/>
      <c r="J256" s="195">
        <v>34</v>
      </c>
      <c r="K256" s="190" t="s">
        <v>46</v>
      </c>
      <c r="L256" s="196" t="s">
        <v>2047</v>
      </c>
      <c r="M256" s="164"/>
      <c r="N256" s="188" t="s">
        <v>1888</v>
      </c>
      <c r="O256" s="188"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89" t="s">
        <v>1889</v>
      </c>
      <c r="Q256" s="189" t="s">
        <v>47</v>
      </c>
      <c r="R256" s="189" t="str">
        <f t="shared" si="20"/>
        <v xml:space="preserve"> </v>
      </c>
      <c r="S256" s="183"/>
      <c r="T256" s="183" t="str">
        <f t="shared" si="16"/>
        <v xml:space="preserve"> NREL's Renewable Electricity Futures study suggest that the most economical method of achieving 50% renewables penetration involves building an additional 21% of new transmission capacity. In a BAU case, Virginia's transmission capacity is expected to increase by 3%.</v>
      </c>
      <c r="U256" s="204"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Virginia's transmission capacity is expected to increase by 3%.</v>
      </c>
    </row>
    <row r="257" spans="1:21" s="189" customFormat="1" ht="43.5" x14ac:dyDescent="0.35">
      <c r="A257" s="189" t="s">
        <v>1887</v>
      </c>
      <c r="B257" s="164"/>
      <c r="C257" s="189" t="s">
        <v>8</v>
      </c>
      <c r="D257" s="189" t="s">
        <v>1710</v>
      </c>
      <c r="E257" s="189" t="s">
        <v>1711</v>
      </c>
      <c r="F257" s="189" t="s">
        <v>452</v>
      </c>
      <c r="M257" s="164"/>
      <c r="N257" s="188" t="s">
        <v>1888</v>
      </c>
      <c r="O257" s="188" t="str">
        <f>INDEX('Standard Descriptions'!$E:$E,MATCH(Guidance!E257,'Standard Descriptions'!$C:$C,0))</f>
        <v xml:space="preserve"> This policy uses an alternative retirement schedule for existing capacity of the selected type(s). // </v>
      </c>
      <c r="P257" s="183" t="s">
        <v>1889</v>
      </c>
      <c r="Q257" s="183" t="s">
        <v>46</v>
      </c>
      <c r="S257" s="183" t="str">
        <f t="shared" ref="S257:S273" si="21">IF(R257="","","//**"&amp;R257&amp;": **")</f>
        <v/>
      </c>
      <c r="T257" s="183" t="str">
        <f t="shared" si="16"/>
        <v/>
      </c>
      <c r="U257" s="204" t="str">
        <f>N257&amp;O257&amp;P257&amp;T258&amp;T259&amp;T260&amp;T261&amp;T262&amp;T263&amp;T264&amp;T265&amp;T266&amp;T267&amp;T268&amp;T269&amp;T270&amp;T271&amp;T272&amp;T273</f>
        <v>**Description:** This policy uses an alternative retirement schedule for existing capacity of the selected type(s). // **Guidance for setting values: **</v>
      </c>
    </row>
    <row r="258" spans="1:21" s="189" customFormat="1" x14ac:dyDescent="0.35">
      <c r="B258" s="164"/>
      <c r="C258" s="162" t="s">
        <v>8</v>
      </c>
      <c r="D258" s="162" t="s">
        <v>1710</v>
      </c>
      <c r="E258" s="162" t="s">
        <v>1711</v>
      </c>
      <c r="F258" s="162" t="s">
        <v>452</v>
      </c>
      <c r="G258" s="162"/>
      <c r="H258" s="162" t="s">
        <v>451</v>
      </c>
      <c r="I258" s="162"/>
      <c r="J258" s="162">
        <v>876</v>
      </c>
      <c r="K258" s="162" t="s">
        <v>47</v>
      </c>
      <c r="L258" s="162"/>
      <c r="M258" s="164"/>
      <c r="N258" s="175" t="s">
        <v>1888</v>
      </c>
      <c r="O258" s="175" t="str">
        <f>INDEX('Standard Descriptions'!$E:$E,MATCH(Guidance!E258,'Standard Descriptions'!$C:$C,0))</f>
        <v xml:space="preserve"> This policy uses an alternative retirement schedule for existing capacity of the selected type(s). // </v>
      </c>
      <c r="P258" s="179" t="s">
        <v>1889</v>
      </c>
      <c r="Q258" s="179" t="s">
        <v>46</v>
      </c>
      <c r="R258" s="179" t="str">
        <f t="shared" ref="R258:R273" si="22">H258&amp;" "&amp;I258</f>
        <v xml:space="preserve">Hard Coal </v>
      </c>
      <c r="S258" s="179" t="str">
        <f t="shared" si="21"/>
        <v>//**Hard Coal : **</v>
      </c>
      <c r="T258" s="162" t="str">
        <f t="shared" si="16"/>
        <v/>
      </c>
      <c r="U258" s="180"/>
    </row>
    <row r="259" spans="1:21" s="189" customFormat="1" x14ac:dyDescent="0.35">
      <c r="B259" s="164"/>
      <c r="C259" s="162" t="s">
        <v>8</v>
      </c>
      <c r="D259" s="162" t="s">
        <v>1710</v>
      </c>
      <c r="E259" s="162" t="s">
        <v>1711</v>
      </c>
      <c r="F259" s="162" t="s">
        <v>297</v>
      </c>
      <c r="G259" s="162"/>
      <c r="H259" s="162" t="s">
        <v>298</v>
      </c>
      <c r="I259" s="162"/>
      <c r="J259" s="162">
        <v>877</v>
      </c>
      <c r="K259" s="162" t="s">
        <v>47</v>
      </c>
      <c r="L259" s="162"/>
      <c r="M259" s="164"/>
      <c r="N259" s="175" t="s">
        <v>1888</v>
      </c>
      <c r="O259" s="175" t="str">
        <f>INDEX('Standard Descriptions'!$E:$E,MATCH(Guidance!E259,'Standard Descriptions'!$C:$C,0))</f>
        <v xml:space="preserve"> This policy uses an alternative retirement schedule for existing capacity of the selected type(s). // </v>
      </c>
      <c r="P259" s="179" t="s">
        <v>1889</v>
      </c>
      <c r="Q259" s="179" t="s">
        <v>46</v>
      </c>
      <c r="R259" s="179" t="str">
        <f t="shared" si="22"/>
        <v xml:space="preserve">Natural Gas Nonpeaker </v>
      </c>
      <c r="S259" s="179" t="str">
        <f t="shared" si="21"/>
        <v>//**Natural Gas Nonpeaker : **</v>
      </c>
      <c r="T259" s="162" t="str">
        <f t="shared" si="16"/>
        <v/>
      </c>
      <c r="U259" s="180"/>
    </row>
    <row r="260" spans="1:21" s="189" customFormat="1" x14ac:dyDescent="0.35">
      <c r="B260" s="164"/>
      <c r="C260" s="162" t="s">
        <v>8</v>
      </c>
      <c r="D260" s="162" t="s">
        <v>1710</v>
      </c>
      <c r="E260" s="162" t="s">
        <v>1711</v>
      </c>
      <c r="F260" s="162" t="s">
        <v>80</v>
      </c>
      <c r="G260" s="162"/>
      <c r="H260" s="162" t="s">
        <v>94</v>
      </c>
      <c r="I260" s="162"/>
      <c r="J260" s="162">
        <v>878</v>
      </c>
      <c r="K260" s="162" t="s">
        <v>47</v>
      </c>
      <c r="L260" s="162"/>
      <c r="M260" s="164"/>
      <c r="N260" s="175" t="s">
        <v>1888</v>
      </c>
      <c r="O260" s="175" t="str">
        <f>INDEX('Standard Descriptions'!$E:$E,MATCH(Guidance!E260,'Standard Descriptions'!$C:$C,0))</f>
        <v xml:space="preserve"> This policy uses an alternative retirement schedule for existing capacity of the selected type(s). // </v>
      </c>
      <c r="P260" s="179" t="s">
        <v>1889</v>
      </c>
      <c r="Q260" s="179" t="s">
        <v>46</v>
      </c>
      <c r="R260" s="179" t="str">
        <f t="shared" si="22"/>
        <v xml:space="preserve">Nuclear </v>
      </c>
      <c r="S260" s="179" t="str">
        <f t="shared" si="21"/>
        <v>//**Nuclear : **</v>
      </c>
      <c r="T260" s="162" t="str">
        <f t="shared" si="16"/>
        <v/>
      </c>
      <c r="U260" s="180"/>
    </row>
    <row r="261" spans="1:21" s="189" customFormat="1" x14ac:dyDescent="0.35">
      <c r="B261" s="164"/>
      <c r="C261" s="162" t="s">
        <v>8</v>
      </c>
      <c r="D261" s="162" t="s">
        <v>1710</v>
      </c>
      <c r="E261" s="162" t="s">
        <v>1711</v>
      </c>
      <c r="F261" s="162" t="s">
        <v>81</v>
      </c>
      <c r="G261" s="162"/>
      <c r="H261" s="162" t="s">
        <v>95</v>
      </c>
      <c r="I261" s="162"/>
      <c r="J261" s="162">
        <v>879</v>
      </c>
      <c r="K261" s="162" t="s">
        <v>47</v>
      </c>
      <c r="L261" s="162"/>
      <c r="M261" s="164"/>
      <c r="N261" s="175" t="s">
        <v>1888</v>
      </c>
      <c r="O261" s="175" t="str">
        <f>INDEX('Standard Descriptions'!$E:$E,MATCH(Guidance!E261,'Standard Descriptions'!$C:$C,0))</f>
        <v xml:space="preserve"> This policy uses an alternative retirement schedule for existing capacity of the selected type(s). // </v>
      </c>
      <c r="P261" s="179" t="s">
        <v>1889</v>
      </c>
      <c r="Q261" s="179" t="s">
        <v>46</v>
      </c>
      <c r="R261" s="179" t="str">
        <f t="shared" si="22"/>
        <v xml:space="preserve">Hydro </v>
      </c>
      <c r="S261" s="179" t="str">
        <f t="shared" si="21"/>
        <v>//**Hydro : **</v>
      </c>
      <c r="T261" s="162" t="str">
        <f t="shared" si="16"/>
        <v/>
      </c>
      <c r="U261" s="180"/>
    </row>
    <row r="262" spans="1:21" s="189" customFormat="1" x14ac:dyDescent="0.35">
      <c r="B262" s="164"/>
      <c r="C262" s="162" t="s">
        <v>8</v>
      </c>
      <c r="D262" s="162" t="s">
        <v>1710</v>
      </c>
      <c r="E262" s="162" t="s">
        <v>1711</v>
      </c>
      <c r="F262" s="162" t="s">
        <v>453</v>
      </c>
      <c r="G262" s="162"/>
      <c r="H262" s="162" t="s">
        <v>456</v>
      </c>
      <c r="I262" s="162"/>
      <c r="J262" s="162">
        <v>880</v>
      </c>
      <c r="K262" s="162" t="s">
        <v>47</v>
      </c>
      <c r="L262" s="162"/>
      <c r="M262" s="164"/>
      <c r="N262" s="175" t="s">
        <v>1888</v>
      </c>
      <c r="O262" s="175" t="str">
        <f>INDEX('Standard Descriptions'!$E:$E,MATCH(Guidance!E262,'Standard Descriptions'!$C:$C,0))</f>
        <v xml:space="preserve"> This policy uses an alternative retirement schedule for existing capacity of the selected type(s). // </v>
      </c>
      <c r="P262" s="179" t="s">
        <v>1889</v>
      </c>
      <c r="Q262" s="179" t="s">
        <v>46</v>
      </c>
      <c r="R262" s="179" t="str">
        <f t="shared" si="22"/>
        <v xml:space="preserve">Onshore Wind </v>
      </c>
      <c r="S262" s="179" t="str">
        <f t="shared" si="21"/>
        <v>//**Onshore Wind : **</v>
      </c>
      <c r="T262" s="162" t="str">
        <f t="shared" si="16"/>
        <v/>
      </c>
      <c r="U262" s="180"/>
    </row>
    <row r="263" spans="1:21" s="189" customFormat="1" x14ac:dyDescent="0.35">
      <c r="B263" s="164"/>
      <c r="C263" s="162" t="s">
        <v>8</v>
      </c>
      <c r="D263" s="162" t="s">
        <v>1710</v>
      </c>
      <c r="E263" s="162" t="s">
        <v>1711</v>
      </c>
      <c r="F263" s="162" t="s">
        <v>82</v>
      </c>
      <c r="G263" s="162"/>
      <c r="H263" s="162" t="s">
        <v>96</v>
      </c>
      <c r="I263" s="162"/>
      <c r="J263" s="162">
        <v>881</v>
      </c>
      <c r="K263" s="162" t="s">
        <v>47</v>
      </c>
      <c r="L263" s="162"/>
      <c r="M263" s="164"/>
      <c r="N263" s="175" t="s">
        <v>1888</v>
      </c>
      <c r="O263" s="175" t="str">
        <f>INDEX('Standard Descriptions'!$E:$E,MATCH(Guidance!E263,'Standard Descriptions'!$C:$C,0))</f>
        <v xml:space="preserve"> This policy uses an alternative retirement schedule for existing capacity of the selected type(s). // </v>
      </c>
      <c r="P263" s="179" t="s">
        <v>1889</v>
      </c>
      <c r="Q263" s="179" t="s">
        <v>46</v>
      </c>
      <c r="R263" s="179" t="str">
        <f t="shared" si="22"/>
        <v xml:space="preserve">Solar PV </v>
      </c>
      <c r="S263" s="179" t="str">
        <f t="shared" si="21"/>
        <v>//**Solar PV : **</v>
      </c>
      <c r="T263" s="162" t="str">
        <f t="shared" si="16"/>
        <v/>
      </c>
      <c r="U263" s="180"/>
    </row>
    <row r="264" spans="1:21" s="189" customFormat="1" x14ac:dyDescent="0.35">
      <c r="B264" s="164"/>
      <c r="C264" s="162" t="s">
        <v>8</v>
      </c>
      <c r="D264" s="162" t="s">
        <v>1710</v>
      </c>
      <c r="E264" s="162" t="s">
        <v>1711</v>
      </c>
      <c r="F264" s="162" t="s">
        <v>83</v>
      </c>
      <c r="G264" s="162"/>
      <c r="H264" s="162" t="s">
        <v>97</v>
      </c>
      <c r="I264" s="162"/>
      <c r="J264" s="162">
        <v>882</v>
      </c>
      <c r="K264" s="162" t="s">
        <v>47</v>
      </c>
      <c r="L264" s="162"/>
      <c r="M264" s="164"/>
      <c r="N264" s="175" t="s">
        <v>1888</v>
      </c>
      <c r="O264" s="175" t="str">
        <f>INDEX('Standard Descriptions'!$E:$E,MATCH(Guidance!E264,'Standard Descriptions'!$C:$C,0))</f>
        <v xml:space="preserve"> This policy uses an alternative retirement schedule for existing capacity of the selected type(s). // </v>
      </c>
      <c r="P264" s="179" t="s">
        <v>1889</v>
      </c>
      <c r="Q264" s="179" t="s">
        <v>46</v>
      </c>
      <c r="R264" s="179" t="str">
        <f t="shared" si="22"/>
        <v xml:space="preserve">Solar Thermal </v>
      </c>
      <c r="S264" s="179" t="str">
        <f t="shared" si="21"/>
        <v>//**Solar Thermal : **</v>
      </c>
      <c r="T264" s="162" t="str">
        <f t="shared" si="16"/>
        <v/>
      </c>
      <c r="U264" s="180"/>
    </row>
    <row r="265" spans="1:21" s="189" customFormat="1" x14ac:dyDescent="0.35">
      <c r="B265" s="164"/>
      <c r="C265" s="162" t="s">
        <v>8</v>
      </c>
      <c r="D265" s="162" t="s">
        <v>1710</v>
      </c>
      <c r="E265" s="162" t="s">
        <v>1711</v>
      </c>
      <c r="F265" s="162" t="s">
        <v>84</v>
      </c>
      <c r="G265" s="162"/>
      <c r="H265" s="162" t="s">
        <v>98</v>
      </c>
      <c r="I265" s="162"/>
      <c r="J265" s="162">
        <v>883</v>
      </c>
      <c r="K265" s="162" t="s">
        <v>47</v>
      </c>
      <c r="L265" s="162"/>
      <c r="M265" s="164"/>
      <c r="N265" s="175" t="s">
        <v>1888</v>
      </c>
      <c r="O265" s="175" t="str">
        <f>INDEX('Standard Descriptions'!$E:$E,MATCH(Guidance!E265,'Standard Descriptions'!$C:$C,0))</f>
        <v xml:space="preserve"> This policy uses an alternative retirement schedule for existing capacity of the selected type(s). // </v>
      </c>
      <c r="P265" s="179" t="s">
        <v>1889</v>
      </c>
      <c r="Q265" s="179" t="s">
        <v>46</v>
      </c>
      <c r="R265" s="179" t="str">
        <f t="shared" si="22"/>
        <v xml:space="preserve">Biomass </v>
      </c>
      <c r="S265" s="179" t="str">
        <f t="shared" si="21"/>
        <v>//**Biomass : **</v>
      </c>
      <c r="T265" s="162" t="str">
        <f t="shared" si="16"/>
        <v/>
      </c>
      <c r="U265" s="180"/>
    </row>
    <row r="266" spans="1:21" s="189" customFormat="1" x14ac:dyDescent="0.35">
      <c r="B266" s="164"/>
      <c r="C266" s="162" t="s">
        <v>8</v>
      </c>
      <c r="D266" s="162" t="s">
        <v>1710</v>
      </c>
      <c r="E266" s="162" t="s">
        <v>1711</v>
      </c>
      <c r="F266" s="162" t="s">
        <v>711</v>
      </c>
      <c r="G266" s="162"/>
      <c r="H266" s="162" t="s">
        <v>440</v>
      </c>
      <c r="I266" s="162"/>
      <c r="J266" s="162">
        <v>884</v>
      </c>
      <c r="K266" s="162" t="s">
        <v>47</v>
      </c>
      <c r="L266" s="162"/>
      <c r="M266" s="164"/>
      <c r="N266" s="175" t="s">
        <v>1888</v>
      </c>
      <c r="O266" s="175" t="str">
        <f>INDEX('Standard Descriptions'!$E:$E,MATCH(Guidance!E266,'Standard Descriptions'!$C:$C,0))</f>
        <v xml:space="preserve"> This policy uses an alternative retirement schedule for existing capacity of the selected type(s). // </v>
      </c>
      <c r="P266" s="179" t="s">
        <v>1889</v>
      </c>
      <c r="Q266" s="179" t="s">
        <v>46</v>
      </c>
      <c r="R266" s="179" t="str">
        <f t="shared" si="22"/>
        <v xml:space="preserve">Geothermal </v>
      </c>
      <c r="S266" s="179" t="str">
        <f t="shared" si="21"/>
        <v>//**Geothermal : **</v>
      </c>
      <c r="T266" s="162" t="str">
        <f t="shared" si="16"/>
        <v/>
      </c>
      <c r="U266" s="180"/>
    </row>
    <row r="267" spans="1:21" s="189" customFormat="1" x14ac:dyDescent="0.35">
      <c r="B267" s="164"/>
      <c r="C267" s="162" t="s">
        <v>8</v>
      </c>
      <c r="D267" s="162" t="s">
        <v>1710</v>
      </c>
      <c r="E267" s="162" t="s">
        <v>1711</v>
      </c>
      <c r="F267" s="162" t="s">
        <v>299</v>
      </c>
      <c r="G267" s="162"/>
      <c r="H267" s="162" t="s">
        <v>301</v>
      </c>
      <c r="I267" s="162"/>
      <c r="J267" s="162">
        <v>885</v>
      </c>
      <c r="K267" s="162" t="s">
        <v>47</v>
      </c>
      <c r="L267" s="162"/>
      <c r="M267" s="164"/>
      <c r="N267" s="175" t="s">
        <v>1888</v>
      </c>
      <c r="O267" s="175" t="str">
        <f>INDEX('Standard Descriptions'!$E:$E,MATCH(Guidance!E267,'Standard Descriptions'!$C:$C,0))</f>
        <v xml:space="preserve"> This policy uses an alternative retirement schedule for existing capacity of the selected type(s). // </v>
      </c>
      <c r="P267" s="179" t="s">
        <v>1889</v>
      </c>
      <c r="Q267" s="179" t="s">
        <v>46</v>
      </c>
      <c r="R267" s="179" t="str">
        <f t="shared" si="22"/>
        <v xml:space="preserve">Petroleum </v>
      </c>
      <c r="S267" s="179" t="str">
        <f t="shared" si="21"/>
        <v>//**Petroleum : **</v>
      </c>
      <c r="T267" s="162" t="str">
        <f t="shared" si="16"/>
        <v/>
      </c>
      <c r="U267" s="180"/>
    </row>
    <row r="268" spans="1:21" s="189" customFormat="1" x14ac:dyDescent="0.35">
      <c r="B268" s="164"/>
      <c r="C268" s="162" t="s">
        <v>8</v>
      </c>
      <c r="D268" s="162" t="s">
        <v>1710</v>
      </c>
      <c r="E268" s="162" t="s">
        <v>1711</v>
      </c>
      <c r="F268" s="162" t="s">
        <v>300</v>
      </c>
      <c r="G268" s="162"/>
      <c r="H268" s="162" t="s">
        <v>302</v>
      </c>
      <c r="I268" s="162"/>
      <c r="J268" s="162">
        <v>886</v>
      </c>
      <c r="K268" s="162" t="s">
        <v>47</v>
      </c>
      <c r="L268" s="162"/>
      <c r="M268" s="164"/>
      <c r="N268" s="175" t="s">
        <v>1888</v>
      </c>
      <c r="O268" s="175" t="str">
        <f>INDEX('Standard Descriptions'!$E:$E,MATCH(Guidance!E268,'Standard Descriptions'!$C:$C,0))</f>
        <v xml:space="preserve"> This policy uses an alternative retirement schedule for existing capacity of the selected type(s). // </v>
      </c>
      <c r="P268" s="179" t="s">
        <v>1889</v>
      </c>
      <c r="Q268" s="179" t="s">
        <v>46</v>
      </c>
      <c r="R268" s="179" t="str">
        <f t="shared" si="22"/>
        <v xml:space="preserve">Natural Gas Peaker </v>
      </c>
      <c r="S268" s="179" t="str">
        <f t="shared" si="21"/>
        <v>//**Natural Gas Peaker : **</v>
      </c>
      <c r="T268" s="162" t="str">
        <f t="shared" si="16"/>
        <v/>
      </c>
      <c r="U268" s="180"/>
    </row>
    <row r="269" spans="1:21" s="189" customFormat="1" x14ac:dyDescent="0.35">
      <c r="B269" s="164"/>
      <c r="C269" s="162" t="s">
        <v>8</v>
      </c>
      <c r="D269" s="162" t="s">
        <v>1710</v>
      </c>
      <c r="E269" s="162" t="s">
        <v>1711</v>
      </c>
      <c r="F269" s="162" t="s">
        <v>449</v>
      </c>
      <c r="G269" s="162"/>
      <c r="H269" s="162" t="s">
        <v>448</v>
      </c>
      <c r="I269" s="162"/>
      <c r="J269" s="162">
        <v>887</v>
      </c>
      <c r="K269" s="162" t="s">
        <v>47</v>
      </c>
      <c r="L269" s="162"/>
      <c r="M269" s="164"/>
      <c r="N269" s="175" t="s">
        <v>1888</v>
      </c>
      <c r="O269" s="175" t="str">
        <f>INDEX('Standard Descriptions'!$E:$E,MATCH(Guidance!E269,'Standard Descriptions'!$C:$C,0))</f>
        <v xml:space="preserve"> This policy uses an alternative retirement schedule for existing capacity of the selected type(s). // </v>
      </c>
      <c r="P269" s="179" t="s">
        <v>1889</v>
      </c>
      <c r="Q269" s="179" t="s">
        <v>46</v>
      </c>
      <c r="R269" s="179" t="str">
        <f t="shared" si="22"/>
        <v xml:space="preserve">Lignite </v>
      </c>
      <c r="S269" s="179" t="str">
        <f t="shared" si="21"/>
        <v>//**Lignite : **</v>
      </c>
      <c r="T269" s="162" t="str">
        <f t="shared" si="16"/>
        <v/>
      </c>
      <c r="U269" s="180"/>
    </row>
    <row r="270" spans="1:21" s="189" customFormat="1" x14ac:dyDescent="0.35">
      <c r="B270" s="164"/>
      <c r="C270" s="162" t="s">
        <v>8</v>
      </c>
      <c r="D270" s="162" t="s">
        <v>1710</v>
      </c>
      <c r="E270" s="162" t="s">
        <v>1711</v>
      </c>
      <c r="F270" s="162" t="s">
        <v>458</v>
      </c>
      <c r="G270" s="162"/>
      <c r="H270" s="162" t="s">
        <v>459</v>
      </c>
      <c r="I270" s="162"/>
      <c r="J270" s="162">
        <v>888</v>
      </c>
      <c r="K270" s="162" t="s">
        <v>47</v>
      </c>
      <c r="L270" s="162"/>
      <c r="M270" s="164"/>
      <c r="N270" s="175" t="s">
        <v>1888</v>
      </c>
      <c r="O270" s="175" t="str">
        <f>INDEX('Standard Descriptions'!$E:$E,MATCH(Guidance!E270,'Standard Descriptions'!$C:$C,0))</f>
        <v xml:space="preserve"> This policy uses an alternative retirement schedule for existing capacity of the selected type(s). // </v>
      </c>
      <c r="P270" s="179" t="s">
        <v>1889</v>
      </c>
      <c r="Q270" s="179" t="s">
        <v>46</v>
      </c>
      <c r="R270" s="179" t="str">
        <f t="shared" si="22"/>
        <v xml:space="preserve">Offshore Wind </v>
      </c>
      <c r="S270" s="179" t="str">
        <f t="shared" si="21"/>
        <v>//**Offshore Wind : **</v>
      </c>
      <c r="T270" s="162" t="str">
        <f t="shared" si="16"/>
        <v/>
      </c>
      <c r="U270" s="180"/>
    </row>
    <row r="271" spans="1:21" s="189" customFormat="1" x14ac:dyDescent="0.35">
      <c r="B271" s="164"/>
      <c r="C271" s="162" t="s">
        <v>8</v>
      </c>
      <c r="D271" s="162" t="s">
        <v>1710</v>
      </c>
      <c r="E271" s="162" t="s">
        <v>1711</v>
      </c>
      <c r="F271" s="162" t="s">
        <v>1106</v>
      </c>
      <c r="G271" s="162"/>
      <c r="H271" s="162" t="s">
        <v>767</v>
      </c>
      <c r="I271" s="162"/>
      <c r="J271" s="162">
        <v>889</v>
      </c>
      <c r="K271" s="162" t="s">
        <v>47</v>
      </c>
      <c r="L271" s="162"/>
      <c r="M271" s="164"/>
      <c r="N271" s="175" t="s">
        <v>1888</v>
      </c>
      <c r="O271" s="175" t="str">
        <f>INDEX('Standard Descriptions'!$E:$E,MATCH(Guidance!E271,'Standard Descriptions'!$C:$C,0))</f>
        <v xml:space="preserve"> This policy uses an alternative retirement schedule for existing capacity of the selected type(s). // </v>
      </c>
      <c r="P271" s="179" t="s">
        <v>1889</v>
      </c>
      <c r="Q271" s="179" t="s">
        <v>46</v>
      </c>
      <c r="R271" s="179" t="str">
        <f t="shared" si="22"/>
        <v xml:space="preserve">Crude Oil </v>
      </c>
      <c r="S271" s="179" t="str">
        <f t="shared" si="21"/>
        <v>//**Crude Oil : **</v>
      </c>
      <c r="T271" s="162" t="str">
        <f t="shared" si="16"/>
        <v/>
      </c>
      <c r="U271" s="180"/>
    </row>
    <row r="272" spans="1:21" s="189" customFormat="1" x14ac:dyDescent="0.35">
      <c r="B272" s="164"/>
      <c r="C272" s="162" t="s">
        <v>8</v>
      </c>
      <c r="D272" s="162" t="s">
        <v>1710</v>
      </c>
      <c r="E272" s="162" t="s">
        <v>1711</v>
      </c>
      <c r="F272" s="162" t="s">
        <v>1107</v>
      </c>
      <c r="G272" s="162"/>
      <c r="H272" s="162" t="s">
        <v>917</v>
      </c>
      <c r="I272" s="162"/>
      <c r="J272" s="162">
        <v>890</v>
      </c>
      <c r="K272" s="162" t="s">
        <v>47</v>
      </c>
      <c r="L272" s="162"/>
      <c r="M272" s="164"/>
      <c r="N272" s="175" t="s">
        <v>1888</v>
      </c>
      <c r="O272" s="175" t="str">
        <f>INDEX('Standard Descriptions'!$E:$E,MATCH(Guidance!E272,'Standard Descriptions'!$C:$C,0))</f>
        <v xml:space="preserve"> This policy uses an alternative retirement schedule for existing capacity of the selected type(s). // </v>
      </c>
      <c r="P272" s="179" t="s">
        <v>1889</v>
      </c>
      <c r="Q272" s="179" t="s">
        <v>46</v>
      </c>
      <c r="R272" s="179" t="str">
        <f t="shared" si="22"/>
        <v xml:space="preserve">Heavy or Residual Fuel Oil </v>
      </c>
      <c r="S272" s="179" t="str">
        <f t="shared" si="21"/>
        <v>//**Heavy or Residual Fuel Oil : **</v>
      </c>
      <c r="T272" s="162" t="str">
        <f t="shared" si="16"/>
        <v/>
      </c>
      <c r="U272" s="180"/>
    </row>
    <row r="273" spans="1:21" s="189" customFormat="1" x14ac:dyDescent="0.35">
      <c r="B273" s="164"/>
      <c r="C273" s="162" t="s">
        <v>8</v>
      </c>
      <c r="D273" s="162" t="s">
        <v>1710</v>
      </c>
      <c r="E273" s="162" t="s">
        <v>1711</v>
      </c>
      <c r="F273" s="162" t="s">
        <v>1108</v>
      </c>
      <c r="G273" s="162"/>
      <c r="H273" s="162" t="s">
        <v>769</v>
      </c>
      <c r="I273" s="162"/>
      <c r="J273" s="162">
        <v>891</v>
      </c>
      <c r="K273" s="162" t="s">
        <v>47</v>
      </c>
      <c r="L273" s="162"/>
      <c r="M273" s="164"/>
      <c r="N273" s="175" t="s">
        <v>1888</v>
      </c>
      <c r="O273" s="175" t="str">
        <f>INDEX('Standard Descriptions'!$E:$E,MATCH(Guidance!E273,'Standard Descriptions'!$C:$C,0))</f>
        <v xml:space="preserve"> This policy uses an alternative retirement schedule for existing capacity of the selected type(s). // </v>
      </c>
      <c r="P273" s="179" t="s">
        <v>1889</v>
      </c>
      <c r="Q273" s="179" t="s">
        <v>46</v>
      </c>
      <c r="R273" s="179" t="str">
        <f t="shared" si="22"/>
        <v xml:space="preserve">Municipal Solid Waste </v>
      </c>
      <c r="S273" s="179" t="str">
        <f t="shared" si="21"/>
        <v>//**Municipal Solid Waste : **</v>
      </c>
      <c r="T273" s="162" t="str">
        <f t="shared" si="16"/>
        <v/>
      </c>
      <c r="U273" s="180"/>
    </row>
    <row r="274" spans="1:21" s="189" customFormat="1" ht="29" x14ac:dyDescent="0.35">
      <c r="A274" s="189" t="s">
        <v>1887</v>
      </c>
      <c r="B274" s="164"/>
      <c r="C274" s="189" t="s">
        <v>8</v>
      </c>
      <c r="D274" s="189" t="s">
        <v>62</v>
      </c>
      <c r="E274" s="189" t="s">
        <v>136</v>
      </c>
      <c r="M274" s="164"/>
      <c r="N274" s="188" t="s">
        <v>1888</v>
      </c>
      <c r="O274" s="188"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83" t="s">
        <v>1889</v>
      </c>
      <c r="Q274" s="183" t="s">
        <v>46</v>
      </c>
      <c r="S274" s="183" t="str">
        <f t="shared" si="17"/>
        <v/>
      </c>
      <c r="T274" s="183" t="str">
        <f t="shared" si="16"/>
        <v/>
      </c>
      <c r="U274" s="204" t="str">
        <f>N274&amp;O274</f>
        <v xml:space="preserve">**Description:** The business-as-usual case includes all planned capacity additions (provided by the U.S. Energy Information Administration). This policy blocks all planned additions of the selected type(s) that have not already received regulatory approval. // </v>
      </c>
    </row>
    <row r="275" spans="1:21" x14ac:dyDescent="0.35">
      <c r="A275" s="162" t="s">
        <v>1890</v>
      </c>
      <c r="C275" s="162" t="s">
        <v>8</v>
      </c>
      <c r="D275" s="162" t="s">
        <v>62</v>
      </c>
      <c r="E275" s="162" t="s">
        <v>136</v>
      </c>
      <c r="F275" s="162" t="s">
        <v>452</v>
      </c>
      <c r="H275" s="162" t="s">
        <v>451</v>
      </c>
      <c r="J275" s="162">
        <v>633</v>
      </c>
      <c r="K275" s="162" t="s">
        <v>47</v>
      </c>
      <c r="N275" s="175" t="s">
        <v>1888</v>
      </c>
      <c r="O275" s="175"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79" t="s">
        <v>1889</v>
      </c>
      <c r="Q275" s="179" t="s">
        <v>47</v>
      </c>
      <c r="R275" s="179" t="str">
        <f t="shared" ref="R275:R292" si="23">H275&amp;" "&amp;I275</f>
        <v xml:space="preserve">Hard Coal </v>
      </c>
      <c r="S275" s="179" t="str">
        <f t="shared" si="17"/>
        <v>//**Hard Coal : **</v>
      </c>
      <c r="T275" s="162" t="str">
        <f t="shared" si="16"/>
        <v/>
      </c>
    </row>
    <row r="276" spans="1:21" x14ac:dyDescent="0.35">
      <c r="A276" s="162" t="s">
        <v>1890</v>
      </c>
      <c r="C276" s="162" t="s">
        <v>8</v>
      </c>
      <c r="D276" s="162" t="s">
        <v>62</v>
      </c>
      <c r="E276" s="162" t="s">
        <v>136</v>
      </c>
      <c r="F276" s="162" t="s">
        <v>297</v>
      </c>
      <c r="H276" s="162" t="s">
        <v>298</v>
      </c>
      <c r="J276" s="162">
        <v>634</v>
      </c>
      <c r="K276" s="162" t="s">
        <v>47</v>
      </c>
      <c r="N276" s="175" t="s">
        <v>1888</v>
      </c>
      <c r="O276" s="175"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79" t="s">
        <v>1889</v>
      </c>
      <c r="Q276" s="179" t="s">
        <v>47</v>
      </c>
      <c r="R276" s="179" t="str">
        <f t="shared" si="23"/>
        <v xml:space="preserve">Natural Gas Nonpeaker </v>
      </c>
      <c r="S276" s="179" t="str">
        <f t="shared" si="17"/>
        <v>//**Natural Gas Nonpeaker : **</v>
      </c>
      <c r="T276" s="162" t="str">
        <f t="shared" ref="T276:T339" si="24">IF(K276="Yes",S276&amp;L276,"")</f>
        <v/>
      </c>
    </row>
    <row r="277" spans="1:21" x14ac:dyDescent="0.35">
      <c r="A277" s="162" t="s">
        <v>1890</v>
      </c>
      <c r="C277" s="162" t="s">
        <v>8</v>
      </c>
      <c r="D277" s="162" t="s">
        <v>62</v>
      </c>
      <c r="E277" s="162" t="s">
        <v>136</v>
      </c>
      <c r="F277" s="162" t="s">
        <v>80</v>
      </c>
      <c r="H277" s="162" t="s">
        <v>94</v>
      </c>
      <c r="J277" s="162">
        <v>635</v>
      </c>
      <c r="K277" s="162" t="s">
        <v>47</v>
      </c>
      <c r="N277" s="175" t="s">
        <v>1888</v>
      </c>
      <c r="O277" s="175"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79" t="s">
        <v>1889</v>
      </c>
      <c r="Q277" s="179" t="s">
        <v>47</v>
      </c>
      <c r="R277" s="179" t="str">
        <f t="shared" si="23"/>
        <v xml:space="preserve">Nuclear </v>
      </c>
      <c r="S277" s="179" t="str">
        <f t="shared" ref="S277:S311" si="25">IF(R277="","","//**"&amp;R277&amp;": **")</f>
        <v>//**Nuclear : **</v>
      </c>
      <c r="T277" s="162" t="str">
        <f t="shared" si="24"/>
        <v/>
      </c>
    </row>
    <row r="278" spans="1:21" x14ac:dyDescent="0.35">
      <c r="A278" s="162" t="s">
        <v>1890</v>
      </c>
      <c r="C278" s="162" t="s">
        <v>8</v>
      </c>
      <c r="D278" s="162" t="s">
        <v>62</v>
      </c>
      <c r="E278" s="162" t="s">
        <v>136</v>
      </c>
      <c r="F278" s="162" t="s">
        <v>81</v>
      </c>
      <c r="H278" s="162" t="s">
        <v>95</v>
      </c>
      <c r="J278" s="162">
        <v>636</v>
      </c>
      <c r="K278" s="162" t="s">
        <v>47</v>
      </c>
      <c r="N278" s="175" t="s">
        <v>1888</v>
      </c>
      <c r="O278" s="175"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79" t="s">
        <v>1889</v>
      </c>
      <c r="Q278" s="179" t="s">
        <v>47</v>
      </c>
      <c r="R278" s="179" t="str">
        <f t="shared" si="23"/>
        <v xml:space="preserve">Hydro </v>
      </c>
      <c r="S278" s="179" t="str">
        <f t="shared" si="25"/>
        <v>//**Hydro : **</v>
      </c>
      <c r="T278" s="162" t="str">
        <f t="shared" si="24"/>
        <v/>
      </c>
    </row>
    <row r="279" spans="1:21" x14ac:dyDescent="0.35">
      <c r="A279" s="162" t="s">
        <v>1890</v>
      </c>
      <c r="C279" s="162" t="s">
        <v>8</v>
      </c>
      <c r="D279" s="162" t="s">
        <v>62</v>
      </c>
      <c r="E279" s="162" t="s">
        <v>136</v>
      </c>
      <c r="F279" s="162" t="s">
        <v>453</v>
      </c>
      <c r="H279" s="162" t="s">
        <v>456</v>
      </c>
      <c r="J279" s="162">
        <v>637</v>
      </c>
      <c r="K279" s="162" t="s">
        <v>47</v>
      </c>
      <c r="N279" s="175" t="s">
        <v>1888</v>
      </c>
      <c r="O279" s="175"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79" t="s">
        <v>1889</v>
      </c>
      <c r="Q279" s="179" t="s">
        <v>47</v>
      </c>
      <c r="R279" s="179" t="str">
        <f t="shared" si="23"/>
        <v xml:space="preserve">Onshore Wind </v>
      </c>
      <c r="S279" s="179" t="str">
        <f t="shared" si="25"/>
        <v>//**Onshore Wind : **</v>
      </c>
      <c r="T279" s="162" t="str">
        <f t="shared" si="24"/>
        <v/>
      </c>
    </row>
    <row r="280" spans="1:21" x14ac:dyDescent="0.35">
      <c r="A280" s="162" t="s">
        <v>1890</v>
      </c>
      <c r="C280" s="162" t="s">
        <v>8</v>
      </c>
      <c r="D280" s="162" t="s">
        <v>62</v>
      </c>
      <c r="E280" s="162" t="s">
        <v>136</v>
      </c>
      <c r="F280" s="162" t="s">
        <v>82</v>
      </c>
      <c r="H280" s="162" t="s">
        <v>96</v>
      </c>
      <c r="J280" s="162">
        <v>638</v>
      </c>
      <c r="K280" s="162" t="s">
        <v>47</v>
      </c>
      <c r="N280" s="175" t="s">
        <v>1888</v>
      </c>
      <c r="O280" s="175"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79" t="s">
        <v>1889</v>
      </c>
      <c r="Q280" s="179" t="s">
        <v>47</v>
      </c>
      <c r="R280" s="179" t="str">
        <f t="shared" si="23"/>
        <v xml:space="preserve">Solar PV </v>
      </c>
      <c r="S280" s="179" t="str">
        <f t="shared" si="25"/>
        <v>//**Solar PV : **</v>
      </c>
      <c r="T280" s="162" t="str">
        <f t="shared" si="24"/>
        <v/>
      </c>
    </row>
    <row r="281" spans="1:21" x14ac:dyDescent="0.35">
      <c r="A281" s="162" t="s">
        <v>1890</v>
      </c>
      <c r="C281" s="162" t="s">
        <v>8</v>
      </c>
      <c r="D281" s="162" t="s">
        <v>62</v>
      </c>
      <c r="E281" s="162" t="s">
        <v>136</v>
      </c>
      <c r="F281" s="162" t="s">
        <v>83</v>
      </c>
      <c r="H281" s="162" t="s">
        <v>97</v>
      </c>
      <c r="J281" s="162">
        <v>639</v>
      </c>
      <c r="K281" s="162" t="s">
        <v>47</v>
      </c>
      <c r="N281" s="175" t="s">
        <v>1888</v>
      </c>
      <c r="O281" s="175"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79" t="s">
        <v>1889</v>
      </c>
      <c r="Q281" s="179" t="s">
        <v>47</v>
      </c>
      <c r="R281" s="179" t="str">
        <f t="shared" si="23"/>
        <v xml:space="preserve">Solar Thermal </v>
      </c>
      <c r="S281" s="179" t="str">
        <f t="shared" si="25"/>
        <v>//**Solar Thermal : **</v>
      </c>
      <c r="T281" s="162" t="str">
        <f t="shared" si="24"/>
        <v/>
      </c>
    </row>
    <row r="282" spans="1:21" x14ac:dyDescent="0.35">
      <c r="A282" s="162" t="s">
        <v>1890</v>
      </c>
      <c r="C282" s="162" t="s">
        <v>8</v>
      </c>
      <c r="D282" s="162" t="s">
        <v>62</v>
      </c>
      <c r="E282" s="162" t="s">
        <v>136</v>
      </c>
      <c r="F282" s="162" t="s">
        <v>84</v>
      </c>
      <c r="H282" s="162" t="s">
        <v>98</v>
      </c>
      <c r="J282" s="162">
        <v>640</v>
      </c>
      <c r="K282" s="162" t="s">
        <v>47</v>
      </c>
      <c r="N282" s="175" t="s">
        <v>1888</v>
      </c>
      <c r="O282" s="175"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79" t="s">
        <v>1889</v>
      </c>
      <c r="Q282" s="179" t="s">
        <v>47</v>
      </c>
      <c r="R282" s="179" t="str">
        <f t="shared" si="23"/>
        <v xml:space="preserve">Biomass </v>
      </c>
      <c r="S282" s="179" t="str">
        <f t="shared" si="25"/>
        <v>//**Biomass : **</v>
      </c>
      <c r="T282" s="162" t="str">
        <f t="shared" si="24"/>
        <v/>
      </c>
    </row>
    <row r="283" spans="1:21" x14ac:dyDescent="0.35">
      <c r="A283" s="162" t="s">
        <v>1890</v>
      </c>
      <c r="C283" s="162" t="s">
        <v>8</v>
      </c>
      <c r="D283" s="162" t="s">
        <v>62</v>
      </c>
      <c r="E283" s="162" t="s">
        <v>136</v>
      </c>
      <c r="F283" s="162" t="s">
        <v>711</v>
      </c>
      <c r="H283" s="162" t="s">
        <v>440</v>
      </c>
      <c r="J283" s="162">
        <v>641</v>
      </c>
      <c r="K283" s="162" t="s">
        <v>47</v>
      </c>
      <c r="N283" s="175" t="s">
        <v>1888</v>
      </c>
      <c r="O283" s="175"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79" t="s">
        <v>1889</v>
      </c>
      <c r="Q283" s="179" t="s">
        <v>47</v>
      </c>
      <c r="R283" s="179" t="str">
        <f t="shared" si="23"/>
        <v xml:space="preserve">Geothermal </v>
      </c>
      <c r="S283" s="179" t="str">
        <f t="shared" si="25"/>
        <v>//**Geothermal : **</v>
      </c>
      <c r="T283" s="162" t="str">
        <f t="shared" si="24"/>
        <v/>
      </c>
    </row>
    <row r="284" spans="1:21" x14ac:dyDescent="0.35">
      <c r="A284" s="162" t="s">
        <v>1890</v>
      </c>
      <c r="C284" s="162" t="s">
        <v>8</v>
      </c>
      <c r="D284" s="162" t="s">
        <v>62</v>
      </c>
      <c r="E284" s="162" t="s">
        <v>136</v>
      </c>
      <c r="F284" s="162" t="s">
        <v>299</v>
      </c>
      <c r="H284" s="162" t="s">
        <v>301</v>
      </c>
      <c r="J284" s="162">
        <v>642</v>
      </c>
      <c r="K284" s="162" t="s">
        <v>47</v>
      </c>
      <c r="N284" s="175" t="s">
        <v>1888</v>
      </c>
      <c r="O284" s="175"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79" t="s">
        <v>1889</v>
      </c>
      <c r="Q284" s="179" t="s">
        <v>47</v>
      </c>
      <c r="R284" s="179" t="str">
        <f t="shared" si="23"/>
        <v xml:space="preserve">Petroleum </v>
      </c>
      <c r="S284" s="179" t="str">
        <f t="shared" si="25"/>
        <v>//**Petroleum : **</v>
      </c>
      <c r="T284" s="162" t="str">
        <f t="shared" si="24"/>
        <v/>
      </c>
    </row>
    <row r="285" spans="1:21" x14ac:dyDescent="0.35">
      <c r="A285" s="162" t="s">
        <v>1890</v>
      </c>
      <c r="C285" s="162" t="s">
        <v>8</v>
      </c>
      <c r="D285" s="162" t="s">
        <v>62</v>
      </c>
      <c r="E285" s="162" t="s">
        <v>136</v>
      </c>
      <c r="F285" s="162" t="s">
        <v>300</v>
      </c>
      <c r="H285" s="162" t="s">
        <v>302</v>
      </c>
      <c r="J285" s="162">
        <v>643</v>
      </c>
      <c r="K285" s="162" t="s">
        <v>47</v>
      </c>
      <c r="N285" s="175" t="s">
        <v>1888</v>
      </c>
      <c r="O285" s="175"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79" t="s">
        <v>1889</v>
      </c>
      <c r="Q285" s="179" t="s">
        <v>47</v>
      </c>
      <c r="R285" s="179" t="str">
        <f t="shared" si="23"/>
        <v xml:space="preserve">Natural Gas Peaker </v>
      </c>
      <c r="S285" s="179" t="str">
        <f t="shared" si="25"/>
        <v>//**Natural Gas Peaker : **</v>
      </c>
      <c r="T285" s="162" t="str">
        <f t="shared" si="24"/>
        <v/>
      </c>
    </row>
    <row r="286" spans="1:21" x14ac:dyDescent="0.35">
      <c r="A286" s="162" t="s">
        <v>1890</v>
      </c>
      <c r="C286" s="162" t="s">
        <v>8</v>
      </c>
      <c r="D286" s="162" t="s">
        <v>62</v>
      </c>
      <c r="E286" s="162" t="s">
        <v>136</v>
      </c>
      <c r="F286" s="162" t="s">
        <v>449</v>
      </c>
      <c r="H286" s="162" t="s">
        <v>448</v>
      </c>
      <c r="J286" s="162">
        <v>644</v>
      </c>
      <c r="K286" s="162" t="s">
        <v>47</v>
      </c>
      <c r="N286" s="175" t="s">
        <v>1888</v>
      </c>
      <c r="O286" s="175"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79" t="s">
        <v>1889</v>
      </c>
      <c r="Q286" s="179" t="s">
        <v>47</v>
      </c>
      <c r="R286" s="179" t="str">
        <f t="shared" si="23"/>
        <v xml:space="preserve">Lignite </v>
      </c>
      <c r="S286" s="179" t="str">
        <f t="shared" si="25"/>
        <v>//**Lignite : **</v>
      </c>
      <c r="T286" s="162" t="str">
        <f t="shared" si="24"/>
        <v/>
      </c>
    </row>
    <row r="287" spans="1:21" x14ac:dyDescent="0.35">
      <c r="A287" s="162" t="s">
        <v>1890</v>
      </c>
      <c r="C287" s="162" t="s">
        <v>8</v>
      </c>
      <c r="D287" s="162" t="s">
        <v>62</v>
      </c>
      <c r="E287" s="162" t="s">
        <v>136</v>
      </c>
      <c r="F287" s="162" t="s">
        <v>458</v>
      </c>
      <c r="H287" s="162" t="s">
        <v>459</v>
      </c>
      <c r="J287" s="162">
        <v>645</v>
      </c>
      <c r="K287" s="162" t="s">
        <v>46</v>
      </c>
      <c r="L287" s="162" t="s">
        <v>2048</v>
      </c>
      <c r="N287" s="175" t="s">
        <v>1888</v>
      </c>
      <c r="O287" s="175"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79" t="s">
        <v>1889</v>
      </c>
      <c r="Q287" s="179" t="s">
        <v>47</v>
      </c>
      <c r="R287" s="179" t="str">
        <f t="shared" si="23"/>
        <v xml:space="preserve">Offshore Wind </v>
      </c>
      <c r="S287" s="179" t="str">
        <f t="shared" si="25"/>
        <v>//**Offshore Wind : **</v>
      </c>
      <c r="T287" s="162" t="str">
        <f t="shared" si="24"/>
        <v>//**Offshore Wind : ** The Virginia Clean Economy Act (2020) requires a minimum of 5,200 MW of offshore wind are built before 2035.</v>
      </c>
    </row>
    <row r="288" spans="1:21" x14ac:dyDescent="0.35">
      <c r="A288" s="162" t="s">
        <v>1890</v>
      </c>
      <c r="C288" s="162" t="s">
        <v>8</v>
      </c>
      <c r="D288" s="162" t="s">
        <v>62</v>
      </c>
      <c r="E288" s="162" t="s">
        <v>136</v>
      </c>
      <c r="F288" s="162" t="s">
        <v>1106</v>
      </c>
      <c r="H288" s="162" t="s">
        <v>767</v>
      </c>
      <c r="J288" s="162">
        <v>646</v>
      </c>
      <c r="K288" s="162" t="s">
        <v>47</v>
      </c>
      <c r="N288" s="175" t="s">
        <v>1888</v>
      </c>
      <c r="O288" s="175"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79" t="s">
        <v>1889</v>
      </c>
      <c r="Q288" s="179" t="s">
        <v>47</v>
      </c>
      <c r="R288" s="179" t="str">
        <f t="shared" si="23"/>
        <v xml:space="preserve">Crude Oil </v>
      </c>
      <c r="S288" s="179" t="str">
        <f t="shared" si="25"/>
        <v>//**Crude Oil : **</v>
      </c>
      <c r="T288" s="162" t="str">
        <f t="shared" si="24"/>
        <v/>
      </c>
    </row>
    <row r="289" spans="1:21" s="181" customFormat="1" x14ac:dyDescent="0.35">
      <c r="A289" s="162" t="s">
        <v>1890</v>
      </c>
      <c r="B289" s="163"/>
      <c r="C289" s="162" t="s">
        <v>8</v>
      </c>
      <c r="D289" s="162" t="s">
        <v>62</v>
      </c>
      <c r="E289" s="162" t="s">
        <v>136</v>
      </c>
      <c r="F289" s="162" t="s">
        <v>1107</v>
      </c>
      <c r="G289" s="162"/>
      <c r="H289" s="162" t="s">
        <v>917</v>
      </c>
      <c r="I289" s="162"/>
      <c r="J289" s="162">
        <v>647</v>
      </c>
      <c r="K289" s="162" t="s">
        <v>47</v>
      </c>
      <c r="L289" s="162"/>
      <c r="M289" s="163"/>
      <c r="N289" s="175" t="s">
        <v>1888</v>
      </c>
      <c r="O289" s="175"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79" t="s">
        <v>1889</v>
      </c>
      <c r="Q289" s="179" t="s">
        <v>47</v>
      </c>
      <c r="R289" s="179" t="str">
        <f t="shared" si="23"/>
        <v xml:space="preserve">Heavy or Residual Fuel Oil </v>
      </c>
      <c r="S289" s="179" t="str">
        <f t="shared" si="25"/>
        <v>//**Heavy or Residual Fuel Oil : **</v>
      </c>
      <c r="T289" s="162" t="str">
        <f t="shared" si="24"/>
        <v/>
      </c>
      <c r="U289" s="180"/>
    </row>
    <row r="290" spans="1:21" s="181" customFormat="1" x14ac:dyDescent="0.35">
      <c r="A290" s="162" t="s">
        <v>1890</v>
      </c>
      <c r="B290" s="163"/>
      <c r="C290" s="162" t="s">
        <v>8</v>
      </c>
      <c r="D290" s="162" t="s">
        <v>62</v>
      </c>
      <c r="E290" s="162" t="s">
        <v>136</v>
      </c>
      <c r="F290" s="162" t="s">
        <v>1108</v>
      </c>
      <c r="G290" s="162"/>
      <c r="H290" s="162" t="s">
        <v>769</v>
      </c>
      <c r="I290" s="162"/>
      <c r="J290" s="162">
        <v>648</v>
      </c>
      <c r="K290" s="162" t="s">
        <v>47</v>
      </c>
      <c r="L290" s="162"/>
      <c r="M290" s="163"/>
      <c r="N290" s="175" t="s">
        <v>1888</v>
      </c>
      <c r="O290" s="175" t="str">
        <f>INDEX('Standard Descriptions'!$E:$E,MATCH(Guidance!E290,'Standard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90" s="179" t="s">
        <v>1889</v>
      </c>
      <c r="Q290" s="179" t="s">
        <v>47</v>
      </c>
      <c r="R290" s="179" t="str">
        <f t="shared" si="23"/>
        <v xml:space="preserve">Municipal Solid Waste </v>
      </c>
      <c r="S290" s="179" t="str">
        <f t="shared" si="25"/>
        <v>//**Municipal Solid Waste : **</v>
      </c>
      <c r="T290" s="162" t="str">
        <f t="shared" si="24"/>
        <v/>
      </c>
      <c r="U290" s="180"/>
    </row>
    <row r="291" spans="1:21" s="189" customFormat="1" ht="29" x14ac:dyDescent="0.35">
      <c r="A291" s="189" t="s">
        <v>1887</v>
      </c>
      <c r="B291" s="164"/>
      <c r="C291" s="187" t="s">
        <v>8</v>
      </c>
      <c r="D291" s="187" t="s">
        <v>355</v>
      </c>
      <c r="E291" s="187" t="s">
        <v>356</v>
      </c>
      <c r="F291" s="190"/>
      <c r="G291" s="190"/>
      <c r="H291" s="190"/>
      <c r="I291" s="190"/>
      <c r="J291" s="195">
        <v>649</v>
      </c>
      <c r="K291" s="190" t="s">
        <v>47</v>
      </c>
      <c r="L291" s="196"/>
      <c r="M291" s="164"/>
      <c r="N291" s="188" t="s">
        <v>1888</v>
      </c>
      <c r="O291" s="211" t="str">
        <f>INDEX('Standard Descriptions'!$E:$E,MATCH(Guidance!E291,'Standard Descriptions'!$C:$C,0))</f>
        <v>This policy expands the definitions for qualifying carbon-free sources for the carbon-free electricity standard to be wind, solar, hydro, nuclear, and municipal solid waste.//</v>
      </c>
      <c r="P291" s="189" t="s">
        <v>1889</v>
      </c>
      <c r="Q291" s="189" t="s">
        <v>47</v>
      </c>
      <c r="R291" s="189" t="str">
        <f t="shared" si="23"/>
        <v xml:space="preserve"> </v>
      </c>
      <c r="S291" s="183"/>
      <c r="T291" s="183" t="str">
        <f t="shared" si="24"/>
        <v/>
      </c>
      <c r="U291" s="204" t="str">
        <f>N291&amp;O291&amp;P291&amp;T291</f>
        <v>**Description:**This policy expands the definitions for qualifying carbon-free sources for the carbon-free electricity standard to be wind, solar, hydro, nuclear, and municipal solid waste.//**Guidance for setting values: **</v>
      </c>
    </row>
    <row r="292" spans="1:21" s="189" customFormat="1" ht="52.5" customHeight="1" x14ac:dyDescent="0.35">
      <c r="A292" s="189" t="s">
        <v>1887</v>
      </c>
      <c r="B292" s="164"/>
      <c r="C292" s="187" t="s">
        <v>8</v>
      </c>
      <c r="D292" s="187" t="s">
        <v>515</v>
      </c>
      <c r="E292" s="187" t="s">
        <v>514</v>
      </c>
      <c r="F292" s="186"/>
      <c r="G292" s="212"/>
      <c r="H292" s="186"/>
      <c r="I292" s="212"/>
      <c r="J292" s="195">
        <v>35</v>
      </c>
      <c r="K292" s="186" t="s">
        <v>47</v>
      </c>
      <c r="L292" s="196"/>
      <c r="M292" s="164"/>
      <c r="N292" s="188" t="s">
        <v>1888</v>
      </c>
      <c r="O292" s="188" t="str">
        <f>INDEX('Standard Descriptions'!$E:$E,MATCH(Guidance!E292,'Standard Descriptions'!$C:$C,0))</f>
        <v xml:space="preserve"> This policy extends the lifetime of all nuclear plants by the specified number of years.//</v>
      </c>
      <c r="P292" s="189" t="s">
        <v>1889</v>
      </c>
      <c r="Q292" s="189" t="s">
        <v>1924</v>
      </c>
      <c r="R292" s="189" t="str">
        <f t="shared" si="23"/>
        <v xml:space="preserve"> </v>
      </c>
      <c r="S292" s="183"/>
      <c r="T292" s="183" t="str">
        <f t="shared" si="24"/>
        <v/>
      </c>
      <c r="U292" s="204" t="str">
        <f>N292&amp;O292&amp;P292&amp;T292</f>
        <v>**Description:** This policy extends the lifetime of all nuclear plants by the specified number of years.//**Guidance for setting values: **</v>
      </c>
    </row>
    <row r="293" spans="1:21" s="189" customFormat="1" ht="109.5" customHeight="1" x14ac:dyDescent="0.35">
      <c r="A293" s="189" t="s">
        <v>1887</v>
      </c>
      <c r="B293" s="164"/>
      <c r="C293" s="189" t="s">
        <v>8</v>
      </c>
      <c r="D293" s="189" t="s">
        <v>242</v>
      </c>
      <c r="E293" s="189" t="str">
        <f>E294</f>
        <v>Percentage Reduction in Plant Downtime</v>
      </c>
      <c r="M293" s="164"/>
      <c r="N293" s="188" t="s">
        <v>1888</v>
      </c>
      <c r="O293" s="188"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83" t="s">
        <v>1889</v>
      </c>
      <c r="Q293" s="183" t="s">
        <v>46</v>
      </c>
      <c r="S293" s="183"/>
      <c r="T293" s="183" t="str">
        <f t="shared" si="24"/>
        <v/>
      </c>
      <c r="U293" s="204" t="str">
        <f>N293&amp;O293&amp;P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amp;T338</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4" spans="1:21" x14ac:dyDescent="0.35">
      <c r="A294" s="162" t="s">
        <v>1890</v>
      </c>
      <c r="C294" s="152" t="s">
        <v>8</v>
      </c>
      <c r="D294" s="152" t="s">
        <v>242</v>
      </c>
      <c r="E294" s="152" t="s">
        <v>243</v>
      </c>
      <c r="F294" s="155" t="s">
        <v>452</v>
      </c>
      <c r="G294" s="155" t="s">
        <v>244</v>
      </c>
      <c r="H294" s="154"/>
      <c r="I294" s="155"/>
      <c r="J294" s="177">
        <v>650</v>
      </c>
      <c r="K294" s="155" t="s">
        <v>47</v>
      </c>
      <c r="L294" s="178"/>
      <c r="N294" s="175" t="s">
        <v>1888</v>
      </c>
      <c r="O294" s="175"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79" t="s">
        <v>1889</v>
      </c>
      <c r="Q294" s="179" t="s">
        <v>46</v>
      </c>
      <c r="R294" s="179" t="str">
        <f t="shared" ref="R294:R338" si="26">H294&amp;" "&amp;I294</f>
        <v xml:space="preserve"> </v>
      </c>
      <c r="S294" s="179"/>
      <c r="T294" s="162" t="str">
        <f t="shared" si="24"/>
        <v/>
      </c>
    </row>
    <row r="295" spans="1:21" x14ac:dyDescent="0.35">
      <c r="A295" s="162" t="s">
        <v>1890</v>
      </c>
      <c r="C295" s="213" t="s">
        <v>8</v>
      </c>
      <c r="D295" s="213" t="s">
        <v>242</v>
      </c>
      <c r="E295" s="213" t="s">
        <v>243</v>
      </c>
      <c r="F295" s="155" t="s">
        <v>452</v>
      </c>
      <c r="G295" s="155" t="s">
        <v>245</v>
      </c>
      <c r="H295" s="154"/>
      <c r="I295" s="155"/>
      <c r="J295" s="177">
        <v>651</v>
      </c>
      <c r="K295" s="155" t="s">
        <v>47</v>
      </c>
      <c r="L295" s="178"/>
      <c r="N295" s="175" t="s">
        <v>1888</v>
      </c>
      <c r="O295" s="175"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79" t="s">
        <v>1889</v>
      </c>
      <c r="Q295" s="179" t="s">
        <v>46</v>
      </c>
      <c r="R295" s="179" t="str">
        <f t="shared" si="26"/>
        <v xml:space="preserve"> </v>
      </c>
      <c r="S295" s="179"/>
      <c r="T295" s="162" t="str">
        <f t="shared" si="24"/>
        <v/>
      </c>
    </row>
    <row r="296" spans="1:21" x14ac:dyDescent="0.35">
      <c r="A296" s="162" t="s">
        <v>1890</v>
      </c>
      <c r="C296" s="213" t="s">
        <v>8</v>
      </c>
      <c r="D296" s="213" t="s">
        <v>242</v>
      </c>
      <c r="E296" s="213" t="s">
        <v>243</v>
      </c>
      <c r="F296" s="155" t="s">
        <v>452</v>
      </c>
      <c r="G296" s="155" t="s">
        <v>246</v>
      </c>
      <c r="H296" s="154"/>
      <c r="I296" s="155"/>
      <c r="J296" s="177">
        <v>652</v>
      </c>
      <c r="K296" s="155" t="s">
        <v>47</v>
      </c>
      <c r="L296" s="178"/>
      <c r="N296" s="175" t="s">
        <v>1888</v>
      </c>
      <c r="O296" s="175"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79" t="s">
        <v>1889</v>
      </c>
      <c r="Q296" s="179" t="s">
        <v>46</v>
      </c>
      <c r="R296" s="179" t="str">
        <f t="shared" si="26"/>
        <v xml:space="preserve"> </v>
      </c>
      <c r="S296" s="179"/>
      <c r="T296" s="162" t="str">
        <f t="shared" si="24"/>
        <v/>
      </c>
    </row>
    <row r="297" spans="1:21" x14ac:dyDescent="0.35">
      <c r="A297" s="162" t="s">
        <v>1890</v>
      </c>
      <c r="C297" s="213" t="s">
        <v>8</v>
      </c>
      <c r="D297" s="213" t="s">
        <v>242</v>
      </c>
      <c r="E297" s="213" t="s">
        <v>243</v>
      </c>
      <c r="F297" s="155" t="s">
        <v>297</v>
      </c>
      <c r="G297" s="155" t="s">
        <v>244</v>
      </c>
      <c r="H297" s="155" t="s">
        <v>293</v>
      </c>
      <c r="I297" s="155" t="s">
        <v>298</v>
      </c>
      <c r="J297" s="177">
        <v>141</v>
      </c>
      <c r="K297" s="155" t="s">
        <v>47</v>
      </c>
      <c r="L297" s="178" t="s">
        <v>1925</v>
      </c>
      <c r="N297" s="175" t="s">
        <v>1888</v>
      </c>
      <c r="O297" s="175"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79" t="s">
        <v>1889</v>
      </c>
      <c r="Q297" s="179" t="s">
        <v>46</v>
      </c>
      <c r="R297" s="179" t="str">
        <f t="shared" si="26"/>
        <v>Preexisting Natural Gas Nonpeaker</v>
      </c>
      <c r="S297" s="179" t="str">
        <f t="shared" si="25"/>
        <v>//**Preexisting Natural Gas Nonpeaker: **</v>
      </c>
      <c r="T297" s="162" t="str">
        <f t="shared" si="24"/>
        <v/>
      </c>
    </row>
    <row r="298" spans="1:21" x14ac:dyDescent="0.35">
      <c r="A298" s="162" t="s">
        <v>1890</v>
      </c>
      <c r="C298" s="213" t="s">
        <v>8</v>
      </c>
      <c r="D298" s="213" t="s">
        <v>242</v>
      </c>
      <c r="E298" s="213" t="s">
        <v>243</v>
      </c>
      <c r="F298" s="155" t="s">
        <v>297</v>
      </c>
      <c r="G298" s="155" t="s">
        <v>245</v>
      </c>
      <c r="H298" s="155"/>
      <c r="I298" s="155"/>
      <c r="J298" s="177">
        <v>653</v>
      </c>
      <c r="K298" s="155" t="s">
        <v>47</v>
      </c>
      <c r="L298" s="178"/>
      <c r="N298" s="175" t="s">
        <v>1888</v>
      </c>
      <c r="O298" s="175"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79" t="s">
        <v>1889</v>
      </c>
      <c r="Q298" s="179" t="s">
        <v>46</v>
      </c>
      <c r="R298" s="179" t="str">
        <f t="shared" si="26"/>
        <v xml:space="preserve"> </v>
      </c>
      <c r="S298" s="179"/>
      <c r="T298" s="162" t="str">
        <f t="shared" si="24"/>
        <v/>
      </c>
    </row>
    <row r="299" spans="1:21" x14ac:dyDescent="0.35">
      <c r="A299" s="162" t="s">
        <v>1890</v>
      </c>
      <c r="C299" s="213" t="s">
        <v>8</v>
      </c>
      <c r="D299" s="213" t="s">
        <v>242</v>
      </c>
      <c r="E299" s="213" t="s">
        <v>243</v>
      </c>
      <c r="F299" s="155" t="s">
        <v>297</v>
      </c>
      <c r="G299" s="155" t="s">
        <v>246</v>
      </c>
      <c r="H299" s="155"/>
      <c r="I299" s="155"/>
      <c r="J299" s="177">
        <v>654</v>
      </c>
      <c r="K299" s="155" t="s">
        <v>47</v>
      </c>
      <c r="L299" s="178"/>
      <c r="N299" s="175" t="s">
        <v>1888</v>
      </c>
      <c r="O299" s="175"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79" t="s">
        <v>1889</v>
      </c>
      <c r="Q299" s="179" t="s">
        <v>46</v>
      </c>
      <c r="R299" s="179" t="str">
        <f t="shared" si="26"/>
        <v xml:space="preserve"> </v>
      </c>
      <c r="S299" s="179"/>
      <c r="T299" s="162" t="str">
        <f t="shared" si="24"/>
        <v/>
      </c>
    </row>
    <row r="300" spans="1:21" x14ac:dyDescent="0.35">
      <c r="A300" s="162" t="s">
        <v>1890</v>
      </c>
      <c r="C300" s="213" t="s">
        <v>8</v>
      </c>
      <c r="D300" s="213" t="s">
        <v>242</v>
      </c>
      <c r="E300" s="213" t="s">
        <v>243</v>
      </c>
      <c r="F300" s="155" t="s">
        <v>80</v>
      </c>
      <c r="G300" s="155" t="s">
        <v>244</v>
      </c>
      <c r="H300" s="155"/>
      <c r="I300" s="155"/>
      <c r="J300" s="177">
        <v>655</v>
      </c>
      <c r="K300" s="155" t="s">
        <v>47</v>
      </c>
      <c r="L300" s="178"/>
      <c r="N300" s="175" t="s">
        <v>1888</v>
      </c>
      <c r="O300" s="175"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79" t="s">
        <v>1889</v>
      </c>
      <c r="Q300" s="179" t="s">
        <v>46</v>
      </c>
      <c r="R300" s="179" t="str">
        <f t="shared" si="26"/>
        <v xml:space="preserve"> </v>
      </c>
      <c r="S300" s="179"/>
      <c r="T300" s="162" t="str">
        <f t="shared" si="24"/>
        <v/>
      </c>
    </row>
    <row r="301" spans="1:21" x14ac:dyDescent="0.35">
      <c r="A301" s="162" t="s">
        <v>1890</v>
      </c>
      <c r="C301" s="213" t="s">
        <v>8</v>
      </c>
      <c r="D301" s="213" t="s">
        <v>242</v>
      </c>
      <c r="E301" s="213" t="s">
        <v>243</v>
      </c>
      <c r="F301" s="155" t="s">
        <v>80</v>
      </c>
      <c r="G301" s="155" t="s">
        <v>245</v>
      </c>
      <c r="H301" s="155"/>
      <c r="I301" s="155"/>
      <c r="J301" s="177">
        <v>656</v>
      </c>
      <c r="K301" s="155" t="s">
        <v>47</v>
      </c>
      <c r="L301" s="178"/>
      <c r="N301" s="175" t="s">
        <v>1888</v>
      </c>
      <c r="O301" s="175"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79" t="s">
        <v>1889</v>
      </c>
      <c r="Q301" s="179" t="s">
        <v>46</v>
      </c>
      <c r="R301" s="179" t="str">
        <f t="shared" si="26"/>
        <v xml:space="preserve"> </v>
      </c>
      <c r="S301" s="179"/>
      <c r="T301" s="162" t="str">
        <f t="shared" si="24"/>
        <v/>
      </c>
    </row>
    <row r="302" spans="1:21" x14ac:dyDescent="0.35">
      <c r="A302" s="162" t="s">
        <v>1890</v>
      </c>
      <c r="C302" s="213" t="s">
        <v>8</v>
      </c>
      <c r="D302" s="213" t="s">
        <v>242</v>
      </c>
      <c r="E302" s="213" t="s">
        <v>243</v>
      </c>
      <c r="F302" s="155" t="s">
        <v>80</v>
      </c>
      <c r="G302" s="155" t="s">
        <v>246</v>
      </c>
      <c r="H302" s="155"/>
      <c r="I302" s="155"/>
      <c r="J302" s="177">
        <v>657</v>
      </c>
      <c r="K302" s="155" t="s">
        <v>47</v>
      </c>
      <c r="L302" s="178"/>
      <c r="N302" s="175" t="s">
        <v>1888</v>
      </c>
      <c r="O302" s="175"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79" t="s">
        <v>1889</v>
      </c>
      <c r="Q302" s="179" t="s">
        <v>46</v>
      </c>
      <c r="R302" s="179" t="str">
        <f t="shared" si="26"/>
        <v xml:space="preserve"> </v>
      </c>
      <c r="S302" s="179"/>
      <c r="T302" s="162" t="str">
        <f t="shared" si="24"/>
        <v/>
      </c>
    </row>
    <row r="303" spans="1:21" x14ac:dyDescent="0.35">
      <c r="A303" s="162" t="s">
        <v>1890</v>
      </c>
      <c r="C303" s="213" t="s">
        <v>8</v>
      </c>
      <c r="D303" s="213" t="s">
        <v>242</v>
      </c>
      <c r="E303" s="213" t="s">
        <v>243</v>
      </c>
      <c r="F303" s="155" t="s">
        <v>81</v>
      </c>
      <c r="G303" s="155" t="s">
        <v>244</v>
      </c>
      <c r="H303" s="155"/>
      <c r="I303" s="155"/>
      <c r="J303" s="177">
        <v>658</v>
      </c>
      <c r="K303" s="155" t="s">
        <v>47</v>
      </c>
      <c r="L303" s="178"/>
      <c r="N303" s="175" t="s">
        <v>1888</v>
      </c>
      <c r="O303" s="175"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79" t="s">
        <v>1889</v>
      </c>
      <c r="Q303" s="179" t="s">
        <v>46</v>
      </c>
      <c r="R303" s="179" t="str">
        <f t="shared" si="26"/>
        <v xml:space="preserve"> </v>
      </c>
      <c r="S303" s="179"/>
      <c r="T303" s="162" t="str">
        <f t="shared" si="24"/>
        <v/>
      </c>
    </row>
    <row r="304" spans="1:21" x14ac:dyDescent="0.35">
      <c r="A304" s="162" t="s">
        <v>1890</v>
      </c>
      <c r="C304" s="213" t="s">
        <v>8</v>
      </c>
      <c r="D304" s="213" t="s">
        <v>242</v>
      </c>
      <c r="E304" s="213" t="s">
        <v>243</v>
      </c>
      <c r="F304" s="155" t="s">
        <v>81</v>
      </c>
      <c r="G304" s="155" t="s">
        <v>245</v>
      </c>
      <c r="H304" s="155"/>
      <c r="I304" s="155"/>
      <c r="J304" s="177">
        <v>659</v>
      </c>
      <c r="K304" s="155" t="s">
        <v>47</v>
      </c>
      <c r="L304" s="178"/>
      <c r="N304" s="175" t="s">
        <v>1888</v>
      </c>
      <c r="O304" s="175"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79" t="s">
        <v>1889</v>
      </c>
      <c r="Q304" s="179" t="s">
        <v>46</v>
      </c>
      <c r="R304" s="179" t="str">
        <f t="shared" si="26"/>
        <v xml:space="preserve"> </v>
      </c>
      <c r="S304" s="179"/>
      <c r="T304" s="162" t="str">
        <f t="shared" si="24"/>
        <v/>
      </c>
    </row>
    <row r="305" spans="1:21" x14ac:dyDescent="0.35">
      <c r="A305" s="162" t="s">
        <v>1890</v>
      </c>
      <c r="C305" s="213" t="s">
        <v>8</v>
      </c>
      <c r="D305" s="213" t="s">
        <v>242</v>
      </c>
      <c r="E305" s="213" t="s">
        <v>243</v>
      </c>
      <c r="F305" s="155" t="s">
        <v>81</v>
      </c>
      <c r="G305" s="155" t="s">
        <v>246</v>
      </c>
      <c r="H305" s="155"/>
      <c r="I305" s="155"/>
      <c r="J305" s="177">
        <v>660</v>
      </c>
      <c r="K305" s="155" t="s">
        <v>47</v>
      </c>
      <c r="L305" s="178"/>
      <c r="N305" s="175" t="s">
        <v>1888</v>
      </c>
      <c r="O305" s="175"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79" t="s">
        <v>1889</v>
      </c>
      <c r="Q305" s="179" t="s">
        <v>46</v>
      </c>
      <c r="R305" s="179" t="str">
        <f t="shared" si="26"/>
        <v xml:space="preserve"> </v>
      </c>
      <c r="S305" s="179"/>
      <c r="T305" s="162" t="str">
        <f t="shared" si="24"/>
        <v/>
      </c>
    </row>
    <row r="306" spans="1:21" s="181" customFormat="1" x14ac:dyDescent="0.35">
      <c r="A306" s="162" t="s">
        <v>1890</v>
      </c>
      <c r="B306" s="163"/>
      <c r="C306" s="213" t="s">
        <v>8</v>
      </c>
      <c r="D306" s="213" t="s">
        <v>242</v>
      </c>
      <c r="E306" s="213" t="s">
        <v>243</v>
      </c>
      <c r="F306" s="155" t="s">
        <v>453</v>
      </c>
      <c r="G306" s="155" t="s">
        <v>244</v>
      </c>
      <c r="H306" s="155"/>
      <c r="I306" s="155"/>
      <c r="J306" s="177">
        <v>661</v>
      </c>
      <c r="K306" s="155" t="s">
        <v>47</v>
      </c>
      <c r="L306" s="178"/>
      <c r="M306" s="163"/>
      <c r="N306" s="175" t="s">
        <v>1888</v>
      </c>
      <c r="O306" s="175"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79" t="s">
        <v>1889</v>
      </c>
      <c r="Q306" s="179" t="s">
        <v>46</v>
      </c>
      <c r="R306" s="179" t="str">
        <f t="shared" si="26"/>
        <v xml:space="preserve"> </v>
      </c>
      <c r="S306" s="179"/>
      <c r="T306" s="162" t="str">
        <f t="shared" si="24"/>
        <v/>
      </c>
      <c r="U306" s="180"/>
    </row>
    <row r="307" spans="1:21" s="181" customFormat="1" x14ac:dyDescent="0.35">
      <c r="A307" s="162" t="s">
        <v>1890</v>
      </c>
      <c r="B307" s="163"/>
      <c r="C307" s="213" t="s">
        <v>8</v>
      </c>
      <c r="D307" s="213" t="s">
        <v>242</v>
      </c>
      <c r="E307" s="213" t="s">
        <v>243</v>
      </c>
      <c r="F307" s="155" t="s">
        <v>453</v>
      </c>
      <c r="G307" s="155" t="s">
        <v>245</v>
      </c>
      <c r="H307" s="155"/>
      <c r="I307" s="155"/>
      <c r="J307" s="177">
        <v>662</v>
      </c>
      <c r="K307" s="155" t="s">
        <v>47</v>
      </c>
      <c r="L307" s="178"/>
      <c r="M307" s="163"/>
      <c r="N307" s="175" t="s">
        <v>1888</v>
      </c>
      <c r="O307" s="175"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79" t="s">
        <v>1889</v>
      </c>
      <c r="Q307" s="179" t="s">
        <v>46</v>
      </c>
      <c r="R307" s="179" t="str">
        <f t="shared" si="26"/>
        <v xml:space="preserve"> </v>
      </c>
      <c r="S307" s="179"/>
      <c r="T307" s="162" t="str">
        <f t="shared" si="24"/>
        <v/>
      </c>
      <c r="U307" s="180"/>
    </row>
    <row r="308" spans="1:21" s="181" customFormat="1" x14ac:dyDescent="0.35">
      <c r="A308" s="162" t="s">
        <v>1890</v>
      </c>
      <c r="B308" s="163"/>
      <c r="C308" s="213" t="s">
        <v>8</v>
      </c>
      <c r="D308" s="213" t="s">
        <v>242</v>
      </c>
      <c r="E308" s="213" t="s">
        <v>243</v>
      </c>
      <c r="F308" s="155" t="s">
        <v>453</v>
      </c>
      <c r="G308" s="155" t="s">
        <v>246</v>
      </c>
      <c r="H308" s="155" t="s">
        <v>304</v>
      </c>
      <c r="I308" s="155" t="s">
        <v>456</v>
      </c>
      <c r="J308" s="177">
        <v>143</v>
      </c>
      <c r="K308" s="155" t="s">
        <v>46</v>
      </c>
      <c r="L308" s="178" t="s">
        <v>1926</v>
      </c>
      <c r="M308" s="163"/>
      <c r="N308" s="175" t="s">
        <v>1888</v>
      </c>
      <c r="O308" s="175"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79" t="s">
        <v>1889</v>
      </c>
      <c r="Q308" s="179" t="s">
        <v>46</v>
      </c>
      <c r="R308" s="179" t="str">
        <f t="shared" si="26"/>
        <v>New Onshore Wind</v>
      </c>
      <c r="S308" s="179" t="str">
        <f t="shared" si="25"/>
        <v>//**New Onshore Wind: **</v>
      </c>
      <c r="T308" s="162" t="str">
        <f t="shared" si="24"/>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c r="U308" s="180"/>
    </row>
    <row r="309" spans="1:21" s="181" customFormat="1" x14ac:dyDescent="0.35">
      <c r="A309" s="162" t="s">
        <v>1890</v>
      </c>
      <c r="B309" s="163"/>
      <c r="C309" s="213" t="s">
        <v>8</v>
      </c>
      <c r="D309" s="213" t="s">
        <v>242</v>
      </c>
      <c r="E309" s="213" t="s">
        <v>243</v>
      </c>
      <c r="F309" s="155" t="s">
        <v>82</v>
      </c>
      <c r="G309" s="155" t="s">
        <v>244</v>
      </c>
      <c r="H309" s="155"/>
      <c r="I309" s="155"/>
      <c r="J309" s="177">
        <v>663</v>
      </c>
      <c r="K309" s="155" t="s">
        <v>47</v>
      </c>
      <c r="L309" s="178"/>
      <c r="M309" s="163"/>
      <c r="N309" s="175" t="s">
        <v>1888</v>
      </c>
      <c r="O309" s="175"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79" t="s">
        <v>1889</v>
      </c>
      <c r="Q309" s="179" t="s">
        <v>46</v>
      </c>
      <c r="R309" s="179" t="str">
        <f t="shared" si="26"/>
        <v xml:space="preserve"> </v>
      </c>
      <c r="S309" s="179"/>
      <c r="T309" s="162" t="str">
        <f t="shared" si="24"/>
        <v/>
      </c>
      <c r="U309" s="180"/>
    </row>
    <row r="310" spans="1:21" s="181" customFormat="1" x14ac:dyDescent="0.35">
      <c r="A310" s="162" t="s">
        <v>1890</v>
      </c>
      <c r="B310" s="163"/>
      <c r="C310" s="213" t="s">
        <v>8</v>
      </c>
      <c r="D310" s="213" t="s">
        <v>242</v>
      </c>
      <c r="E310" s="213" t="s">
        <v>243</v>
      </c>
      <c r="F310" s="155" t="s">
        <v>82</v>
      </c>
      <c r="G310" s="155" t="s">
        <v>245</v>
      </c>
      <c r="H310" s="155"/>
      <c r="I310" s="155"/>
      <c r="J310" s="177">
        <v>664</v>
      </c>
      <c r="K310" s="155" t="s">
        <v>47</v>
      </c>
      <c r="L310" s="178"/>
      <c r="M310" s="163"/>
      <c r="N310" s="175" t="s">
        <v>1888</v>
      </c>
      <c r="O310" s="175"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79" t="s">
        <v>1889</v>
      </c>
      <c r="Q310" s="179" t="s">
        <v>46</v>
      </c>
      <c r="R310" s="179" t="str">
        <f t="shared" si="26"/>
        <v xml:space="preserve"> </v>
      </c>
      <c r="S310" s="179"/>
      <c r="T310" s="162" t="str">
        <f t="shared" si="24"/>
        <v/>
      </c>
      <c r="U310" s="180"/>
    </row>
    <row r="311" spans="1:21" s="181" customFormat="1" x14ac:dyDescent="0.35">
      <c r="A311" s="162" t="s">
        <v>1890</v>
      </c>
      <c r="B311" s="163"/>
      <c r="C311" s="213" t="s">
        <v>8</v>
      </c>
      <c r="D311" s="213" t="s">
        <v>242</v>
      </c>
      <c r="E311" s="213" t="s">
        <v>243</v>
      </c>
      <c r="F311" s="155" t="s">
        <v>82</v>
      </c>
      <c r="G311" s="155" t="s">
        <v>246</v>
      </c>
      <c r="H311" s="155" t="s">
        <v>304</v>
      </c>
      <c r="I311" s="155" t="s">
        <v>96</v>
      </c>
      <c r="J311" s="177">
        <v>144</v>
      </c>
      <c r="K311" s="155" t="s">
        <v>46</v>
      </c>
      <c r="L311" s="178" t="s">
        <v>1927</v>
      </c>
      <c r="M311" s="163"/>
      <c r="N311" s="175" t="s">
        <v>1888</v>
      </c>
      <c r="O311" s="175"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79" t="s">
        <v>1889</v>
      </c>
      <c r="Q311" s="179" t="s">
        <v>46</v>
      </c>
      <c r="R311" s="179" t="str">
        <f t="shared" si="26"/>
        <v>New Solar PV</v>
      </c>
      <c r="S311" s="179" t="str">
        <f t="shared" si="25"/>
        <v>//**New Solar PV: **</v>
      </c>
      <c r="T311" s="162"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U311" s="180"/>
    </row>
    <row r="312" spans="1:21" s="181" customFormat="1" x14ac:dyDescent="0.35">
      <c r="A312" s="162" t="s">
        <v>1890</v>
      </c>
      <c r="B312" s="163"/>
      <c r="C312" s="213" t="s">
        <v>8</v>
      </c>
      <c r="D312" s="213" t="s">
        <v>242</v>
      </c>
      <c r="E312" s="213" t="s">
        <v>243</v>
      </c>
      <c r="F312" s="155" t="s">
        <v>83</v>
      </c>
      <c r="G312" s="155" t="s">
        <v>244</v>
      </c>
      <c r="H312" s="155"/>
      <c r="I312" s="155"/>
      <c r="J312" s="177">
        <v>665</v>
      </c>
      <c r="K312" s="155" t="s">
        <v>47</v>
      </c>
      <c r="L312" s="178"/>
      <c r="M312" s="163"/>
      <c r="N312" s="175" t="s">
        <v>1888</v>
      </c>
      <c r="O312" s="175"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79" t="s">
        <v>1889</v>
      </c>
      <c r="Q312" s="179" t="s">
        <v>46</v>
      </c>
      <c r="R312" s="179" t="str">
        <f t="shared" si="26"/>
        <v xml:space="preserve"> </v>
      </c>
      <c r="S312" s="179"/>
      <c r="T312" s="162" t="str">
        <f t="shared" si="24"/>
        <v/>
      </c>
      <c r="U312" s="180"/>
    </row>
    <row r="313" spans="1:21" s="181" customFormat="1" x14ac:dyDescent="0.35">
      <c r="A313" s="162" t="s">
        <v>1890</v>
      </c>
      <c r="B313" s="163"/>
      <c r="C313" s="213" t="s">
        <v>8</v>
      </c>
      <c r="D313" s="213" t="s">
        <v>242</v>
      </c>
      <c r="E313" s="213" t="s">
        <v>243</v>
      </c>
      <c r="F313" s="155" t="s">
        <v>83</v>
      </c>
      <c r="G313" s="155" t="s">
        <v>245</v>
      </c>
      <c r="H313" s="155"/>
      <c r="I313" s="155"/>
      <c r="J313" s="177">
        <v>666</v>
      </c>
      <c r="K313" s="155" t="s">
        <v>47</v>
      </c>
      <c r="L313" s="178"/>
      <c r="M313" s="163"/>
      <c r="N313" s="175" t="s">
        <v>1888</v>
      </c>
      <c r="O313" s="175"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79" t="s">
        <v>1889</v>
      </c>
      <c r="Q313" s="179" t="s">
        <v>46</v>
      </c>
      <c r="R313" s="179" t="str">
        <f t="shared" si="26"/>
        <v xml:space="preserve"> </v>
      </c>
      <c r="S313" s="179"/>
      <c r="T313" s="162" t="str">
        <f t="shared" si="24"/>
        <v/>
      </c>
      <c r="U313" s="180"/>
    </row>
    <row r="314" spans="1:21" s="181" customFormat="1" x14ac:dyDescent="0.35">
      <c r="A314" s="162" t="s">
        <v>1890</v>
      </c>
      <c r="B314" s="163"/>
      <c r="C314" s="213" t="s">
        <v>8</v>
      </c>
      <c r="D314" s="213" t="s">
        <v>242</v>
      </c>
      <c r="E314" s="213" t="s">
        <v>243</v>
      </c>
      <c r="F314" s="155" t="s">
        <v>83</v>
      </c>
      <c r="G314" s="155" t="s">
        <v>246</v>
      </c>
      <c r="H314" s="155"/>
      <c r="I314" s="155"/>
      <c r="J314" s="177">
        <v>667</v>
      </c>
      <c r="K314" s="155" t="s">
        <v>47</v>
      </c>
      <c r="L314" s="178"/>
      <c r="M314" s="163"/>
      <c r="N314" s="175" t="s">
        <v>1888</v>
      </c>
      <c r="O314" s="175"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79" t="s">
        <v>1889</v>
      </c>
      <c r="Q314" s="179" t="s">
        <v>46</v>
      </c>
      <c r="R314" s="179" t="str">
        <f t="shared" si="26"/>
        <v xml:space="preserve"> </v>
      </c>
      <c r="S314" s="179"/>
      <c r="T314" s="162" t="str">
        <f t="shared" si="24"/>
        <v/>
      </c>
      <c r="U314" s="180"/>
    </row>
    <row r="315" spans="1:21" s="181" customFormat="1" x14ac:dyDescent="0.35">
      <c r="A315" s="162" t="s">
        <v>1890</v>
      </c>
      <c r="B315" s="163"/>
      <c r="C315" s="213" t="s">
        <v>8</v>
      </c>
      <c r="D315" s="213" t="s">
        <v>242</v>
      </c>
      <c r="E315" s="213" t="s">
        <v>243</v>
      </c>
      <c r="F315" s="155" t="s">
        <v>84</v>
      </c>
      <c r="G315" s="155" t="s">
        <v>244</v>
      </c>
      <c r="H315" s="155"/>
      <c r="I315" s="155"/>
      <c r="J315" s="177">
        <v>668</v>
      </c>
      <c r="K315" s="155" t="s">
        <v>47</v>
      </c>
      <c r="L315" s="178"/>
      <c r="M315" s="163"/>
      <c r="N315" s="175" t="s">
        <v>1888</v>
      </c>
      <c r="O315" s="175"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79" t="s">
        <v>1889</v>
      </c>
      <c r="Q315" s="179" t="s">
        <v>46</v>
      </c>
      <c r="R315" s="179" t="str">
        <f t="shared" si="26"/>
        <v xml:space="preserve"> </v>
      </c>
      <c r="S315" s="179"/>
      <c r="T315" s="162" t="str">
        <f t="shared" si="24"/>
        <v/>
      </c>
      <c r="U315" s="180"/>
    </row>
    <row r="316" spans="1:21" s="181" customFormat="1" x14ac:dyDescent="0.35">
      <c r="A316" s="162" t="s">
        <v>1890</v>
      </c>
      <c r="B316" s="163"/>
      <c r="C316" s="213" t="s">
        <v>8</v>
      </c>
      <c r="D316" s="213" t="s">
        <v>242</v>
      </c>
      <c r="E316" s="213" t="s">
        <v>243</v>
      </c>
      <c r="F316" s="155" t="s">
        <v>84</v>
      </c>
      <c r="G316" s="155" t="s">
        <v>245</v>
      </c>
      <c r="H316" s="155"/>
      <c r="I316" s="155"/>
      <c r="J316" s="177">
        <v>669</v>
      </c>
      <c r="K316" s="155" t="s">
        <v>47</v>
      </c>
      <c r="L316" s="178"/>
      <c r="M316" s="163"/>
      <c r="N316" s="175" t="s">
        <v>1888</v>
      </c>
      <c r="O316" s="175"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79" t="s">
        <v>1889</v>
      </c>
      <c r="Q316" s="179" t="s">
        <v>46</v>
      </c>
      <c r="R316" s="179" t="str">
        <f t="shared" si="26"/>
        <v xml:space="preserve"> </v>
      </c>
      <c r="S316" s="179"/>
      <c r="T316" s="162" t="str">
        <f t="shared" si="24"/>
        <v/>
      </c>
      <c r="U316" s="180"/>
    </row>
    <row r="317" spans="1:21" s="181" customFormat="1" x14ac:dyDescent="0.35">
      <c r="A317" s="162" t="s">
        <v>1890</v>
      </c>
      <c r="B317" s="163"/>
      <c r="C317" s="213" t="s">
        <v>8</v>
      </c>
      <c r="D317" s="213" t="s">
        <v>242</v>
      </c>
      <c r="E317" s="213" t="s">
        <v>243</v>
      </c>
      <c r="F317" s="155" t="s">
        <v>84</v>
      </c>
      <c r="G317" s="155" t="s">
        <v>246</v>
      </c>
      <c r="H317" s="155"/>
      <c r="I317" s="155"/>
      <c r="J317" s="177">
        <v>670</v>
      </c>
      <c r="K317" s="155" t="s">
        <v>47</v>
      </c>
      <c r="L317" s="178"/>
      <c r="M317" s="163"/>
      <c r="N317" s="175" t="s">
        <v>1888</v>
      </c>
      <c r="O317" s="175"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79" t="s">
        <v>1889</v>
      </c>
      <c r="Q317" s="179" t="s">
        <v>46</v>
      </c>
      <c r="R317" s="179" t="str">
        <f t="shared" si="26"/>
        <v xml:space="preserve"> </v>
      </c>
      <c r="S317" s="179"/>
      <c r="T317" s="162" t="str">
        <f t="shared" si="24"/>
        <v/>
      </c>
      <c r="U317" s="180"/>
    </row>
    <row r="318" spans="1:21" s="181" customFormat="1" x14ac:dyDescent="0.35">
      <c r="A318" s="162" t="s">
        <v>1890</v>
      </c>
      <c r="B318" s="163"/>
      <c r="C318" s="213" t="s">
        <v>8</v>
      </c>
      <c r="D318" s="213" t="s">
        <v>242</v>
      </c>
      <c r="E318" s="213" t="s">
        <v>243</v>
      </c>
      <c r="F318" s="155" t="s">
        <v>299</v>
      </c>
      <c r="G318" s="155" t="s">
        <v>244</v>
      </c>
      <c r="H318" s="155"/>
      <c r="I318" s="155"/>
      <c r="J318" s="177">
        <v>671</v>
      </c>
      <c r="K318" s="155" t="s">
        <v>47</v>
      </c>
      <c r="L318" s="178"/>
      <c r="M318" s="163"/>
      <c r="N318" s="175" t="s">
        <v>1888</v>
      </c>
      <c r="O318" s="175"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79" t="s">
        <v>1889</v>
      </c>
      <c r="Q318" s="179" t="s">
        <v>46</v>
      </c>
      <c r="R318" s="179" t="str">
        <f t="shared" si="26"/>
        <v xml:space="preserve"> </v>
      </c>
      <c r="S318" s="179"/>
      <c r="T318" s="162" t="str">
        <f t="shared" si="24"/>
        <v/>
      </c>
      <c r="U318" s="180"/>
    </row>
    <row r="319" spans="1:21" s="181" customFormat="1" x14ac:dyDescent="0.35">
      <c r="A319" s="162" t="s">
        <v>1890</v>
      </c>
      <c r="B319" s="163"/>
      <c r="C319" s="213" t="s">
        <v>8</v>
      </c>
      <c r="D319" s="213" t="s">
        <v>242</v>
      </c>
      <c r="E319" s="213" t="s">
        <v>243</v>
      </c>
      <c r="F319" s="155" t="s">
        <v>299</v>
      </c>
      <c r="G319" s="155" t="s">
        <v>245</v>
      </c>
      <c r="H319" s="155"/>
      <c r="I319" s="155"/>
      <c r="J319" s="177">
        <v>672</v>
      </c>
      <c r="K319" s="155" t="s">
        <v>47</v>
      </c>
      <c r="L319" s="178"/>
      <c r="M319" s="163"/>
      <c r="N319" s="175" t="s">
        <v>1888</v>
      </c>
      <c r="O319" s="175"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79" t="s">
        <v>1889</v>
      </c>
      <c r="Q319" s="179" t="s">
        <v>46</v>
      </c>
      <c r="R319" s="179" t="str">
        <f t="shared" si="26"/>
        <v xml:space="preserve"> </v>
      </c>
      <c r="S319" s="179"/>
      <c r="T319" s="162" t="str">
        <f t="shared" si="24"/>
        <v/>
      </c>
      <c r="U319" s="180"/>
    </row>
    <row r="320" spans="1:21" s="181" customFormat="1" x14ac:dyDescent="0.35">
      <c r="A320" s="162" t="s">
        <v>1890</v>
      </c>
      <c r="B320" s="163"/>
      <c r="C320" s="213" t="s">
        <v>8</v>
      </c>
      <c r="D320" s="213" t="s">
        <v>242</v>
      </c>
      <c r="E320" s="213" t="s">
        <v>243</v>
      </c>
      <c r="F320" s="155" t="s">
        <v>299</v>
      </c>
      <c r="G320" s="155" t="s">
        <v>246</v>
      </c>
      <c r="H320" s="155"/>
      <c r="I320" s="155"/>
      <c r="J320" s="177">
        <v>673</v>
      </c>
      <c r="K320" s="155" t="s">
        <v>47</v>
      </c>
      <c r="L320" s="178"/>
      <c r="M320" s="163"/>
      <c r="N320" s="175" t="s">
        <v>1888</v>
      </c>
      <c r="O320" s="175"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79" t="s">
        <v>1889</v>
      </c>
      <c r="Q320" s="179" t="s">
        <v>46</v>
      </c>
      <c r="R320" s="179" t="str">
        <f t="shared" si="26"/>
        <v xml:space="preserve"> </v>
      </c>
      <c r="S320" s="179"/>
      <c r="T320" s="162" t="str">
        <f t="shared" si="24"/>
        <v/>
      </c>
      <c r="U320" s="180"/>
    </row>
    <row r="321" spans="1:21" s="181" customFormat="1" x14ac:dyDescent="0.35">
      <c r="A321" s="162" t="s">
        <v>1890</v>
      </c>
      <c r="B321" s="163"/>
      <c r="C321" s="213" t="s">
        <v>8</v>
      </c>
      <c r="D321" s="213" t="s">
        <v>242</v>
      </c>
      <c r="E321" s="213" t="s">
        <v>243</v>
      </c>
      <c r="F321" s="155" t="s">
        <v>300</v>
      </c>
      <c r="G321" s="155" t="s">
        <v>244</v>
      </c>
      <c r="H321" s="155"/>
      <c r="I321" s="155"/>
      <c r="J321" s="177">
        <v>674</v>
      </c>
      <c r="K321" s="155" t="s">
        <v>47</v>
      </c>
      <c r="L321" s="178"/>
      <c r="M321" s="163"/>
      <c r="N321" s="175" t="s">
        <v>1888</v>
      </c>
      <c r="O321" s="175"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79" t="s">
        <v>1889</v>
      </c>
      <c r="Q321" s="179" t="s">
        <v>46</v>
      </c>
      <c r="R321" s="179" t="str">
        <f t="shared" si="26"/>
        <v xml:space="preserve"> </v>
      </c>
      <c r="S321" s="179"/>
      <c r="T321" s="162" t="str">
        <f t="shared" si="24"/>
        <v/>
      </c>
      <c r="U321" s="180"/>
    </row>
    <row r="322" spans="1:21" s="181" customFormat="1" x14ac:dyDescent="0.35">
      <c r="A322" s="162" t="s">
        <v>1890</v>
      </c>
      <c r="B322" s="163"/>
      <c r="C322" s="213" t="s">
        <v>8</v>
      </c>
      <c r="D322" s="213" t="s">
        <v>242</v>
      </c>
      <c r="E322" s="213" t="s">
        <v>243</v>
      </c>
      <c r="F322" s="155" t="s">
        <v>300</v>
      </c>
      <c r="G322" s="155" t="s">
        <v>245</v>
      </c>
      <c r="H322" s="155"/>
      <c r="I322" s="155"/>
      <c r="J322" s="177">
        <v>675</v>
      </c>
      <c r="K322" s="155" t="s">
        <v>47</v>
      </c>
      <c r="L322" s="178"/>
      <c r="M322" s="163"/>
      <c r="N322" s="175" t="s">
        <v>1888</v>
      </c>
      <c r="O322" s="175"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79" t="s">
        <v>1889</v>
      </c>
      <c r="Q322" s="179" t="s">
        <v>46</v>
      </c>
      <c r="R322" s="179" t="str">
        <f t="shared" si="26"/>
        <v xml:space="preserve"> </v>
      </c>
      <c r="S322" s="179"/>
      <c r="T322" s="162" t="str">
        <f t="shared" si="24"/>
        <v/>
      </c>
      <c r="U322" s="180"/>
    </row>
    <row r="323" spans="1:21" s="181" customFormat="1" x14ac:dyDescent="0.35">
      <c r="A323" s="162" t="s">
        <v>1890</v>
      </c>
      <c r="B323" s="163"/>
      <c r="C323" s="213" t="s">
        <v>8</v>
      </c>
      <c r="D323" s="213" t="s">
        <v>242</v>
      </c>
      <c r="E323" s="213" t="s">
        <v>243</v>
      </c>
      <c r="F323" s="155" t="s">
        <v>300</v>
      </c>
      <c r="G323" s="155" t="s">
        <v>246</v>
      </c>
      <c r="H323" s="155"/>
      <c r="I323" s="155"/>
      <c r="J323" s="177">
        <v>676</v>
      </c>
      <c r="K323" s="155" t="s">
        <v>47</v>
      </c>
      <c r="L323" s="178"/>
      <c r="M323" s="163"/>
      <c r="N323" s="175" t="s">
        <v>1888</v>
      </c>
      <c r="O323" s="175"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79" t="s">
        <v>1889</v>
      </c>
      <c r="Q323" s="179" t="s">
        <v>46</v>
      </c>
      <c r="R323" s="179" t="str">
        <f t="shared" si="26"/>
        <v xml:space="preserve"> </v>
      </c>
      <c r="S323" s="179"/>
      <c r="T323" s="162" t="str">
        <f t="shared" si="24"/>
        <v/>
      </c>
      <c r="U323" s="180"/>
    </row>
    <row r="324" spans="1:21" s="181" customFormat="1" x14ac:dyDescent="0.35">
      <c r="A324" s="162" t="s">
        <v>1890</v>
      </c>
      <c r="B324" s="163"/>
      <c r="C324" s="213" t="s">
        <v>8</v>
      </c>
      <c r="D324" s="213" t="s">
        <v>242</v>
      </c>
      <c r="E324" s="213" t="s">
        <v>243</v>
      </c>
      <c r="F324" s="155" t="s">
        <v>449</v>
      </c>
      <c r="G324" s="155" t="s">
        <v>244</v>
      </c>
      <c r="H324" s="155"/>
      <c r="I324" s="155"/>
      <c r="J324" s="177">
        <v>677</v>
      </c>
      <c r="K324" s="155" t="s">
        <v>47</v>
      </c>
      <c r="L324" s="178"/>
      <c r="M324" s="163"/>
      <c r="N324" s="175" t="s">
        <v>1888</v>
      </c>
      <c r="O324" s="175"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79" t="s">
        <v>1889</v>
      </c>
      <c r="Q324" s="179" t="s">
        <v>46</v>
      </c>
      <c r="R324" s="179" t="str">
        <f t="shared" si="26"/>
        <v xml:space="preserve"> </v>
      </c>
      <c r="S324" s="179"/>
      <c r="T324" s="162" t="str">
        <f t="shared" si="24"/>
        <v/>
      </c>
      <c r="U324" s="180"/>
    </row>
    <row r="325" spans="1:21" s="181" customFormat="1" x14ac:dyDescent="0.35">
      <c r="A325" s="162" t="s">
        <v>1890</v>
      </c>
      <c r="B325" s="163"/>
      <c r="C325" s="213" t="s">
        <v>8</v>
      </c>
      <c r="D325" s="213" t="s">
        <v>242</v>
      </c>
      <c r="E325" s="213" t="s">
        <v>243</v>
      </c>
      <c r="F325" s="155" t="s">
        <v>449</v>
      </c>
      <c r="G325" s="155" t="s">
        <v>245</v>
      </c>
      <c r="H325" s="155"/>
      <c r="I325" s="155"/>
      <c r="J325" s="177">
        <v>678</v>
      </c>
      <c r="K325" s="155" t="s">
        <v>47</v>
      </c>
      <c r="L325" s="178"/>
      <c r="M325" s="163"/>
      <c r="N325" s="175" t="s">
        <v>1888</v>
      </c>
      <c r="O325" s="175"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79" t="s">
        <v>1889</v>
      </c>
      <c r="Q325" s="179" t="s">
        <v>46</v>
      </c>
      <c r="R325" s="179" t="str">
        <f t="shared" si="26"/>
        <v xml:space="preserve"> </v>
      </c>
      <c r="S325" s="179"/>
      <c r="T325" s="162" t="str">
        <f t="shared" si="24"/>
        <v/>
      </c>
      <c r="U325" s="180"/>
    </row>
    <row r="326" spans="1:21" s="181" customFormat="1" x14ac:dyDescent="0.35">
      <c r="A326" s="162" t="s">
        <v>1890</v>
      </c>
      <c r="B326" s="163"/>
      <c r="C326" s="213" t="s">
        <v>8</v>
      </c>
      <c r="D326" s="213" t="s">
        <v>242</v>
      </c>
      <c r="E326" s="213" t="s">
        <v>243</v>
      </c>
      <c r="F326" s="155" t="s">
        <v>449</v>
      </c>
      <c r="G326" s="155" t="s">
        <v>246</v>
      </c>
      <c r="H326" s="155"/>
      <c r="I326" s="155"/>
      <c r="J326" s="177">
        <v>679</v>
      </c>
      <c r="K326" s="155" t="s">
        <v>47</v>
      </c>
      <c r="L326" s="178"/>
      <c r="M326" s="163"/>
      <c r="N326" s="175" t="s">
        <v>1888</v>
      </c>
      <c r="O326" s="175"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79" t="s">
        <v>1889</v>
      </c>
      <c r="Q326" s="179" t="s">
        <v>46</v>
      </c>
      <c r="R326" s="179" t="str">
        <f t="shared" si="26"/>
        <v xml:space="preserve"> </v>
      </c>
      <c r="S326" s="179"/>
      <c r="T326" s="162" t="str">
        <f t="shared" si="24"/>
        <v/>
      </c>
      <c r="U326" s="180"/>
    </row>
    <row r="327" spans="1:21" s="181" customFormat="1" x14ac:dyDescent="0.35">
      <c r="A327" s="162" t="s">
        <v>1890</v>
      </c>
      <c r="B327" s="163"/>
      <c r="C327" s="213" t="s">
        <v>8</v>
      </c>
      <c r="D327" s="213" t="s">
        <v>242</v>
      </c>
      <c r="E327" s="213" t="s">
        <v>243</v>
      </c>
      <c r="F327" s="155" t="s">
        <v>458</v>
      </c>
      <c r="G327" s="155" t="s">
        <v>244</v>
      </c>
      <c r="H327" s="155"/>
      <c r="I327" s="155"/>
      <c r="J327" s="177">
        <v>680</v>
      </c>
      <c r="K327" s="155" t="s">
        <v>47</v>
      </c>
      <c r="L327" s="178"/>
      <c r="M327" s="163"/>
      <c r="N327" s="175" t="s">
        <v>1888</v>
      </c>
      <c r="O327" s="175"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79" t="s">
        <v>1889</v>
      </c>
      <c r="Q327" s="179" t="s">
        <v>46</v>
      </c>
      <c r="R327" s="179" t="str">
        <f t="shared" si="26"/>
        <v xml:space="preserve"> </v>
      </c>
      <c r="S327" s="179"/>
      <c r="T327" s="162" t="str">
        <f t="shared" si="24"/>
        <v/>
      </c>
      <c r="U327" s="180"/>
    </row>
    <row r="328" spans="1:21" s="181" customFormat="1" x14ac:dyDescent="0.35">
      <c r="A328" s="162" t="s">
        <v>1890</v>
      </c>
      <c r="B328" s="163"/>
      <c r="C328" s="213" t="s">
        <v>8</v>
      </c>
      <c r="D328" s="213" t="s">
        <v>242</v>
      </c>
      <c r="E328" s="213" t="s">
        <v>243</v>
      </c>
      <c r="F328" s="155" t="s">
        <v>458</v>
      </c>
      <c r="G328" s="155" t="s">
        <v>245</v>
      </c>
      <c r="H328" s="155"/>
      <c r="I328" s="155"/>
      <c r="J328" s="177">
        <v>681</v>
      </c>
      <c r="K328" s="155" t="s">
        <v>47</v>
      </c>
      <c r="L328" s="178"/>
      <c r="M328" s="163"/>
      <c r="N328" s="175" t="s">
        <v>1888</v>
      </c>
      <c r="O328" s="175"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79" t="s">
        <v>1889</v>
      </c>
      <c r="Q328" s="179" t="s">
        <v>46</v>
      </c>
      <c r="R328" s="179" t="str">
        <f t="shared" si="26"/>
        <v xml:space="preserve"> </v>
      </c>
      <c r="S328" s="179"/>
      <c r="T328" s="162" t="str">
        <f t="shared" si="24"/>
        <v/>
      </c>
      <c r="U328" s="180"/>
    </row>
    <row r="329" spans="1:21" s="181" customFormat="1" x14ac:dyDescent="0.35">
      <c r="A329" s="162" t="s">
        <v>1890</v>
      </c>
      <c r="B329" s="163"/>
      <c r="C329" s="213" t="s">
        <v>8</v>
      </c>
      <c r="D329" s="213" t="s">
        <v>242</v>
      </c>
      <c r="E329" s="213" t="s">
        <v>243</v>
      </c>
      <c r="F329" s="155" t="s">
        <v>458</v>
      </c>
      <c r="G329" s="155" t="s">
        <v>246</v>
      </c>
      <c r="H329" s="155" t="s">
        <v>304</v>
      </c>
      <c r="I329" s="155" t="s">
        <v>459</v>
      </c>
      <c r="J329" s="177">
        <v>182</v>
      </c>
      <c r="K329" s="155" t="s">
        <v>46</v>
      </c>
      <c r="L329" s="178" t="s">
        <v>1928</v>
      </c>
      <c r="M329" s="163"/>
      <c r="N329" s="175" t="s">
        <v>1888</v>
      </c>
      <c r="O329" s="175"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79" t="s">
        <v>1889</v>
      </c>
      <c r="Q329" s="179" t="s">
        <v>46</v>
      </c>
      <c r="R329" s="179" t="str">
        <f t="shared" si="26"/>
        <v>New Offshore Wind</v>
      </c>
      <c r="S329" s="179" t="str">
        <f t="shared" ref="S329:S388" si="27">IF(R329="","","//**"&amp;R329&amp;": **")</f>
        <v>//**New Offshore Wind: **</v>
      </c>
      <c r="T329" s="162" t="str">
        <f t="shared" si="24"/>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U329" s="180"/>
    </row>
    <row r="330" spans="1:21" s="181" customFormat="1" x14ac:dyDescent="0.35">
      <c r="A330" s="162" t="s">
        <v>1890</v>
      </c>
      <c r="B330" s="163"/>
      <c r="C330" s="213" t="s">
        <v>8</v>
      </c>
      <c r="D330" s="213" t="s">
        <v>242</v>
      </c>
      <c r="E330" s="213" t="s">
        <v>243</v>
      </c>
      <c r="F330" s="155" t="s">
        <v>1106</v>
      </c>
      <c r="G330" s="155" t="s">
        <v>244</v>
      </c>
      <c r="H330" s="152"/>
      <c r="I330" s="155"/>
      <c r="J330" s="177">
        <v>682</v>
      </c>
      <c r="K330" s="155" t="s">
        <v>47</v>
      </c>
      <c r="L330" s="178"/>
      <c r="M330" s="163"/>
      <c r="N330" s="175" t="s">
        <v>1888</v>
      </c>
      <c r="O330" s="175"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79" t="s">
        <v>1889</v>
      </c>
      <c r="Q330" s="179" t="s">
        <v>46</v>
      </c>
      <c r="R330" s="179" t="str">
        <f t="shared" si="26"/>
        <v xml:space="preserve"> </v>
      </c>
      <c r="S330" s="179"/>
      <c r="T330" s="162" t="str">
        <f t="shared" si="24"/>
        <v/>
      </c>
      <c r="U330" s="180"/>
    </row>
    <row r="331" spans="1:21" s="181" customFormat="1" x14ac:dyDescent="0.35">
      <c r="A331" s="162" t="s">
        <v>1890</v>
      </c>
      <c r="B331" s="163"/>
      <c r="C331" s="213" t="s">
        <v>8</v>
      </c>
      <c r="D331" s="213" t="s">
        <v>242</v>
      </c>
      <c r="E331" s="213" t="s">
        <v>243</v>
      </c>
      <c r="F331" s="155" t="s">
        <v>1106</v>
      </c>
      <c r="G331" s="155" t="s">
        <v>245</v>
      </c>
      <c r="H331" s="152"/>
      <c r="I331" s="152"/>
      <c r="J331" s="177">
        <v>683</v>
      </c>
      <c r="K331" s="155" t="s">
        <v>47</v>
      </c>
      <c r="L331" s="178"/>
      <c r="M331" s="163"/>
      <c r="N331" s="175" t="s">
        <v>1888</v>
      </c>
      <c r="O331" s="175"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79" t="s">
        <v>1889</v>
      </c>
      <c r="Q331" s="179" t="s">
        <v>46</v>
      </c>
      <c r="R331" s="179" t="str">
        <f t="shared" si="26"/>
        <v xml:space="preserve"> </v>
      </c>
      <c r="S331" s="179"/>
      <c r="T331" s="162" t="str">
        <f t="shared" si="24"/>
        <v/>
      </c>
      <c r="U331" s="180"/>
    </row>
    <row r="332" spans="1:21" s="181" customFormat="1" x14ac:dyDescent="0.35">
      <c r="A332" s="162" t="s">
        <v>1890</v>
      </c>
      <c r="B332" s="163"/>
      <c r="C332" s="213" t="s">
        <v>8</v>
      </c>
      <c r="D332" s="213" t="s">
        <v>242</v>
      </c>
      <c r="E332" s="213" t="s">
        <v>243</v>
      </c>
      <c r="F332" s="155" t="s">
        <v>1106</v>
      </c>
      <c r="G332" s="155" t="s">
        <v>246</v>
      </c>
      <c r="H332" s="152"/>
      <c r="I332" s="152"/>
      <c r="J332" s="177">
        <v>684</v>
      </c>
      <c r="K332" s="155" t="s">
        <v>47</v>
      </c>
      <c r="L332" s="178"/>
      <c r="M332" s="163"/>
      <c r="N332" s="175" t="s">
        <v>1888</v>
      </c>
      <c r="O332" s="175"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79" t="s">
        <v>1889</v>
      </c>
      <c r="Q332" s="179" t="s">
        <v>46</v>
      </c>
      <c r="R332" s="179" t="str">
        <f t="shared" si="26"/>
        <v xml:space="preserve"> </v>
      </c>
      <c r="S332" s="179"/>
      <c r="T332" s="162" t="str">
        <f t="shared" si="24"/>
        <v/>
      </c>
      <c r="U332" s="180"/>
    </row>
    <row r="333" spans="1:21" s="181" customFormat="1" x14ac:dyDescent="0.35">
      <c r="A333" s="162" t="s">
        <v>1890</v>
      </c>
      <c r="B333" s="163"/>
      <c r="C333" s="213" t="s">
        <v>8</v>
      </c>
      <c r="D333" s="213" t="s">
        <v>242</v>
      </c>
      <c r="E333" s="213" t="s">
        <v>243</v>
      </c>
      <c r="F333" s="155" t="s">
        <v>1107</v>
      </c>
      <c r="G333" s="155" t="s">
        <v>244</v>
      </c>
      <c r="H333" s="152"/>
      <c r="I333" s="155"/>
      <c r="J333" s="177">
        <v>685</v>
      </c>
      <c r="K333" s="155" t="s">
        <v>47</v>
      </c>
      <c r="L333" s="178"/>
      <c r="M333" s="163"/>
      <c r="N333" s="175" t="s">
        <v>1888</v>
      </c>
      <c r="O333" s="175"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79" t="s">
        <v>1889</v>
      </c>
      <c r="Q333" s="179" t="s">
        <v>46</v>
      </c>
      <c r="R333" s="179" t="str">
        <f t="shared" si="26"/>
        <v xml:space="preserve"> </v>
      </c>
      <c r="S333" s="179"/>
      <c r="T333" s="162" t="str">
        <f t="shared" si="24"/>
        <v/>
      </c>
      <c r="U333" s="180"/>
    </row>
    <row r="334" spans="1:21" s="181" customFormat="1" x14ac:dyDescent="0.35">
      <c r="A334" s="162" t="s">
        <v>1890</v>
      </c>
      <c r="B334" s="163"/>
      <c r="C334" s="213" t="s">
        <v>8</v>
      </c>
      <c r="D334" s="213" t="s">
        <v>242</v>
      </c>
      <c r="E334" s="213" t="s">
        <v>243</v>
      </c>
      <c r="F334" s="155" t="s">
        <v>1107</v>
      </c>
      <c r="G334" s="155" t="s">
        <v>245</v>
      </c>
      <c r="H334" s="152"/>
      <c r="I334" s="152"/>
      <c r="J334" s="177">
        <v>686</v>
      </c>
      <c r="K334" s="155" t="s">
        <v>47</v>
      </c>
      <c r="L334" s="178"/>
      <c r="M334" s="163"/>
      <c r="N334" s="175" t="s">
        <v>1888</v>
      </c>
      <c r="O334" s="175"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79" t="s">
        <v>1889</v>
      </c>
      <c r="Q334" s="179" t="s">
        <v>46</v>
      </c>
      <c r="R334" s="179" t="str">
        <f t="shared" si="26"/>
        <v xml:space="preserve"> </v>
      </c>
      <c r="S334" s="179"/>
      <c r="T334" s="162" t="str">
        <f t="shared" si="24"/>
        <v/>
      </c>
      <c r="U334" s="180"/>
    </row>
    <row r="335" spans="1:21" s="181" customFormat="1" x14ac:dyDescent="0.35">
      <c r="A335" s="162" t="s">
        <v>1890</v>
      </c>
      <c r="B335" s="163"/>
      <c r="C335" s="213" t="s">
        <v>8</v>
      </c>
      <c r="D335" s="213" t="s">
        <v>242</v>
      </c>
      <c r="E335" s="213" t="s">
        <v>243</v>
      </c>
      <c r="F335" s="155" t="s">
        <v>1107</v>
      </c>
      <c r="G335" s="155" t="s">
        <v>246</v>
      </c>
      <c r="H335" s="152"/>
      <c r="I335" s="155"/>
      <c r="J335" s="177">
        <v>687</v>
      </c>
      <c r="K335" s="155" t="s">
        <v>47</v>
      </c>
      <c r="L335" s="178"/>
      <c r="M335" s="163"/>
      <c r="N335" s="175" t="s">
        <v>1888</v>
      </c>
      <c r="O335" s="175"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79" t="s">
        <v>1889</v>
      </c>
      <c r="Q335" s="179" t="s">
        <v>46</v>
      </c>
      <c r="R335" s="179" t="str">
        <f t="shared" si="26"/>
        <v xml:space="preserve"> </v>
      </c>
      <c r="S335" s="179"/>
      <c r="T335" s="162" t="str">
        <f t="shared" si="24"/>
        <v/>
      </c>
      <c r="U335" s="180"/>
    </row>
    <row r="336" spans="1:21" s="181" customFormat="1" x14ac:dyDescent="0.35">
      <c r="A336" s="162" t="s">
        <v>1890</v>
      </c>
      <c r="B336" s="163"/>
      <c r="C336" s="213" t="s">
        <v>8</v>
      </c>
      <c r="D336" s="213" t="s">
        <v>242</v>
      </c>
      <c r="E336" s="213" t="s">
        <v>243</v>
      </c>
      <c r="F336" s="155" t="s">
        <v>1108</v>
      </c>
      <c r="G336" s="155" t="s">
        <v>244</v>
      </c>
      <c r="H336" s="152"/>
      <c r="I336" s="155"/>
      <c r="J336" s="177">
        <v>688</v>
      </c>
      <c r="K336" s="155" t="s">
        <v>47</v>
      </c>
      <c r="L336" s="178"/>
      <c r="M336" s="163"/>
      <c r="N336" s="175" t="s">
        <v>1888</v>
      </c>
      <c r="O336" s="175"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79" t="s">
        <v>1889</v>
      </c>
      <c r="Q336" s="179" t="s">
        <v>46</v>
      </c>
      <c r="R336" s="179" t="str">
        <f t="shared" si="26"/>
        <v xml:space="preserve"> </v>
      </c>
      <c r="S336" s="179"/>
      <c r="T336" s="162" t="str">
        <f t="shared" si="24"/>
        <v/>
      </c>
      <c r="U336" s="180"/>
    </row>
    <row r="337" spans="1:21" s="181" customFormat="1" x14ac:dyDescent="0.35">
      <c r="A337" s="162" t="s">
        <v>1890</v>
      </c>
      <c r="B337" s="163"/>
      <c r="C337" s="213" t="s">
        <v>8</v>
      </c>
      <c r="D337" s="213" t="s">
        <v>242</v>
      </c>
      <c r="E337" s="213" t="s">
        <v>243</v>
      </c>
      <c r="F337" s="155" t="s">
        <v>1108</v>
      </c>
      <c r="G337" s="155" t="s">
        <v>245</v>
      </c>
      <c r="H337" s="155"/>
      <c r="I337" s="155"/>
      <c r="J337" s="177">
        <v>689</v>
      </c>
      <c r="K337" s="155" t="s">
        <v>47</v>
      </c>
      <c r="L337" s="178"/>
      <c r="M337" s="163"/>
      <c r="N337" s="175" t="s">
        <v>1888</v>
      </c>
      <c r="O337" s="175"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79" t="s">
        <v>1889</v>
      </c>
      <c r="Q337" s="179" t="s">
        <v>46</v>
      </c>
      <c r="R337" s="179" t="str">
        <f t="shared" si="26"/>
        <v xml:space="preserve"> </v>
      </c>
      <c r="S337" s="179"/>
      <c r="T337" s="162" t="str">
        <f t="shared" si="24"/>
        <v/>
      </c>
      <c r="U337" s="180"/>
    </row>
    <row r="338" spans="1:21" x14ac:dyDescent="0.35">
      <c r="A338" s="162" t="s">
        <v>1890</v>
      </c>
      <c r="C338" s="213" t="s">
        <v>8</v>
      </c>
      <c r="D338" s="213" t="s">
        <v>242</v>
      </c>
      <c r="E338" s="213" t="s">
        <v>243</v>
      </c>
      <c r="F338" s="155" t="s">
        <v>1108</v>
      </c>
      <c r="G338" s="155" t="s">
        <v>246</v>
      </c>
      <c r="H338" s="155"/>
      <c r="I338" s="155"/>
      <c r="J338" s="177">
        <v>690</v>
      </c>
      <c r="K338" s="155" t="s">
        <v>47</v>
      </c>
      <c r="L338" s="178"/>
      <c r="N338" s="175" t="s">
        <v>1888</v>
      </c>
      <c r="O338" s="175" t="str">
        <f>INDEX('Standard Descriptions'!$E:$E,MATCH(Guidance!E338,'Standard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8" s="179" t="s">
        <v>1889</v>
      </c>
      <c r="Q338" s="179" t="s">
        <v>46</v>
      </c>
      <c r="R338" s="179" t="str">
        <f t="shared" si="26"/>
        <v xml:space="preserve"> </v>
      </c>
      <c r="S338" s="179"/>
      <c r="T338" s="162" t="str">
        <f t="shared" si="24"/>
        <v/>
      </c>
    </row>
    <row r="339" spans="1:21" s="189" customFormat="1" ht="87" x14ac:dyDescent="0.35">
      <c r="A339" s="189" t="s">
        <v>1887</v>
      </c>
      <c r="B339" s="164"/>
      <c r="C339" s="189" t="s">
        <v>8</v>
      </c>
      <c r="D339" s="189" t="s">
        <v>595</v>
      </c>
      <c r="E339" s="189" t="str">
        <f>E340</f>
        <v>Percent Reduction in Soft Costs of Capacity Construction</v>
      </c>
      <c r="M339" s="164"/>
      <c r="N339" s="206" t="s">
        <v>1888</v>
      </c>
      <c r="O339" s="20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89" t="s">
        <v>1889</v>
      </c>
      <c r="Q339" s="189" t="s">
        <v>46</v>
      </c>
      <c r="S339" s="189" t="str">
        <f t="shared" si="27"/>
        <v/>
      </c>
      <c r="T339" s="189" t="str">
        <f t="shared" si="24"/>
        <v/>
      </c>
      <c r="U339" s="204" t="str">
        <f>N339&amp;O339&amp;P339&amp;T340&amp;T341&amp;T342</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40" spans="1:21" x14ac:dyDescent="0.35">
      <c r="A340" s="162" t="s">
        <v>1890</v>
      </c>
      <c r="C340" s="152" t="s">
        <v>8</v>
      </c>
      <c r="D340" s="177" t="s">
        <v>595</v>
      </c>
      <c r="E340" s="177" t="s">
        <v>596</v>
      </c>
      <c r="F340" s="155" t="s">
        <v>453</v>
      </c>
      <c r="G340" s="155"/>
      <c r="H340" s="155" t="s">
        <v>456</v>
      </c>
      <c r="I340" s="155"/>
      <c r="J340" s="177">
        <v>194</v>
      </c>
      <c r="K340" s="155" t="s">
        <v>46</v>
      </c>
      <c r="L340" s="178" t="s">
        <v>1929</v>
      </c>
      <c r="N340" s="175" t="s">
        <v>1888</v>
      </c>
      <c r="O340" s="175"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79" t="s">
        <v>1889</v>
      </c>
      <c r="Q340" s="179" t="s">
        <v>46</v>
      </c>
      <c r="R340" s="179" t="str">
        <f>H340&amp;" "&amp;I340</f>
        <v xml:space="preserve">Onshore Wind </v>
      </c>
      <c r="S340" s="179" t="str">
        <f t="shared" si="27"/>
        <v>//**Onshore Wind : **</v>
      </c>
      <c r="T340" s="162" t="str">
        <f t="shared" ref="T340:T403" si="28">IF(K340="Yes",S340&amp;L340,"")</f>
        <v>//**Onshore Wind : ** Costs of permitting and financing can be reduced by streamlining permitting processes, but some soft costs (such as labor) may be difficult to reduce via policy.  A value of 50% would be an aggressive soft cost reduction.</v>
      </c>
    </row>
    <row r="341" spans="1:21" x14ac:dyDescent="0.35">
      <c r="A341" s="162" t="s">
        <v>1890</v>
      </c>
      <c r="C341" s="213" t="s">
        <v>8</v>
      </c>
      <c r="D341" s="213" t="s">
        <v>595</v>
      </c>
      <c r="E341" s="213" t="s">
        <v>596</v>
      </c>
      <c r="F341" s="155" t="s">
        <v>82</v>
      </c>
      <c r="G341" s="155"/>
      <c r="H341" s="155" t="s">
        <v>96</v>
      </c>
      <c r="I341" s="155"/>
      <c r="J341" s="177">
        <v>195</v>
      </c>
      <c r="K341" s="155" t="s">
        <v>46</v>
      </c>
      <c r="L341" s="178" t="s">
        <v>1929</v>
      </c>
      <c r="N341" s="175" t="s">
        <v>1888</v>
      </c>
      <c r="O341" s="175"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79" t="s">
        <v>1889</v>
      </c>
      <c r="Q341" s="179" t="s">
        <v>46</v>
      </c>
      <c r="R341" s="179" t="str">
        <f>H341&amp;" "&amp;I341</f>
        <v xml:space="preserve">Solar PV </v>
      </c>
      <c r="S341" s="179" t="str">
        <f t="shared" si="27"/>
        <v>//**Solar PV : **</v>
      </c>
      <c r="T341" s="162" t="str">
        <f t="shared" si="28"/>
        <v>//**Solar PV : ** Costs of permitting and financing can be reduced by streamlining permitting processes, but some soft costs (such as labor) may be difficult to reduce via policy.  A value of 50% would be an aggressive soft cost reduction.</v>
      </c>
    </row>
    <row r="342" spans="1:21" x14ac:dyDescent="0.35">
      <c r="A342" s="162" t="s">
        <v>1890</v>
      </c>
      <c r="C342" s="213" t="s">
        <v>8</v>
      </c>
      <c r="D342" s="213" t="s">
        <v>595</v>
      </c>
      <c r="E342" s="213" t="s">
        <v>596</v>
      </c>
      <c r="F342" s="155" t="s">
        <v>458</v>
      </c>
      <c r="G342" s="155"/>
      <c r="H342" s="155" t="s">
        <v>459</v>
      </c>
      <c r="I342" s="155"/>
      <c r="J342" s="177">
        <v>196</v>
      </c>
      <c r="K342" s="155" t="s">
        <v>46</v>
      </c>
      <c r="L342" s="178" t="s">
        <v>1929</v>
      </c>
      <c r="N342" s="175" t="s">
        <v>1888</v>
      </c>
      <c r="O342" s="175" t="str">
        <f>INDEX('Standard Descriptions'!$E:$E,MATCH(Guidance!E342,'Standard Descriptions'!$C:$C,0))</f>
        <v xml:space="preserve"> This policy specifies a reduction in soft costs (costs for things other than capital equipment) for new plants of the selected type(s), such as the costs of permitting, financing, project management, assembly, etc. // </v>
      </c>
      <c r="P342" s="179" t="s">
        <v>1889</v>
      </c>
      <c r="Q342" s="179" t="s">
        <v>46</v>
      </c>
      <c r="R342" s="179" t="str">
        <f>H342&amp;" "&amp;I342</f>
        <v xml:space="preserve">Offshore Wind </v>
      </c>
      <c r="S342" s="179" t="str">
        <f t="shared" si="27"/>
        <v>//**Offshore Wind : **</v>
      </c>
      <c r="T342" s="162" t="str">
        <f t="shared" si="28"/>
        <v>//**Offshore Wind : ** Costs of permitting and financing can be reduced by streamlining permitting processes, but some soft costs (such as labor) may be difficult to reduce via policy.  A value of 50% would be an aggressive soft cost reduction.</v>
      </c>
    </row>
    <row r="343" spans="1:21" ht="43.5" x14ac:dyDescent="0.35">
      <c r="A343" s="189" t="s">
        <v>1887</v>
      </c>
      <c r="B343" s="164"/>
      <c r="C343" s="184" t="s">
        <v>8</v>
      </c>
      <c r="D343" s="184" t="s">
        <v>239</v>
      </c>
      <c r="E343" s="184" t="s">
        <v>269</v>
      </c>
      <c r="F343" s="186"/>
      <c r="G343" s="186"/>
      <c r="H343" s="186"/>
      <c r="I343" s="186"/>
      <c r="J343" s="185">
        <v>145</v>
      </c>
      <c r="K343" s="186" t="s">
        <v>46</v>
      </c>
      <c r="L343" s="196" t="s">
        <v>1930</v>
      </c>
      <c r="M343" s="164"/>
      <c r="N343" s="206" t="s">
        <v>1888</v>
      </c>
      <c r="O343" s="206" t="str">
        <f>INDEX('Standard Descriptions'!$E:$E,MATCH(Guidance!E343,'Standard Descriptions'!$C:$C,0))</f>
        <v xml:space="preserve"> This policy specifies the reduction in transmission and distribution losses that will be achieved by 2050. // </v>
      </c>
      <c r="P343" s="189" t="s">
        <v>1889</v>
      </c>
      <c r="Q343" s="189" t="s">
        <v>47</v>
      </c>
      <c r="R343" s="189" t="str">
        <f>H343&amp;" "&amp;I343</f>
        <v xml:space="preserve"> </v>
      </c>
      <c r="S343" s="189"/>
      <c r="T343" s="189" t="str">
        <f t="shared" si="28"/>
        <v xml:space="preserve"> The U.S. has transmission and distribution losses of about 6%.  Germany, Japan, Finland, and the Netherlands have T&amp;D losses of around 4%.  Therefore, a 33% policy setting would cause the U.S. to match these countries' current level of T&amp;D losses by 2050.</v>
      </c>
      <c r="U343" s="204" t="str">
        <f>N343&amp;O343&amp;P343&amp;T343</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4" spans="1:21" ht="87" x14ac:dyDescent="0.35">
      <c r="A344" s="189" t="s">
        <v>1887</v>
      </c>
      <c r="B344" s="164"/>
      <c r="C344" s="189" t="s">
        <v>8</v>
      </c>
      <c r="D344" s="189" t="s">
        <v>1152</v>
      </c>
      <c r="E344" s="189" t="str">
        <f>E345</f>
        <v>Perc Subsidy for Elec Capacity Construction</v>
      </c>
      <c r="F344" s="189"/>
      <c r="G344" s="189"/>
      <c r="H344" s="189"/>
      <c r="I344" s="189"/>
      <c r="J344" s="189"/>
      <c r="K344" s="189"/>
      <c r="L344" s="189"/>
      <c r="M344" s="164"/>
      <c r="N344" s="206" t="s">
        <v>1888</v>
      </c>
      <c r="O344" s="20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89" t="s">
        <v>1889</v>
      </c>
      <c r="Q344" s="189" t="s">
        <v>46</v>
      </c>
      <c r="R344" s="189"/>
      <c r="S344" s="189"/>
      <c r="T344" s="189" t="str">
        <f t="shared" si="28"/>
        <v/>
      </c>
      <c r="U344" s="204" t="str">
        <f>N344&amp;O344&amp;P344&amp;T345&amp;T346&amp;T347&amp;T348&amp;T349&amp;T350&amp;T351&amp;T352&amp;T353&amp;T354&amp;T355&amp;T356&amp;T357</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row>
    <row r="345" spans="1:21" x14ac:dyDescent="0.35">
      <c r="A345" s="162" t="s">
        <v>1890</v>
      </c>
      <c r="C345" s="152" t="s">
        <v>8</v>
      </c>
      <c r="D345" s="28" t="s">
        <v>1152</v>
      </c>
      <c r="E345" s="152" t="s">
        <v>1154</v>
      </c>
      <c r="F345" s="154" t="s">
        <v>452</v>
      </c>
      <c r="G345" s="154"/>
      <c r="H345" s="155" t="s">
        <v>451</v>
      </c>
      <c r="I345" s="155"/>
      <c r="J345" s="177">
        <v>691</v>
      </c>
      <c r="K345" s="155" t="s">
        <v>47</v>
      </c>
      <c r="L345" s="178"/>
      <c r="N345" s="175" t="s">
        <v>1888</v>
      </c>
      <c r="O345" s="175"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79" t="s">
        <v>1889</v>
      </c>
      <c r="Q345" s="179" t="s">
        <v>46</v>
      </c>
      <c r="R345" s="179" t="str">
        <f t="shared" ref="R345:R357" si="29">H345&amp;" "&amp;I345</f>
        <v xml:space="preserve">Hard Coal </v>
      </c>
      <c r="S345" s="179" t="str">
        <f t="shared" si="27"/>
        <v>//**Hard Coal : **</v>
      </c>
      <c r="T345" s="162" t="str">
        <f t="shared" si="28"/>
        <v/>
      </c>
    </row>
    <row r="346" spans="1:21" x14ac:dyDescent="0.35">
      <c r="A346" s="162" t="s">
        <v>1890</v>
      </c>
      <c r="C346" s="213" t="s">
        <v>8</v>
      </c>
      <c r="D346" s="213" t="s">
        <v>1152</v>
      </c>
      <c r="E346" s="213" t="s">
        <v>1154</v>
      </c>
      <c r="F346" s="155" t="s">
        <v>79</v>
      </c>
      <c r="G346" s="214"/>
      <c r="H346" s="155" t="s">
        <v>93</v>
      </c>
      <c r="I346" s="155"/>
      <c r="J346" s="177">
        <v>692</v>
      </c>
      <c r="K346" s="155" t="s">
        <v>47</v>
      </c>
      <c r="L346" s="178"/>
      <c r="N346" s="175" t="s">
        <v>1888</v>
      </c>
      <c r="O346" s="175"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79" t="s">
        <v>1889</v>
      </c>
      <c r="Q346" s="179" t="s">
        <v>46</v>
      </c>
      <c r="R346" s="179" t="str">
        <f t="shared" si="29"/>
        <v xml:space="preserve">Natural Gas </v>
      </c>
      <c r="S346" s="179" t="str">
        <f t="shared" si="27"/>
        <v>//**Natural Gas : **</v>
      </c>
      <c r="T346" s="162" t="str">
        <f t="shared" si="28"/>
        <v/>
      </c>
    </row>
    <row r="347" spans="1:21" x14ac:dyDescent="0.35">
      <c r="A347" s="162" t="s">
        <v>1890</v>
      </c>
      <c r="C347" s="213" t="s">
        <v>8</v>
      </c>
      <c r="D347" s="213" t="s">
        <v>1152</v>
      </c>
      <c r="E347" s="213" t="s">
        <v>1154</v>
      </c>
      <c r="F347" s="155" t="s">
        <v>80</v>
      </c>
      <c r="G347" s="214"/>
      <c r="H347" s="155" t="s">
        <v>94</v>
      </c>
      <c r="I347" s="155"/>
      <c r="J347" s="177">
        <v>517</v>
      </c>
      <c r="K347" s="155" t="s">
        <v>46</v>
      </c>
      <c r="L347" s="178" t="s">
        <v>2049</v>
      </c>
      <c r="N347" s="175" t="s">
        <v>1888</v>
      </c>
      <c r="O347" s="175"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79" t="s">
        <v>1889</v>
      </c>
      <c r="Q347" s="179" t="s">
        <v>46</v>
      </c>
      <c r="R347" s="179" t="str">
        <f t="shared" si="29"/>
        <v xml:space="preserve">Nuclear </v>
      </c>
      <c r="S347" s="179" t="str">
        <f t="shared" si="27"/>
        <v>//**Nuclear : **</v>
      </c>
      <c r="T347" s="162" t="str">
        <f t="shared" si="28"/>
        <v xml:space="preserve">//**Nuclear : ** The Virginia Clean Economy Act (2020) requires 100% of electricity is provided by renewable sources by 2050. Existing or new nuclear energy will have to be retired by 2050. </v>
      </c>
    </row>
    <row r="348" spans="1:21" x14ac:dyDescent="0.35">
      <c r="A348" s="162" t="s">
        <v>1890</v>
      </c>
      <c r="C348" s="213" t="s">
        <v>8</v>
      </c>
      <c r="D348" s="213" t="s">
        <v>1152</v>
      </c>
      <c r="E348" s="213" t="s">
        <v>1154</v>
      </c>
      <c r="F348" s="155" t="s">
        <v>81</v>
      </c>
      <c r="G348" s="214"/>
      <c r="H348" s="155" t="s">
        <v>95</v>
      </c>
      <c r="I348" s="155"/>
      <c r="J348" s="177">
        <v>693</v>
      </c>
      <c r="K348" s="155" t="s">
        <v>47</v>
      </c>
      <c r="L348" s="178"/>
      <c r="N348" s="175" t="s">
        <v>1888</v>
      </c>
      <c r="O348" s="175"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79" t="s">
        <v>1889</v>
      </c>
      <c r="Q348" s="179" t="s">
        <v>46</v>
      </c>
      <c r="R348" s="179" t="str">
        <f t="shared" si="29"/>
        <v xml:space="preserve">Hydro </v>
      </c>
      <c r="S348" s="179" t="str">
        <f t="shared" si="27"/>
        <v>//**Hydro : **</v>
      </c>
      <c r="T348" s="162" t="str">
        <f t="shared" si="28"/>
        <v/>
      </c>
    </row>
    <row r="349" spans="1:21" x14ac:dyDescent="0.35">
      <c r="A349" s="162" t="s">
        <v>1890</v>
      </c>
      <c r="C349" s="213" t="s">
        <v>8</v>
      </c>
      <c r="D349" s="213" t="s">
        <v>1152</v>
      </c>
      <c r="E349" s="213" t="s">
        <v>1154</v>
      </c>
      <c r="F349" s="155" t="s">
        <v>453</v>
      </c>
      <c r="G349" s="214"/>
      <c r="H349" s="155" t="s">
        <v>456</v>
      </c>
      <c r="I349" s="155"/>
      <c r="J349" s="177">
        <v>518</v>
      </c>
      <c r="K349" s="155" t="s">
        <v>46</v>
      </c>
      <c r="L349" s="192" t="s">
        <v>2050</v>
      </c>
      <c r="N349" s="175" t="s">
        <v>1888</v>
      </c>
      <c r="O349" s="175"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79" t="s">
        <v>1889</v>
      </c>
      <c r="Q349" s="179" t="s">
        <v>46</v>
      </c>
      <c r="R349" s="179" t="str">
        <f t="shared" si="29"/>
        <v xml:space="preserve">Onshore Wind </v>
      </c>
      <c r="S349" s="179" t="str">
        <f t="shared" si="27"/>
        <v>//**Onshore Wind : **</v>
      </c>
      <c r="T349" s="162" t="str">
        <f t="shared" si="28"/>
        <v>//**Onshore Wind : ** Virginia does not have a capacity construction subsidy for wind energy. However, the federal investment tax credit, a similar program for solar power, covers 30% of system costs through 2019, with declining amounts thereafter.</v>
      </c>
    </row>
    <row r="350" spans="1:21" x14ac:dyDescent="0.35">
      <c r="A350" s="162" t="s">
        <v>1890</v>
      </c>
      <c r="C350" s="213" t="s">
        <v>8</v>
      </c>
      <c r="D350" s="213" t="s">
        <v>1152</v>
      </c>
      <c r="E350" s="213" t="s">
        <v>1154</v>
      </c>
      <c r="F350" s="155" t="s">
        <v>82</v>
      </c>
      <c r="G350" s="214"/>
      <c r="H350" s="155" t="s">
        <v>96</v>
      </c>
      <c r="I350" s="155"/>
      <c r="J350" s="177">
        <v>519</v>
      </c>
      <c r="K350" s="155" t="s">
        <v>46</v>
      </c>
      <c r="L350" s="192" t="s">
        <v>2051</v>
      </c>
      <c r="N350" s="175" t="s">
        <v>1888</v>
      </c>
      <c r="O350" s="175"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79" t="s">
        <v>1889</v>
      </c>
      <c r="Q350" s="179" t="s">
        <v>46</v>
      </c>
      <c r="R350" s="179" t="str">
        <f t="shared" si="29"/>
        <v xml:space="preserve">Solar PV </v>
      </c>
      <c r="S350" s="179" t="str">
        <f t="shared" si="27"/>
        <v>//**Solar PV : **</v>
      </c>
      <c r="T350" s="162" t="str">
        <f t="shared" si="28"/>
        <v>//**Solar PV : ** Virginia does not have a capacity construction subsidy for solar energy. However, the federal investment tax credit, enacted in 2005, covers 30% of solar system costs through 2019, with declining amounts thereafter.</v>
      </c>
    </row>
    <row r="351" spans="1:21" x14ac:dyDescent="0.35">
      <c r="A351" s="162" t="s">
        <v>1890</v>
      </c>
      <c r="C351" s="213" t="s">
        <v>8</v>
      </c>
      <c r="D351" s="213" t="s">
        <v>1152</v>
      </c>
      <c r="E351" s="213" t="s">
        <v>1154</v>
      </c>
      <c r="F351" s="155" t="s">
        <v>83</v>
      </c>
      <c r="G351" s="214"/>
      <c r="H351" s="155" t="s">
        <v>97</v>
      </c>
      <c r="I351" s="155"/>
      <c r="J351" s="177">
        <v>520</v>
      </c>
      <c r="K351" s="155" t="s">
        <v>46</v>
      </c>
      <c r="L351" s="152" t="s">
        <v>2052</v>
      </c>
      <c r="N351" s="175" t="s">
        <v>1888</v>
      </c>
      <c r="O351" s="175"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79" t="s">
        <v>1889</v>
      </c>
      <c r="Q351" s="179" t="s">
        <v>46</v>
      </c>
      <c r="R351" s="179" t="str">
        <f t="shared" si="29"/>
        <v xml:space="preserve">Solar Thermal </v>
      </c>
      <c r="S351" s="179" t="str">
        <f t="shared" si="27"/>
        <v>//**Solar Thermal : **</v>
      </c>
      <c r="T351" s="162" t="str">
        <f t="shared" si="28"/>
        <v>//**Solar Thermal : **  Virginia does not have a capacity construction subsidy for solar energy. However, the federal investment tax credit, enacted in 2005, covers 30% of solar system costs through 2019, with declining amounts thereafter.</v>
      </c>
    </row>
    <row r="352" spans="1:21" x14ac:dyDescent="0.35">
      <c r="A352" s="162" t="s">
        <v>1890</v>
      </c>
      <c r="C352" s="213" t="s">
        <v>8</v>
      </c>
      <c r="D352" s="213" t="s">
        <v>1152</v>
      </c>
      <c r="E352" s="213" t="s">
        <v>1154</v>
      </c>
      <c r="F352" s="155" t="s">
        <v>84</v>
      </c>
      <c r="G352" s="214"/>
      <c r="H352" s="155" t="s">
        <v>98</v>
      </c>
      <c r="I352" s="155"/>
      <c r="J352" s="177">
        <v>521</v>
      </c>
      <c r="K352" s="155" t="s">
        <v>47</v>
      </c>
      <c r="L352" s="178" t="s">
        <v>2053</v>
      </c>
      <c r="N352" s="175" t="s">
        <v>1888</v>
      </c>
      <c r="O352" s="175"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79" t="s">
        <v>1889</v>
      </c>
      <c r="Q352" s="179" t="s">
        <v>46</v>
      </c>
      <c r="R352" s="179" t="str">
        <f t="shared" si="29"/>
        <v xml:space="preserve">Biomass </v>
      </c>
      <c r="S352" s="179" t="str">
        <f t="shared" si="27"/>
        <v>//**Biomass : **</v>
      </c>
      <c r="T352" s="162" t="str">
        <f t="shared" si="28"/>
        <v/>
      </c>
    </row>
    <row r="353" spans="1:21" x14ac:dyDescent="0.35">
      <c r="A353" s="162" t="s">
        <v>1890</v>
      </c>
      <c r="C353" s="213" t="s">
        <v>8</v>
      </c>
      <c r="D353" s="213" t="s">
        <v>1152</v>
      </c>
      <c r="E353" s="213" t="s">
        <v>1154</v>
      </c>
      <c r="F353" s="155" t="s">
        <v>449</v>
      </c>
      <c r="G353" s="214"/>
      <c r="H353" s="155" t="s">
        <v>448</v>
      </c>
      <c r="I353" s="155"/>
      <c r="J353" s="177">
        <v>694</v>
      </c>
      <c r="K353" s="155" t="s">
        <v>47</v>
      </c>
      <c r="L353" s="178"/>
      <c r="N353" s="175" t="s">
        <v>1888</v>
      </c>
      <c r="O353" s="175"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79" t="s">
        <v>1889</v>
      </c>
      <c r="Q353" s="179" t="s">
        <v>46</v>
      </c>
      <c r="R353" s="179" t="str">
        <f t="shared" si="29"/>
        <v xml:space="preserve">Lignite </v>
      </c>
      <c r="S353" s="179" t="str">
        <f t="shared" si="27"/>
        <v>//**Lignite : **</v>
      </c>
      <c r="T353" s="162" t="str">
        <f t="shared" si="28"/>
        <v/>
      </c>
    </row>
    <row r="354" spans="1:21" x14ac:dyDescent="0.35">
      <c r="A354" s="162" t="s">
        <v>1890</v>
      </c>
      <c r="C354" s="213" t="s">
        <v>8</v>
      </c>
      <c r="D354" s="213" t="s">
        <v>1152</v>
      </c>
      <c r="E354" s="213" t="s">
        <v>1154</v>
      </c>
      <c r="F354" s="155" t="s">
        <v>458</v>
      </c>
      <c r="G354" s="214"/>
      <c r="H354" s="155" t="s">
        <v>459</v>
      </c>
      <c r="I354" s="155"/>
      <c r="J354" s="177">
        <v>522</v>
      </c>
      <c r="K354" s="155" t="s">
        <v>46</v>
      </c>
      <c r="L354" s="192" t="s">
        <v>2054</v>
      </c>
      <c r="N354" s="175" t="s">
        <v>1888</v>
      </c>
      <c r="O354" s="175"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79" t="s">
        <v>1889</v>
      </c>
      <c r="Q354" s="179" t="s">
        <v>46</v>
      </c>
      <c r="R354" s="179" t="str">
        <f t="shared" si="29"/>
        <v xml:space="preserve">Offshore Wind </v>
      </c>
      <c r="S354" s="179" t="str">
        <f t="shared" si="27"/>
        <v>//**Offshore Wind : **</v>
      </c>
      <c r="T354" s="162" t="str">
        <f t="shared" si="28"/>
        <v xml:space="preserve">//**Offshore Wind : **  Virginia does not have a capacity construction subsidy for offshore wind energy. </v>
      </c>
    </row>
    <row r="355" spans="1:21" x14ac:dyDescent="0.35">
      <c r="A355" s="162" t="s">
        <v>1890</v>
      </c>
      <c r="C355" s="213" t="s">
        <v>8</v>
      </c>
      <c r="D355" s="213" t="s">
        <v>1152</v>
      </c>
      <c r="E355" s="213" t="s">
        <v>1154</v>
      </c>
      <c r="F355" s="155" t="s">
        <v>1106</v>
      </c>
      <c r="G355" s="154"/>
      <c r="H355" s="155" t="s">
        <v>767</v>
      </c>
      <c r="I355" s="155"/>
      <c r="J355" s="177">
        <v>695</v>
      </c>
      <c r="K355" s="155" t="s">
        <v>47</v>
      </c>
      <c r="L355" s="178"/>
      <c r="N355" s="175" t="s">
        <v>1888</v>
      </c>
      <c r="O355" s="175"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79" t="s">
        <v>1889</v>
      </c>
      <c r="Q355" s="179" t="s">
        <v>46</v>
      </c>
      <c r="R355" s="179" t="str">
        <f t="shared" si="29"/>
        <v xml:space="preserve">Crude Oil </v>
      </c>
      <c r="S355" s="179" t="str">
        <f t="shared" si="27"/>
        <v>//**Crude Oil : **</v>
      </c>
      <c r="T355" s="162" t="str">
        <f t="shared" si="28"/>
        <v/>
      </c>
    </row>
    <row r="356" spans="1:21" x14ac:dyDescent="0.35">
      <c r="A356" s="162" t="s">
        <v>1890</v>
      </c>
      <c r="C356" s="213" t="s">
        <v>8</v>
      </c>
      <c r="D356" s="213" t="s">
        <v>1152</v>
      </c>
      <c r="E356" s="213" t="s">
        <v>1154</v>
      </c>
      <c r="F356" s="155" t="s">
        <v>1107</v>
      </c>
      <c r="G356" s="154"/>
      <c r="H356" s="155" t="s">
        <v>917</v>
      </c>
      <c r="I356" s="155"/>
      <c r="J356" s="177">
        <v>696</v>
      </c>
      <c r="K356" s="155" t="s">
        <v>47</v>
      </c>
      <c r="L356" s="178"/>
      <c r="N356" s="175" t="s">
        <v>1888</v>
      </c>
      <c r="O356" s="175"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79" t="s">
        <v>1889</v>
      </c>
      <c r="Q356" s="179" t="s">
        <v>46</v>
      </c>
      <c r="R356" s="179" t="str">
        <f t="shared" si="29"/>
        <v xml:space="preserve">Heavy or Residual Fuel Oil </v>
      </c>
      <c r="S356" s="179" t="str">
        <f t="shared" si="27"/>
        <v>//**Heavy or Residual Fuel Oil : **</v>
      </c>
      <c r="T356" s="162" t="str">
        <f t="shared" si="28"/>
        <v/>
      </c>
    </row>
    <row r="357" spans="1:21" x14ac:dyDescent="0.35">
      <c r="A357" s="162" t="s">
        <v>1890</v>
      </c>
      <c r="C357" s="213" t="s">
        <v>8</v>
      </c>
      <c r="D357" s="213" t="s">
        <v>1152</v>
      </c>
      <c r="E357" s="213" t="s">
        <v>1154</v>
      </c>
      <c r="F357" s="155" t="s">
        <v>1108</v>
      </c>
      <c r="G357" s="154"/>
      <c r="H357" s="155" t="s">
        <v>769</v>
      </c>
      <c r="I357" s="155"/>
      <c r="J357" s="177">
        <v>697</v>
      </c>
      <c r="K357" s="155" t="s">
        <v>47</v>
      </c>
      <c r="L357" s="178"/>
      <c r="N357" s="175" t="s">
        <v>1888</v>
      </c>
      <c r="O357" s="175" t="str">
        <f>INDEX('Standard Descriptions'!$E:$E,MATCH(Guidance!E357,'Standard Descriptions'!$C:$C,0))</f>
        <v xml:space="preserve"> This policy is a subsidy paid by the government to electricity suppliers per unit of new capacity constructed.  This only applies to utilities, not distributed systems (such as rooftop solar). // </v>
      </c>
      <c r="P357" s="179" t="s">
        <v>1889</v>
      </c>
      <c r="Q357" s="179" t="s">
        <v>46</v>
      </c>
      <c r="R357" s="179" t="str">
        <f t="shared" si="29"/>
        <v xml:space="preserve">Municipal Solid Waste </v>
      </c>
      <c r="S357" s="179" t="str">
        <f t="shared" si="27"/>
        <v>//**Municipal Solid Waste : **</v>
      </c>
      <c r="T357" s="162" t="str">
        <f t="shared" si="28"/>
        <v/>
      </c>
    </row>
    <row r="358" spans="1:21" s="183" customFormat="1" ht="159.5" x14ac:dyDescent="0.35">
      <c r="A358" s="183" t="s">
        <v>1887</v>
      </c>
      <c r="B358" s="163"/>
      <c r="C358" s="183" t="s">
        <v>8</v>
      </c>
      <c r="D358" s="183" t="s">
        <v>18</v>
      </c>
      <c r="E358" s="183" t="str">
        <f>E359</f>
        <v>Subsidy for Elec Production by Fuel</v>
      </c>
      <c r="M358" s="163"/>
      <c r="N358" s="188" t="s">
        <v>1888</v>
      </c>
      <c r="O358" s="188" t="str">
        <f>INDEX('Standard Descriptions'!$E:$E,MATCH(Guidance!E358,'Standard Descriptions'!$C:$C,0))</f>
        <v xml:space="preserve"> This policy is a subsidy paid by the government to suppliers of electricity per unit of electricity generated from the selected plant type(s). // </v>
      </c>
      <c r="P358" s="183" t="s">
        <v>1889</v>
      </c>
      <c r="Q358" s="183" t="s">
        <v>46</v>
      </c>
      <c r="S358" s="183" t="str">
        <f t="shared" si="27"/>
        <v/>
      </c>
      <c r="T358" s="183" t="str">
        <f t="shared" si="28"/>
        <v/>
      </c>
      <c r="U358" s="204" t="str">
        <f>N358&amp;O358&amp;P358&amp;T359&amp;T360&amp;T361&amp;T362&amp;T363&amp;T364&amp;T365&amp;T366&amp;T367&amp;T368&amp;T369&amp;T370&amp;T371</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row>
    <row r="359" spans="1:21" x14ac:dyDescent="0.35">
      <c r="A359" s="162" t="s">
        <v>1890</v>
      </c>
      <c r="C359" s="28" t="s">
        <v>8</v>
      </c>
      <c r="D359" s="28" t="s">
        <v>18</v>
      </c>
      <c r="E359" s="28" t="s">
        <v>138</v>
      </c>
      <c r="F359" s="154" t="s">
        <v>452</v>
      </c>
      <c r="G359" s="154"/>
      <c r="H359" s="155" t="s">
        <v>451</v>
      </c>
      <c r="I359" s="154"/>
      <c r="J359" s="177">
        <v>698</v>
      </c>
      <c r="K359" s="155" t="s">
        <v>47</v>
      </c>
      <c r="L359" s="178"/>
      <c r="N359" s="175" t="s">
        <v>1888</v>
      </c>
      <c r="O359" s="175" t="str">
        <f>INDEX('Standard Descriptions'!$E:$E,MATCH(Guidance!E359,'Standard Descriptions'!$C:$C,0))</f>
        <v xml:space="preserve"> This policy is a subsidy paid by the government to suppliers of electricity per unit of electricity generated from the selected plant type(s). // </v>
      </c>
      <c r="P359" s="179" t="s">
        <v>1889</v>
      </c>
      <c r="Q359" s="179" t="s">
        <v>46</v>
      </c>
      <c r="R359" s="179" t="str">
        <f t="shared" ref="R359:R371" si="30">H359&amp;" "&amp;I359</f>
        <v xml:space="preserve">Hard Coal </v>
      </c>
      <c r="S359" s="179" t="str">
        <f t="shared" si="27"/>
        <v>//**Hard Coal : **</v>
      </c>
      <c r="T359" s="162" t="str">
        <f t="shared" si="28"/>
        <v/>
      </c>
    </row>
    <row r="360" spans="1:21" x14ac:dyDescent="0.35">
      <c r="A360" s="162" t="s">
        <v>1890</v>
      </c>
      <c r="C360" s="161" t="s">
        <v>8</v>
      </c>
      <c r="D360" s="161" t="s">
        <v>18</v>
      </c>
      <c r="E360" s="161" t="s">
        <v>138</v>
      </c>
      <c r="F360" s="155" t="s">
        <v>79</v>
      </c>
      <c r="G360" s="214"/>
      <c r="H360" s="155" t="s">
        <v>93</v>
      </c>
      <c r="I360" s="214"/>
      <c r="J360" s="177">
        <v>699</v>
      </c>
      <c r="K360" s="155" t="s">
        <v>47</v>
      </c>
      <c r="L360" s="178"/>
      <c r="N360" s="175" t="s">
        <v>1888</v>
      </c>
      <c r="O360" s="175" t="str">
        <f>INDEX('Standard Descriptions'!$E:$E,MATCH(Guidance!E360,'Standard Descriptions'!$C:$C,0))</f>
        <v xml:space="preserve"> This policy is a subsidy paid by the government to suppliers of electricity per unit of electricity generated from the selected plant type(s). // </v>
      </c>
      <c r="P360" s="179" t="s">
        <v>1889</v>
      </c>
      <c r="Q360" s="179" t="s">
        <v>46</v>
      </c>
      <c r="R360" s="179" t="str">
        <f t="shared" si="30"/>
        <v xml:space="preserve">Natural Gas </v>
      </c>
      <c r="S360" s="179" t="str">
        <f t="shared" si="27"/>
        <v>//**Natural Gas : **</v>
      </c>
      <c r="T360" s="162" t="str">
        <f t="shared" si="28"/>
        <v/>
      </c>
    </row>
    <row r="361" spans="1:21" x14ac:dyDescent="0.35">
      <c r="A361" s="162" t="s">
        <v>1890</v>
      </c>
      <c r="C361" s="161" t="s">
        <v>8</v>
      </c>
      <c r="D361" s="161" t="s">
        <v>18</v>
      </c>
      <c r="E361" s="161" t="s">
        <v>138</v>
      </c>
      <c r="F361" s="155" t="s">
        <v>80</v>
      </c>
      <c r="G361" s="214"/>
      <c r="H361" s="155" t="s">
        <v>94</v>
      </c>
      <c r="I361" s="214"/>
      <c r="J361" s="40">
        <v>37</v>
      </c>
      <c r="K361" s="155" t="s">
        <v>46</v>
      </c>
      <c r="L361" s="215" t="s">
        <v>2055</v>
      </c>
      <c r="N361" s="175" t="s">
        <v>1888</v>
      </c>
      <c r="O361" s="175" t="str">
        <f>INDEX('Standard Descriptions'!$E:$E,MATCH(Guidance!E361,'Standard Descriptions'!$C:$C,0))</f>
        <v xml:space="preserve"> This policy is a subsidy paid by the government to suppliers of electricity per unit of electricity generated from the selected plant type(s). // </v>
      </c>
      <c r="P361" s="179" t="s">
        <v>1889</v>
      </c>
      <c r="Q361" s="179" t="s">
        <v>46</v>
      </c>
      <c r="R361" s="179" t="str">
        <f t="shared" si="30"/>
        <v xml:space="preserve">Nuclear </v>
      </c>
      <c r="S361" s="179" t="str">
        <f t="shared" si="27"/>
        <v>//**Nuclear : **</v>
      </c>
      <c r="T361" s="162" t="str">
        <f t="shared" si="28"/>
        <v>//**Nuclear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row>
    <row r="362" spans="1:21" x14ac:dyDescent="0.35">
      <c r="A362" s="162" t="s">
        <v>1890</v>
      </c>
      <c r="C362" s="161" t="s">
        <v>8</v>
      </c>
      <c r="D362" s="161" t="s">
        <v>18</v>
      </c>
      <c r="E362" s="161" t="s">
        <v>138</v>
      </c>
      <c r="F362" s="155" t="s">
        <v>81</v>
      </c>
      <c r="G362" s="214"/>
      <c r="H362" s="155" t="s">
        <v>95</v>
      </c>
      <c r="I362" s="214"/>
      <c r="J362" s="40">
        <v>700</v>
      </c>
      <c r="K362" s="155" t="s">
        <v>47</v>
      </c>
      <c r="L362" s="215"/>
      <c r="N362" s="175" t="s">
        <v>1888</v>
      </c>
      <c r="O362" s="175" t="str">
        <f>INDEX('Standard Descriptions'!$E:$E,MATCH(Guidance!E362,'Standard Descriptions'!$C:$C,0))</f>
        <v xml:space="preserve"> This policy is a subsidy paid by the government to suppliers of electricity per unit of electricity generated from the selected plant type(s). // </v>
      </c>
      <c r="P362" s="179" t="s">
        <v>1889</v>
      </c>
      <c r="Q362" s="179" t="s">
        <v>46</v>
      </c>
      <c r="R362" s="179" t="str">
        <f t="shared" si="30"/>
        <v xml:space="preserve">Hydro </v>
      </c>
      <c r="S362" s="179" t="str">
        <f t="shared" si="27"/>
        <v>//**Hydro : **</v>
      </c>
      <c r="T362" s="162" t="str">
        <f t="shared" si="28"/>
        <v/>
      </c>
    </row>
    <row r="363" spans="1:21" x14ac:dyDescent="0.35">
      <c r="A363" s="162" t="s">
        <v>1890</v>
      </c>
      <c r="C363" s="161" t="s">
        <v>8</v>
      </c>
      <c r="D363" s="161" t="s">
        <v>18</v>
      </c>
      <c r="E363" s="161" t="s">
        <v>138</v>
      </c>
      <c r="F363" s="155" t="s">
        <v>453</v>
      </c>
      <c r="G363" s="214"/>
      <c r="H363" s="155" t="s">
        <v>456</v>
      </c>
      <c r="I363" s="214"/>
      <c r="J363" s="40">
        <v>39</v>
      </c>
      <c r="K363" s="155" t="s">
        <v>46</v>
      </c>
      <c r="L363" s="215" t="s">
        <v>2056</v>
      </c>
      <c r="N363" s="175" t="s">
        <v>1888</v>
      </c>
      <c r="O363" s="175" t="str">
        <f>INDEX('Standard Descriptions'!$E:$E,MATCH(Guidance!E363,'Standard Descriptions'!$C:$C,0))</f>
        <v xml:space="preserve"> This policy is a subsidy paid by the government to suppliers of electricity per unit of electricity generated from the selected plant type(s). // </v>
      </c>
      <c r="P363" s="179" t="s">
        <v>1889</v>
      </c>
      <c r="Q363" s="179" t="s">
        <v>46</v>
      </c>
      <c r="R363" s="179" t="str">
        <f t="shared" si="30"/>
        <v xml:space="preserve">Onshore Wind </v>
      </c>
      <c r="S363" s="179" t="str">
        <f t="shared" si="27"/>
        <v>//**Onshore Wind : **</v>
      </c>
      <c r="T363" s="162" t="str">
        <f t="shared" si="28"/>
        <v>//**Onshore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row>
    <row r="364" spans="1:21" x14ac:dyDescent="0.35">
      <c r="A364" s="162" t="s">
        <v>1890</v>
      </c>
      <c r="C364" s="161" t="s">
        <v>8</v>
      </c>
      <c r="D364" s="161" t="s">
        <v>18</v>
      </c>
      <c r="E364" s="161" t="s">
        <v>138</v>
      </c>
      <c r="F364" s="155" t="s">
        <v>82</v>
      </c>
      <c r="G364" s="214"/>
      <c r="H364" s="155" t="s">
        <v>96</v>
      </c>
      <c r="I364" s="214"/>
      <c r="J364" s="40">
        <v>40</v>
      </c>
      <c r="K364" s="155" t="s">
        <v>46</v>
      </c>
      <c r="L364" s="215" t="s">
        <v>2056</v>
      </c>
      <c r="N364" s="175" t="s">
        <v>1888</v>
      </c>
      <c r="O364" s="175" t="str">
        <f>INDEX('Standard Descriptions'!$E:$E,MATCH(Guidance!E364,'Standard Descriptions'!$C:$C,0))</f>
        <v xml:space="preserve"> This policy is a subsidy paid by the government to suppliers of electricity per unit of electricity generated from the selected plant type(s). // </v>
      </c>
      <c r="P364" s="179" t="s">
        <v>1889</v>
      </c>
      <c r="Q364" s="179" t="s">
        <v>46</v>
      </c>
      <c r="R364" s="179" t="str">
        <f t="shared" si="30"/>
        <v xml:space="preserve">Solar PV </v>
      </c>
      <c r="S364" s="179" t="str">
        <f t="shared" si="27"/>
        <v>//**Solar PV : **</v>
      </c>
      <c r="T364" s="162" t="str">
        <f t="shared" si="28"/>
        <v>//**Solar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row>
    <row r="365" spans="1:21" x14ac:dyDescent="0.35">
      <c r="A365" s="162" t="s">
        <v>1890</v>
      </c>
      <c r="C365" s="161" t="s">
        <v>8</v>
      </c>
      <c r="D365" s="161" t="s">
        <v>18</v>
      </c>
      <c r="E365" s="161" t="s">
        <v>138</v>
      </c>
      <c r="F365" s="155" t="s">
        <v>83</v>
      </c>
      <c r="G365" s="214"/>
      <c r="H365" s="155" t="s">
        <v>97</v>
      </c>
      <c r="I365" s="214"/>
      <c r="J365" s="40">
        <v>41</v>
      </c>
      <c r="K365" s="155" t="s">
        <v>46</v>
      </c>
      <c r="L365" s="215" t="s">
        <v>2055</v>
      </c>
      <c r="N365" s="175" t="s">
        <v>1888</v>
      </c>
      <c r="O365" s="175" t="str">
        <f>INDEX('Standard Descriptions'!$E:$E,MATCH(Guidance!E365,'Standard Descriptions'!$C:$C,0))</f>
        <v xml:space="preserve"> This policy is a subsidy paid by the government to suppliers of electricity per unit of electricity generated from the selected plant type(s). // </v>
      </c>
      <c r="P365" s="179" t="s">
        <v>1889</v>
      </c>
      <c r="Q365" s="179" t="s">
        <v>46</v>
      </c>
      <c r="R365" s="179" t="str">
        <f t="shared" si="30"/>
        <v xml:space="preserve">Solar Thermal </v>
      </c>
      <c r="S365" s="179" t="str">
        <f t="shared" si="27"/>
        <v>//**Solar Thermal : **</v>
      </c>
      <c r="T365" s="162" t="str">
        <f t="shared" si="28"/>
        <v>//**Solar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row>
    <row r="366" spans="1:21" x14ac:dyDescent="0.35">
      <c r="A366" s="162" t="s">
        <v>1890</v>
      </c>
      <c r="C366" s="161" t="s">
        <v>8</v>
      </c>
      <c r="D366" s="161" t="s">
        <v>18</v>
      </c>
      <c r="E366" s="161" t="s">
        <v>138</v>
      </c>
      <c r="F366" s="155" t="s">
        <v>84</v>
      </c>
      <c r="G366" s="214"/>
      <c r="H366" s="155" t="s">
        <v>98</v>
      </c>
      <c r="I366" s="214"/>
      <c r="J366" s="40">
        <v>42</v>
      </c>
      <c r="K366" s="155" t="s">
        <v>47</v>
      </c>
      <c r="L366" s="215" t="s">
        <v>2055</v>
      </c>
      <c r="N366" s="175" t="s">
        <v>1888</v>
      </c>
      <c r="O366" s="175" t="str">
        <f>INDEX('Standard Descriptions'!$E:$E,MATCH(Guidance!E366,'Standard Descriptions'!$C:$C,0))</f>
        <v xml:space="preserve"> This policy is a subsidy paid by the government to suppliers of electricity per unit of electricity generated from the selected plant type(s). // </v>
      </c>
      <c r="P366" s="179" t="s">
        <v>1889</v>
      </c>
      <c r="Q366" s="179" t="s">
        <v>46</v>
      </c>
      <c r="R366" s="179" t="str">
        <f t="shared" si="30"/>
        <v xml:space="preserve">Biomass </v>
      </c>
      <c r="S366" s="179" t="str">
        <f t="shared" si="27"/>
        <v>//**Biomass : **</v>
      </c>
      <c r="T366" s="162" t="str">
        <f t="shared" si="28"/>
        <v/>
      </c>
    </row>
    <row r="367" spans="1:21" x14ac:dyDescent="0.35">
      <c r="A367" s="162" t="s">
        <v>1890</v>
      </c>
      <c r="C367" s="161" t="s">
        <v>8</v>
      </c>
      <c r="D367" s="161" t="s">
        <v>18</v>
      </c>
      <c r="E367" s="161" t="s">
        <v>138</v>
      </c>
      <c r="F367" s="155" t="s">
        <v>449</v>
      </c>
      <c r="G367" s="214"/>
      <c r="H367" s="155" t="s">
        <v>448</v>
      </c>
      <c r="I367" s="214"/>
      <c r="J367" s="40">
        <v>701</v>
      </c>
      <c r="K367" s="155" t="s">
        <v>47</v>
      </c>
      <c r="L367" s="28"/>
      <c r="N367" s="175" t="s">
        <v>1888</v>
      </c>
      <c r="O367" s="175" t="str">
        <f>INDEX('Standard Descriptions'!$E:$E,MATCH(Guidance!E367,'Standard Descriptions'!$C:$C,0))</f>
        <v xml:space="preserve"> This policy is a subsidy paid by the government to suppliers of electricity per unit of electricity generated from the selected plant type(s). // </v>
      </c>
      <c r="P367" s="179" t="s">
        <v>1889</v>
      </c>
      <c r="Q367" s="179" t="s">
        <v>46</v>
      </c>
      <c r="R367" s="179" t="str">
        <f t="shared" si="30"/>
        <v xml:space="preserve">Lignite </v>
      </c>
      <c r="S367" s="179" t="str">
        <f t="shared" si="27"/>
        <v>//**Lignite : **</v>
      </c>
      <c r="T367" s="162" t="str">
        <f t="shared" si="28"/>
        <v/>
      </c>
    </row>
    <row r="368" spans="1:21" x14ac:dyDescent="0.35">
      <c r="A368" s="162" t="s">
        <v>1890</v>
      </c>
      <c r="C368" s="161" t="s">
        <v>8</v>
      </c>
      <c r="D368" s="161" t="s">
        <v>18</v>
      </c>
      <c r="E368" s="161" t="s">
        <v>138</v>
      </c>
      <c r="F368" s="155" t="s">
        <v>458</v>
      </c>
      <c r="G368" s="214"/>
      <c r="H368" s="155" t="s">
        <v>459</v>
      </c>
      <c r="I368" s="214"/>
      <c r="J368" s="40">
        <v>184</v>
      </c>
      <c r="K368" s="155" t="s">
        <v>46</v>
      </c>
      <c r="L368" s="215" t="s">
        <v>2056</v>
      </c>
      <c r="N368" s="175" t="s">
        <v>1888</v>
      </c>
      <c r="O368" s="175" t="str">
        <f>INDEX('Standard Descriptions'!$E:$E,MATCH(Guidance!E368,'Standard Descriptions'!$C:$C,0))</f>
        <v xml:space="preserve"> This policy is a subsidy paid by the government to suppliers of electricity per unit of electricity generated from the selected plant type(s). // </v>
      </c>
      <c r="P368" s="179" t="s">
        <v>1889</v>
      </c>
      <c r="Q368" s="179" t="s">
        <v>46</v>
      </c>
      <c r="R368" s="179" t="str">
        <f t="shared" si="30"/>
        <v xml:space="preserve">Offshore Wind </v>
      </c>
      <c r="S368" s="179" t="str">
        <f t="shared" si="27"/>
        <v>//**Offshore Wind : **</v>
      </c>
      <c r="T368" s="162" t="str">
        <f t="shared" si="28"/>
        <v>//**Offshore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row>
    <row r="369" spans="1:24" x14ac:dyDescent="0.35">
      <c r="A369" s="162" t="s">
        <v>1890</v>
      </c>
      <c r="C369" s="161" t="s">
        <v>8</v>
      </c>
      <c r="D369" s="161" t="s">
        <v>18</v>
      </c>
      <c r="E369" s="161" t="s">
        <v>138</v>
      </c>
      <c r="F369" s="155" t="s">
        <v>1106</v>
      </c>
      <c r="G369" s="154"/>
      <c r="H369" s="155" t="s">
        <v>767</v>
      </c>
      <c r="I369" s="214"/>
      <c r="J369" s="40">
        <v>702</v>
      </c>
      <c r="K369" s="155" t="s">
        <v>47</v>
      </c>
      <c r="L369" s="178"/>
      <c r="N369" s="175" t="s">
        <v>1888</v>
      </c>
      <c r="O369" s="175" t="str">
        <f>INDEX('Standard Descriptions'!$E:$E,MATCH(Guidance!E369,'Standard Descriptions'!$C:$C,0))</f>
        <v xml:space="preserve"> This policy is a subsidy paid by the government to suppliers of electricity per unit of electricity generated from the selected plant type(s). // </v>
      </c>
      <c r="P369" s="179" t="s">
        <v>1889</v>
      </c>
      <c r="Q369" s="179" t="s">
        <v>46</v>
      </c>
      <c r="R369" s="179" t="str">
        <f t="shared" si="30"/>
        <v xml:space="preserve">Crude Oil </v>
      </c>
      <c r="S369" s="179" t="str">
        <f t="shared" si="27"/>
        <v>//**Crude Oil : **</v>
      </c>
      <c r="T369" s="162" t="str">
        <f t="shared" si="28"/>
        <v/>
      </c>
    </row>
    <row r="370" spans="1:24" x14ac:dyDescent="0.35">
      <c r="A370" s="162" t="s">
        <v>1890</v>
      </c>
      <c r="C370" s="161" t="s">
        <v>8</v>
      </c>
      <c r="D370" s="161" t="s">
        <v>18</v>
      </c>
      <c r="E370" s="161" t="s">
        <v>138</v>
      </c>
      <c r="F370" s="155" t="s">
        <v>1107</v>
      </c>
      <c r="G370" s="154"/>
      <c r="H370" s="155" t="s">
        <v>917</v>
      </c>
      <c r="I370" s="214"/>
      <c r="J370" s="40">
        <v>703</v>
      </c>
      <c r="K370" s="155" t="s">
        <v>47</v>
      </c>
      <c r="L370" s="178"/>
      <c r="N370" s="175" t="s">
        <v>1888</v>
      </c>
      <c r="O370" s="175" t="str">
        <f>INDEX('Standard Descriptions'!$E:$E,MATCH(Guidance!E370,'Standard Descriptions'!$C:$C,0))</f>
        <v xml:space="preserve"> This policy is a subsidy paid by the government to suppliers of electricity per unit of electricity generated from the selected plant type(s). // </v>
      </c>
      <c r="P370" s="179" t="s">
        <v>1889</v>
      </c>
      <c r="Q370" s="179" t="s">
        <v>46</v>
      </c>
      <c r="R370" s="179" t="str">
        <f t="shared" si="30"/>
        <v xml:space="preserve">Heavy or Residual Fuel Oil </v>
      </c>
      <c r="S370" s="179" t="str">
        <f t="shared" si="27"/>
        <v>//**Heavy or Residual Fuel Oil : **</v>
      </c>
      <c r="T370" s="162" t="str">
        <f t="shared" si="28"/>
        <v/>
      </c>
    </row>
    <row r="371" spans="1:24" x14ac:dyDescent="0.35">
      <c r="A371" s="162" t="s">
        <v>1890</v>
      </c>
      <c r="C371" s="161" t="s">
        <v>8</v>
      </c>
      <c r="D371" s="161" t="s">
        <v>18</v>
      </c>
      <c r="E371" s="161" t="s">
        <v>138</v>
      </c>
      <c r="F371" s="155" t="s">
        <v>1108</v>
      </c>
      <c r="G371" s="154"/>
      <c r="H371" s="155" t="s">
        <v>769</v>
      </c>
      <c r="I371" s="214"/>
      <c r="J371" s="40">
        <v>704</v>
      </c>
      <c r="K371" s="155" t="s">
        <v>47</v>
      </c>
      <c r="L371" s="178"/>
      <c r="N371" s="175" t="s">
        <v>1888</v>
      </c>
      <c r="O371" s="175" t="str">
        <f>INDEX('Standard Descriptions'!$E:$E,MATCH(Guidance!E371,'Standard Descriptions'!$C:$C,0))</f>
        <v xml:space="preserve"> This policy is a subsidy paid by the government to suppliers of electricity per unit of electricity generated from the selected plant type(s). // </v>
      </c>
      <c r="P371" s="179" t="s">
        <v>1889</v>
      </c>
      <c r="Q371" s="179" t="s">
        <v>46</v>
      </c>
      <c r="R371" s="179" t="str">
        <f t="shared" si="30"/>
        <v xml:space="preserve">Municipal Solid Waste </v>
      </c>
      <c r="S371" s="179" t="str">
        <f t="shared" si="27"/>
        <v>//**Municipal Solid Waste : **</v>
      </c>
      <c r="T371" s="162" t="str">
        <f t="shared" si="28"/>
        <v/>
      </c>
    </row>
    <row r="372" spans="1:24" s="170" customFormat="1" ht="33.75" customHeight="1" x14ac:dyDescent="0.35">
      <c r="A372" s="170" t="s">
        <v>1887</v>
      </c>
      <c r="B372" s="171"/>
      <c r="C372" s="170" t="s">
        <v>9</v>
      </c>
      <c r="D372" s="170" t="s">
        <v>29</v>
      </c>
      <c r="E372" s="170" t="str">
        <f>E373</f>
        <v>Industry Sector Fraction of Potential Additional CCS Achieved</v>
      </c>
      <c r="M372" s="163"/>
      <c r="N372" s="170" t="s">
        <v>1888</v>
      </c>
      <c r="O372" s="216" t="str">
        <f>INDEX('Standard Descriptions'!$E:$E,MATCH(Guidance!E372,'Standard Descriptions'!$C:$C,0))</f>
        <v>This policy specifies the fraction of CO2 emissions from industry that is captured and stored, above the amount predicted in the business-as-usual scenario.//</v>
      </c>
      <c r="P372" s="170" t="s">
        <v>1889</v>
      </c>
      <c r="Q372" s="170" t="s">
        <v>46</v>
      </c>
      <c r="S372" s="170" t="str">
        <f t="shared" si="27"/>
        <v/>
      </c>
      <c r="T372" s="170" t="str">
        <f t="shared" si="28"/>
        <v/>
      </c>
      <c r="U372" s="204" t="str">
        <f>N372&amp;O372&amp;P372&amp;T373&amp;T374&amp;T375&amp;T376&amp;T377&amp;T378&amp;T379&amp;T380&amp;T381&amp;T382&amp;T383&amp;T384&amp;T385&amp;T386&amp;T387&amp;T388</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3" spans="1:24" s="218" customFormat="1" x14ac:dyDescent="0.35">
      <c r="A373" s="162" t="s">
        <v>1890</v>
      </c>
      <c r="B373" s="163"/>
      <c r="C373" s="28" t="s">
        <v>9</v>
      </c>
      <c r="D373" s="28" t="s">
        <v>29</v>
      </c>
      <c r="E373" s="28" t="s">
        <v>1712</v>
      </c>
      <c r="F373" s="154" t="s">
        <v>141</v>
      </c>
      <c r="G373" s="155" t="s">
        <v>1713</v>
      </c>
      <c r="H373" s="28" t="s">
        <v>690</v>
      </c>
      <c r="I373" s="154" t="s">
        <v>1714</v>
      </c>
      <c r="J373" s="217">
        <v>892</v>
      </c>
      <c r="K373" s="155" t="s">
        <v>46</v>
      </c>
      <c r="L373" s="154" t="s">
        <v>1931</v>
      </c>
      <c r="M373" s="163"/>
      <c r="N373" s="175" t="s">
        <v>1888</v>
      </c>
      <c r="O373" s="175" t="str">
        <f>INDEX('Standard Descriptions'!$E:$E,MATCH(Guidance!E373,'Standard Descriptions'!$C:$C,0))</f>
        <v>This policy specifies the fraction of CO2 emissions from industry that is captured and stored, above the amount predicted in the business-as-usual scenario.//</v>
      </c>
      <c r="P373" s="179" t="s">
        <v>1889</v>
      </c>
      <c r="Q373" s="179" t="s">
        <v>46</v>
      </c>
      <c r="R373" s="179" t="str">
        <f t="shared" ref="R373:R391" si="31">H373&amp;" "&amp;I373</f>
        <v>Cement Industry Energy Related Emissions</v>
      </c>
      <c r="S373" s="179" t="str">
        <f t="shared" si="27"/>
        <v>//**Cement Industry Energy Related Emissions: **</v>
      </c>
      <c r="T373" s="162" t="str">
        <f t="shared" si="28"/>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80"/>
      <c r="V373" s="162"/>
      <c r="W373" s="162"/>
      <c r="X373" s="162"/>
    </row>
    <row r="374" spans="1:24" s="218" customFormat="1" x14ac:dyDescent="0.35">
      <c r="A374" s="162" t="s">
        <v>1890</v>
      </c>
      <c r="B374" s="163"/>
      <c r="C374" s="161" t="s">
        <v>9</v>
      </c>
      <c r="D374" s="161" t="s">
        <v>29</v>
      </c>
      <c r="E374" s="161" t="s">
        <v>1712</v>
      </c>
      <c r="F374" s="154" t="s">
        <v>141</v>
      </c>
      <c r="G374" s="155" t="s">
        <v>854</v>
      </c>
      <c r="H374" s="28" t="s">
        <v>690</v>
      </c>
      <c r="I374" s="154" t="s">
        <v>1717</v>
      </c>
      <c r="J374" s="217">
        <v>893</v>
      </c>
      <c r="K374" s="155" t="s">
        <v>46</v>
      </c>
      <c r="L374" s="214" t="s">
        <v>1931</v>
      </c>
      <c r="M374" s="163"/>
      <c r="N374" s="175" t="s">
        <v>1888</v>
      </c>
      <c r="O374" s="175" t="str">
        <f>INDEX('Standard Descriptions'!$E:$E,MATCH(Guidance!E374,'Standard Descriptions'!$C:$C,0))</f>
        <v>This policy specifies the fraction of CO2 emissions from industry that is captured and stored, above the amount predicted in the business-as-usual scenario.//</v>
      </c>
      <c r="P374" s="179" t="s">
        <v>1889</v>
      </c>
      <c r="Q374" s="179" t="s">
        <v>46</v>
      </c>
      <c r="R374" s="179" t="str">
        <f t="shared" si="31"/>
        <v>Cement Industry Process Emissions</v>
      </c>
      <c r="S374" s="179" t="str">
        <f t="shared" si="27"/>
        <v>//**Cement Industry Process Emissions: **</v>
      </c>
      <c r="T374" s="162" t="str">
        <f t="shared" si="28"/>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80"/>
      <c r="V374" s="162"/>
      <c r="W374" s="162"/>
      <c r="X374" s="162"/>
    </row>
    <row r="375" spans="1:24" s="218" customFormat="1" x14ac:dyDescent="0.35">
      <c r="A375" s="162" t="s">
        <v>1890</v>
      </c>
      <c r="B375" s="163"/>
      <c r="C375" s="161" t="s">
        <v>9</v>
      </c>
      <c r="D375" s="161" t="s">
        <v>29</v>
      </c>
      <c r="E375" s="161" t="s">
        <v>1712</v>
      </c>
      <c r="F375" s="155" t="s">
        <v>142</v>
      </c>
      <c r="G375" s="155" t="s">
        <v>1713</v>
      </c>
      <c r="H375" s="28" t="s">
        <v>691</v>
      </c>
      <c r="I375" s="154" t="s">
        <v>1714</v>
      </c>
      <c r="J375" s="217">
        <v>894</v>
      </c>
      <c r="K375" s="155" t="s">
        <v>46</v>
      </c>
      <c r="L375" s="214" t="s">
        <v>1931</v>
      </c>
      <c r="M375" s="163"/>
      <c r="N375" s="175" t="s">
        <v>1888</v>
      </c>
      <c r="O375" s="175" t="str">
        <f>INDEX('Standard Descriptions'!$E:$E,MATCH(Guidance!E375,'Standard Descriptions'!$C:$C,0))</f>
        <v>This policy specifies the fraction of CO2 emissions from industry that is captured and stored, above the amount predicted in the business-as-usual scenario.//</v>
      </c>
      <c r="P375" s="179" t="s">
        <v>1889</v>
      </c>
      <c r="Q375" s="179" t="s">
        <v>46</v>
      </c>
      <c r="R375" s="179" t="str">
        <f t="shared" si="31"/>
        <v>Natural Gas and Petroleum Industry Energy Related Emissions</v>
      </c>
      <c r="S375" s="179" t="str">
        <f t="shared" si="27"/>
        <v>//**Natural Gas and Petroleum Industry Energy Related Emissions: **</v>
      </c>
      <c r="T375" s="162" t="str">
        <f t="shared" si="28"/>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80"/>
      <c r="V375" s="162"/>
      <c r="W375" s="162"/>
      <c r="X375" s="162"/>
    </row>
    <row r="376" spans="1:24" s="218" customFormat="1" x14ac:dyDescent="0.35">
      <c r="A376" s="162" t="s">
        <v>1890</v>
      </c>
      <c r="B376" s="163"/>
      <c r="C376" s="161" t="s">
        <v>9</v>
      </c>
      <c r="D376" s="161" t="s">
        <v>29</v>
      </c>
      <c r="E376" s="161" t="s">
        <v>1712</v>
      </c>
      <c r="F376" s="155" t="s">
        <v>142</v>
      </c>
      <c r="G376" s="155" t="s">
        <v>854</v>
      </c>
      <c r="H376" s="28" t="s">
        <v>691</v>
      </c>
      <c r="I376" s="154" t="s">
        <v>1717</v>
      </c>
      <c r="J376" s="217">
        <v>895</v>
      </c>
      <c r="K376" s="155" t="s">
        <v>46</v>
      </c>
      <c r="L376" s="214" t="s">
        <v>1931</v>
      </c>
      <c r="M376" s="163"/>
      <c r="N376" s="175" t="s">
        <v>1888</v>
      </c>
      <c r="O376" s="175" t="str">
        <f>INDEX('Standard Descriptions'!$E:$E,MATCH(Guidance!E376,'Standard Descriptions'!$C:$C,0))</f>
        <v>This policy specifies the fraction of CO2 emissions from industry that is captured and stored, above the amount predicted in the business-as-usual scenario.//</v>
      </c>
      <c r="P376" s="179" t="s">
        <v>1889</v>
      </c>
      <c r="Q376" s="179" t="s">
        <v>46</v>
      </c>
      <c r="R376" s="179" t="str">
        <f t="shared" si="31"/>
        <v>Natural Gas and Petroleum Industry Process Emissions</v>
      </c>
      <c r="S376" s="179" t="str">
        <f t="shared" si="27"/>
        <v>//**Natural Gas and Petroleum Industry Process Emissions: **</v>
      </c>
      <c r="T376" s="162" t="str">
        <f t="shared" si="28"/>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80"/>
      <c r="V376" s="162"/>
      <c r="W376" s="162"/>
      <c r="X376" s="162"/>
    </row>
    <row r="377" spans="1:24" s="218" customFormat="1" x14ac:dyDescent="0.35">
      <c r="A377" s="162" t="s">
        <v>1890</v>
      </c>
      <c r="B377" s="163"/>
      <c r="C377" s="161" t="s">
        <v>9</v>
      </c>
      <c r="D377" s="161" t="s">
        <v>29</v>
      </c>
      <c r="E377" s="161" t="s">
        <v>1712</v>
      </c>
      <c r="F377" s="155" t="s">
        <v>143</v>
      </c>
      <c r="G377" s="155" t="s">
        <v>1713</v>
      </c>
      <c r="H377" s="28" t="s">
        <v>692</v>
      </c>
      <c r="I377" s="154" t="s">
        <v>1714</v>
      </c>
      <c r="J377" s="217">
        <v>896</v>
      </c>
      <c r="K377" s="155" t="s">
        <v>46</v>
      </c>
      <c r="L377" s="214" t="s">
        <v>1931</v>
      </c>
      <c r="M377" s="163"/>
      <c r="N377" s="175" t="s">
        <v>1888</v>
      </c>
      <c r="O377" s="175" t="str">
        <f>INDEX('Standard Descriptions'!$E:$E,MATCH(Guidance!E377,'Standard Descriptions'!$C:$C,0))</f>
        <v>This policy specifies the fraction of CO2 emissions from industry that is captured and stored, above the amount predicted in the business-as-usual scenario.//</v>
      </c>
      <c r="P377" s="179" t="s">
        <v>1889</v>
      </c>
      <c r="Q377" s="179" t="s">
        <v>46</v>
      </c>
      <c r="R377" s="179" t="str">
        <f t="shared" si="31"/>
        <v>Iron and Steel Industry Energy Related Emissions</v>
      </c>
      <c r="S377" s="179" t="str">
        <f t="shared" si="27"/>
        <v>//**Iron and Steel Industry Energy Related Emissions: **</v>
      </c>
      <c r="T377" s="162" t="str">
        <f t="shared" si="28"/>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80"/>
      <c r="V377" s="162"/>
      <c r="W377" s="162"/>
      <c r="X377" s="162"/>
    </row>
    <row r="378" spans="1:24" s="218" customFormat="1" x14ac:dyDescent="0.35">
      <c r="A378" s="162" t="s">
        <v>1890</v>
      </c>
      <c r="B378" s="163"/>
      <c r="C378" s="161" t="s">
        <v>9</v>
      </c>
      <c r="D378" s="161" t="s">
        <v>29</v>
      </c>
      <c r="E378" s="161" t="s">
        <v>1712</v>
      </c>
      <c r="F378" s="155" t="s">
        <v>143</v>
      </c>
      <c r="G378" s="155" t="s">
        <v>854</v>
      </c>
      <c r="H378" s="28" t="s">
        <v>692</v>
      </c>
      <c r="I378" s="154" t="s">
        <v>1717</v>
      </c>
      <c r="J378" s="217">
        <v>897</v>
      </c>
      <c r="K378" s="155" t="s">
        <v>46</v>
      </c>
      <c r="L378" s="214" t="s">
        <v>1931</v>
      </c>
      <c r="M378" s="163"/>
      <c r="N378" s="175" t="s">
        <v>1888</v>
      </c>
      <c r="O378" s="175" t="str">
        <f>INDEX('Standard Descriptions'!$E:$E,MATCH(Guidance!E378,'Standard Descriptions'!$C:$C,0))</f>
        <v>This policy specifies the fraction of CO2 emissions from industry that is captured and stored, above the amount predicted in the business-as-usual scenario.//</v>
      </c>
      <c r="P378" s="179" t="s">
        <v>1889</v>
      </c>
      <c r="Q378" s="179" t="s">
        <v>46</v>
      </c>
      <c r="R378" s="179" t="str">
        <f t="shared" si="31"/>
        <v>Iron and Steel Industry Process Emissions</v>
      </c>
      <c r="S378" s="179" t="str">
        <f t="shared" si="27"/>
        <v>//**Iron and Steel Industry Process Emissions: **</v>
      </c>
      <c r="T378" s="162" t="str">
        <f t="shared" si="28"/>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80"/>
      <c r="V378" s="162"/>
      <c r="W378" s="162"/>
      <c r="X378" s="162"/>
    </row>
    <row r="379" spans="1:24" s="218" customFormat="1" x14ac:dyDescent="0.35">
      <c r="A379" s="162" t="s">
        <v>1890</v>
      </c>
      <c r="B379" s="163"/>
      <c r="C379" s="161" t="s">
        <v>9</v>
      </c>
      <c r="D379" s="161" t="s">
        <v>29</v>
      </c>
      <c r="E379" s="161" t="s">
        <v>1712</v>
      </c>
      <c r="F379" s="155" t="s">
        <v>144</v>
      </c>
      <c r="G379" s="155" t="s">
        <v>1713</v>
      </c>
      <c r="H379" s="28" t="s">
        <v>693</v>
      </c>
      <c r="I379" s="154" t="s">
        <v>1714</v>
      </c>
      <c r="J379" s="217">
        <v>898</v>
      </c>
      <c r="K379" s="155" t="s">
        <v>46</v>
      </c>
      <c r="L379" s="214" t="s">
        <v>1931</v>
      </c>
      <c r="M379" s="163"/>
      <c r="N379" s="175" t="s">
        <v>1888</v>
      </c>
      <c r="O379" s="175" t="str">
        <f>INDEX('Standard Descriptions'!$E:$E,MATCH(Guidance!E379,'Standard Descriptions'!$C:$C,0))</f>
        <v>This policy specifies the fraction of CO2 emissions from industry that is captured and stored, above the amount predicted in the business-as-usual scenario.//</v>
      </c>
      <c r="P379" s="179" t="s">
        <v>1889</v>
      </c>
      <c r="Q379" s="179" t="s">
        <v>46</v>
      </c>
      <c r="R379" s="179" t="str">
        <f t="shared" si="31"/>
        <v>Chemicals Industry Energy Related Emissions</v>
      </c>
      <c r="S379" s="179" t="str">
        <f t="shared" si="27"/>
        <v>//**Chemicals Industry Energy Related Emissions: **</v>
      </c>
      <c r="T379" s="162" t="str">
        <f t="shared" si="28"/>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80"/>
      <c r="V379" s="162"/>
      <c r="W379" s="162"/>
      <c r="X379" s="162"/>
    </row>
    <row r="380" spans="1:24" s="218" customFormat="1" x14ac:dyDescent="0.35">
      <c r="A380" s="162" t="s">
        <v>1890</v>
      </c>
      <c r="B380" s="163"/>
      <c r="C380" s="161" t="s">
        <v>9</v>
      </c>
      <c r="D380" s="161" t="s">
        <v>29</v>
      </c>
      <c r="E380" s="161" t="s">
        <v>1712</v>
      </c>
      <c r="F380" s="155" t="s">
        <v>144</v>
      </c>
      <c r="G380" s="155" t="s">
        <v>854</v>
      </c>
      <c r="H380" s="28" t="s">
        <v>693</v>
      </c>
      <c r="I380" s="154" t="s">
        <v>1717</v>
      </c>
      <c r="J380" s="217">
        <v>899</v>
      </c>
      <c r="K380" s="155" t="s">
        <v>46</v>
      </c>
      <c r="L380" s="214" t="s">
        <v>1931</v>
      </c>
      <c r="M380" s="163"/>
      <c r="N380" s="175" t="s">
        <v>1888</v>
      </c>
      <c r="O380" s="175" t="str">
        <f>INDEX('Standard Descriptions'!$E:$E,MATCH(Guidance!E380,'Standard Descriptions'!$C:$C,0))</f>
        <v>This policy specifies the fraction of CO2 emissions from industry that is captured and stored, above the amount predicted in the business-as-usual scenario.//</v>
      </c>
      <c r="P380" s="179" t="s">
        <v>1889</v>
      </c>
      <c r="Q380" s="179" t="s">
        <v>46</v>
      </c>
      <c r="R380" s="179" t="str">
        <f t="shared" si="31"/>
        <v>Chemicals Industry Process Emissions</v>
      </c>
      <c r="S380" s="179" t="str">
        <f t="shared" si="27"/>
        <v>//**Chemicals Industry Process Emissions: **</v>
      </c>
      <c r="T380" s="162" t="str">
        <f t="shared" si="28"/>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0" s="180"/>
      <c r="V380" s="162"/>
      <c r="W380" s="162"/>
      <c r="X380" s="162"/>
    </row>
    <row r="381" spans="1:24" s="218" customFormat="1" x14ac:dyDescent="0.35">
      <c r="A381" s="162" t="s">
        <v>1890</v>
      </c>
      <c r="B381" s="163"/>
      <c r="C381" s="161" t="s">
        <v>9</v>
      </c>
      <c r="D381" s="161" t="s">
        <v>29</v>
      </c>
      <c r="E381" s="161" t="s">
        <v>1712</v>
      </c>
      <c r="F381" s="155" t="s">
        <v>724</v>
      </c>
      <c r="G381" s="155" t="s">
        <v>1713</v>
      </c>
      <c r="H381" s="28" t="s">
        <v>1127</v>
      </c>
      <c r="I381" s="154" t="s">
        <v>1714</v>
      </c>
      <c r="J381" s="217">
        <v>900</v>
      </c>
      <c r="K381" s="154" t="s">
        <v>47</v>
      </c>
      <c r="L381" s="161"/>
      <c r="M381" s="163"/>
      <c r="N381" s="175" t="s">
        <v>1888</v>
      </c>
      <c r="O381" s="175" t="str">
        <f>INDEX('Standard Descriptions'!$E:$E,MATCH(Guidance!E381,'Standard Descriptions'!$C:$C,0))</f>
        <v>This policy specifies the fraction of CO2 emissions from industry that is captured and stored, above the amount predicted in the business-as-usual scenario.//</v>
      </c>
      <c r="P381" s="179" t="s">
        <v>1889</v>
      </c>
      <c r="Q381" s="179" t="s">
        <v>46</v>
      </c>
      <c r="R381" s="179" t="str">
        <f t="shared" si="31"/>
        <v>Coal Mining Industry Energy Related Emissions</v>
      </c>
      <c r="S381" s="179" t="str">
        <f t="shared" si="27"/>
        <v>//**Coal Mining Industry Energy Related Emissions: **</v>
      </c>
      <c r="T381" s="162" t="str">
        <f t="shared" si="28"/>
        <v/>
      </c>
      <c r="U381" s="180"/>
      <c r="V381" s="162"/>
      <c r="W381" s="162"/>
      <c r="X381" s="162"/>
    </row>
    <row r="382" spans="1:24" s="218" customFormat="1" x14ac:dyDescent="0.35">
      <c r="A382" s="162" t="s">
        <v>1890</v>
      </c>
      <c r="B382" s="163"/>
      <c r="C382" s="161" t="s">
        <v>9</v>
      </c>
      <c r="D382" s="161" t="s">
        <v>29</v>
      </c>
      <c r="E382" s="161" t="s">
        <v>1712</v>
      </c>
      <c r="F382" s="155" t="s">
        <v>724</v>
      </c>
      <c r="G382" s="155" t="s">
        <v>854</v>
      </c>
      <c r="H382" s="28" t="s">
        <v>1127</v>
      </c>
      <c r="I382" s="154" t="s">
        <v>1717</v>
      </c>
      <c r="J382" s="217">
        <v>901</v>
      </c>
      <c r="K382" s="155" t="s">
        <v>47</v>
      </c>
      <c r="L382" s="161"/>
      <c r="M382" s="163"/>
      <c r="N382" s="175" t="s">
        <v>1888</v>
      </c>
      <c r="O382" s="175" t="str">
        <f>INDEX('Standard Descriptions'!$E:$E,MATCH(Guidance!E382,'Standard Descriptions'!$C:$C,0))</f>
        <v>This policy specifies the fraction of CO2 emissions from industry that is captured and stored, above the amount predicted in the business-as-usual scenario.//</v>
      </c>
      <c r="P382" s="179" t="s">
        <v>1889</v>
      </c>
      <c r="Q382" s="179" t="s">
        <v>46</v>
      </c>
      <c r="R382" s="179" t="str">
        <f t="shared" si="31"/>
        <v>Coal Mining Industry Process Emissions</v>
      </c>
      <c r="S382" s="179" t="str">
        <f t="shared" si="27"/>
        <v>//**Coal Mining Industry Process Emissions: **</v>
      </c>
      <c r="T382" s="162" t="str">
        <f t="shared" si="28"/>
        <v/>
      </c>
      <c r="U382" s="180"/>
      <c r="V382" s="162"/>
      <c r="W382" s="162"/>
      <c r="X382" s="162"/>
    </row>
    <row r="383" spans="1:24" s="218" customFormat="1" x14ac:dyDescent="0.35">
      <c r="A383" s="162" t="s">
        <v>1890</v>
      </c>
      <c r="B383" s="163"/>
      <c r="C383" s="161" t="s">
        <v>9</v>
      </c>
      <c r="D383" s="161" t="s">
        <v>29</v>
      </c>
      <c r="E383" s="161" t="s">
        <v>1712</v>
      </c>
      <c r="F383" s="155" t="s">
        <v>145</v>
      </c>
      <c r="G383" s="155" t="s">
        <v>1713</v>
      </c>
      <c r="H383" s="28" t="s">
        <v>723</v>
      </c>
      <c r="I383" s="154" t="s">
        <v>1714</v>
      </c>
      <c r="J383" s="217">
        <v>902</v>
      </c>
      <c r="K383" s="154" t="s">
        <v>47</v>
      </c>
      <c r="L383" s="161"/>
      <c r="M383" s="163"/>
      <c r="N383" s="175" t="s">
        <v>1888</v>
      </c>
      <c r="O383" s="175" t="str">
        <f>INDEX('Standard Descriptions'!$E:$E,MATCH(Guidance!E383,'Standard Descriptions'!$C:$C,0))</f>
        <v>This policy specifies the fraction of CO2 emissions from industry that is captured and stored, above the amount predicted in the business-as-usual scenario.//</v>
      </c>
      <c r="P383" s="179" t="s">
        <v>1889</v>
      </c>
      <c r="Q383" s="179" t="s">
        <v>46</v>
      </c>
      <c r="R383" s="179" t="str">
        <f t="shared" si="31"/>
        <v>Water &amp; Waste Energy Related Emissions</v>
      </c>
      <c r="S383" s="179" t="str">
        <f t="shared" si="27"/>
        <v>//**Water &amp; Waste Energy Related Emissions: **</v>
      </c>
      <c r="T383" s="162" t="str">
        <f t="shared" si="28"/>
        <v/>
      </c>
      <c r="U383" s="180"/>
      <c r="V383" s="162"/>
      <c r="W383" s="162"/>
      <c r="X383" s="162"/>
    </row>
    <row r="384" spans="1:24" s="218" customFormat="1" x14ac:dyDescent="0.35">
      <c r="A384" s="162" t="s">
        <v>1890</v>
      </c>
      <c r="B384" s="163"/>
      <c r="C384" s="161" t="s">
        <v>9</v>
      </c>
      <c r="D384" s="161" t="s">
        <v>29</v>
      </c>
      <c r="E384" s="161" t="s">
        <v>1712</v>
      </c>
      <c r="F384" s="155" t="s">
        <v>145</v>
      </c>
      <c r="G384" s="155" t="s">
        <v>854</v>
      </c>
      <c r="H384" s="28" t="s">
        <v>723</v>
      </c>
      <c r="I384" s="154" t="s">
        <v>1717</v>
      </c>
      <c r="J384" s="217">
        <v>903</v>
      </c>
      <c r="K384" s="155" t="s">
        <v>47</v>
      </c>
      <c r="L384" s="161"/>
      <c r="M384" s="163"/>
      <c r="N384" s="175" t="s">
        <v>1888</v>
      </c>
      <c r="O384" s="175" t="str">
        <f>INDEX('Standard Descriptions'!$E:$E,MATCH(Guidance!E384,'Standard Descriptions'!$C:$C,0))</f>
        <v>This policy specifies the fraction of CO2 emissions from industry that is captured and stored, above the amount predicted in the business-as-usual scenario.//</v>
      </c>
      <c r="P384" s="179" t="s">
        <v>1889</v>
      </c>
      <c r="Q384" s="179" t="s">
        <v>46</v>
      </c>
      <c r="R384" s="179" t="str">
        <f t="shared" si="31"/>
        <v>Water &amp; Waste Process Emissions</v>
      </c>
      <c r="S384" s="179" t="str">
        <f t="shared" si="27"/>
        <v>//**Water &amp; Waste Process Emissions: **</v>
      </c>
      <c r="T384" s="162" t="str">
        <f t="shared" si="28"/>
        <v/>
      </c>
      <c r="U384" s="180"/>
      <c r="V384" s="162"/>
      <c r="W384" s="162"/>
      <c r="X384" s="162"/>
    </row>
    <row r="385" spans="1:24" s="218" customFormat="1" x14ac:dyDescent="0.35">
      <c r="A385" s="162" t="s">
        <v>1890</v>
      </c>
      <c r="B385" s="163"/>
      <c r="C385" s="161" t="s">
        <v>9</v>
      </c>
      <c r="D385" s="161" t="s">
        <v>29</v>
      </c>
      <c r="E385" s="161" t="s">
        <v>1712</v>
      </c>
      <c r="F385" s="155" t="s">
        <v>146</v>
      </c>
      <c r="G385" s="155" t="s">
        <v>1713</v>
      </c>
      <c r="H385" s="28" t="s">
        <v>148</v>
      </c>
      <c r="I385" s="154" t="s">
        <v>1714</v>
      </c>
      <c r="J385" s="217">
        <v>904</v>
      </c>
      <c r="K385" s="154" t="s">
        <v>47</v>
      </c>
      <c r="L385" s="161"/>
      <c r="M385" s="163"/>
      <c r="N385" s="175" t="s">
        <v>1888</v>
      </c>
      <c r="O385" s="175" t="str">
        <f>INDEX('Standard Descriptions'!$E:$E,MATCH(Guidance!E385,'Standard Descriptions'!$C:$C,0))</f>
        <v>This policy specifies the fraction of CO2 emissions from industry that is captured and stored, above the amount predicted in the business-as-usual scenario.//</v>
      </c>
      <c r="P385" s="179" t="s">
        <v>1889</v>
      </c>
      <c r="Q385" s="179" t="s">
        <v>46</v>
      </c>
      <c r="R385" s="179" t="str">
        <f t="shared" si="31"/>
        <v>Agriculture Energy Related Emissions</v>
      </c>
      <c r="S385" s="179" t="str">
        <f t="shared" si="27"/>
        <v>//**Agriculture Energy Related Emissions: **</v>
      </c>
      <c r="T385" s="162" t="str">
        <f t="shared" si="28"/>
        <v/>
      </c>
      <c r="U385" s="180"/>
      <c r="V385" s="162"/>
      <c r="W385" s="162"/>
      <c r="X385" s="162"/>
    </row>
    <row r="386" spans="1:24" s="218" customFormat="1" x14ac:dyDescent="0.35">
      <c r="A386" s="162" t="s">
        <v>1890</v>
      </c>
      <c r="B386" s="163"/>
      <c r="C386" s="161" t="s">
        <v>9</v>
      </c>
      <c r="D386" s="161" t="s">
        <v>29</v>
      </c>
      <c r="E386" s="161" t="s">
        <v>1712</v>
      </c>
      <c r="F386" s="155" t="s">
        <v>146</v>
      </c>
      <c r="G386" s="155" t="s">
        <v>854</v>
      </c>
      <c r="H386" s="28" t="s">
        <v>148</v>
      </c>
      <c r="I386" s="154" t="s">
        <v>1717</v>
      </c>
      <c r="J386" s="217">
        <v>905</v>
      </c>
      <c r="K386" s="155" t="s">
        <v>47</v>
      </c>
      <c r="L386" s="161"/>
      <c r="M386" s="163"/>
      <c r="N386" s="175" t="s">
        <v>1888</v>
      </c>
      <c r="O386" s="175" t="str">
        <f>INDEX('Standard Descriptions'!$E:$E,MATCH(Guidance!E386,'Standard Descriptions'!$C:$C,0))</f>
        <v>This policy specifies the fraction of CO2 emissions from industry that is captured and stored, above the amount predicted in the business-as-usual scenario.//</v>
      </c>
      <c r="P386" s="179" t="s">
        <v>1889</v>
      </c>
      <c r="Q386" s="179" t="s">
        <v>46</v>
      </c>
      <c r="R386" s="179" t="str">
        <f t="shared" si="31"/>
        <v>Agriculture Process Emissions</v>
      </c>
      <c r="S386" s="179" t="str">
        <f t="shared" si="27"/>
        <v>//**Agriculture Process Emissions: **</v>
      </c>
      <c r="T386" s="162" t="str">
        <f t="shared" si="28"/>
        <v/>
      </c>
      <c r="U386" s="180"/>
      <c r="V386" s="162"/>
      <c r="W386" s="162"/>
      <c r="X386" s="162"/>
    </row>
    <row r="387" spans="1:24" s="218" customFormat="1" x14ac:dyDescent="0.35">
      <c r="A387" s="162" t="s">
        <v>1890</v>
      </c>
      <c r="B387" s="163"/>
      <c r="C387" s="161" t="s">
        <v>9</v>
      </c>
      <c r="D387" s="161" t="s">
        <v>29</v>
      </c>
      <c r="E387" s="161" t="s">
        <v>1712</v>
      </c>
      <c r="F387" s="155" t="s">
        <v>147</v>
      </c>
      <c r="G387" s="155" t="s">
        <v>1713</v>
      </c>
      <c r="H387" s="28" t="s">
        <v>149</v>
      </c>
      <c r="I387" s="154" t="s">
        <v>1714</v>
      </c>
      <c r="J387" s="217">
        <v>906</v>
      </c>
      <c r="K387" s="154" t="s">
        <v>46</v>
      </c>
      <c r="L387" s="161" t="s">
        <v>1931</v>
      </c>
      <c r="M387" s="163"/>
      <c r="N387" s="175" t="s">
        <v>1888</v>
      </c>
      <c r="O387" s="175" t="str">
        <f>INDEX('Standard Descriptions'!$E:$E,MATCH(Guidance!E387,'Standard Descriptions'!$C:$C,0))</f>
        <v>This policy specifies the fraction of CO2 emissions from industry that is captured and stored, above the amount predicted in the business-as-usual scenario.//</v>
      </c>
      <c r="P387" s="179" t="s">
        <v>1889</v>
      </c>
      <c r="Q387" s="179" t="s">
        <v>46</v>
      </c>
      <c r="R387" s="179" t="str">
        <f t="shared" si="31"/>
        <v>Other Industries Energy Related Emissions</v>
      </c>
      <c r="S387" s="179" t="str">
        <f t="shared" si="27"/>
        <v>//**Other Industries Energy Related Emissions: **</v>
      </c>
      <c r="T387" s="162" t="str">
        <f t="shared" si="28"/>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80"/>
      <c r="V387" s="162"/>
      <c r="W387" s="162"/>
      <c r="X387" s="162"/>
    </row>
    <row r="388" spans="1:24" s="218" customFormat="1" x14ac:dyDescent="0.35">
      <c r="A388" s="162" t="s">
        <v>1890</v>
      </c>
      <c r="B388" s="163"/>
      <c r="C388" s="161" t="s">
        <v>9</v>
      </c>
      <c r="D388" s="161" t="s">
        <v>29</v>
      </c>
      <c r="E388" s="161" t="s">
        <v>1712</v>
      </c>
      <c r="F388" s="155" t="s">
        <v>147</v>
      </c>
      <c r="G388" s="155" t="s">
        <v>854</v>
      </c>
      <c r="H388" s="28" t="s">
        <v>149</v>
      </c>
      <c r="I388" s="154" t="s">
        <v>1717</v>
      </c>
      <c r="J388" s="217">
        <v>907</v>
      </c>
      <c r="K388" s="155" t="s">
        <v>46</v>
      </c>
      <c r="L388" s="214" t="s">
        <v>1931</v>
      </c>
      <c r="M388" s="163"/>
      <c r="N388" s="175" t="s">
        <v>1888</v>
      </c>
      <c r="O388" s="175" t="str">
        <f>INDEX('Standard Descriptions'!$E:$E,MATCH(Guidance!E388,'Standard Descriptions'!$C:$C,0))</f>
        <v>This policy specifies the fraction of CO2 emissions from industry that is captured and stored, above the amount predicted in the business-as-usual scenario.//</v>
      </c>
      <c r="P388" s="179" t="s">
        <v>1889</v>
      </c>
      <c r="Q388" s="179" t="s">
        <v>46</v>
      </c>
      <c r="R388" s="179" t="str">
        <f t="shared" si="31"/>
        <v>Other Industries Process Emissions</v>
      </c>
      <c r="S388" s="179" t="str">
        <f t="shared" si="27"/>
        <v>//**Other Industries Process Emissions: **</v>
      </c>
      <c r="T388" s="162" t="str">
        <f t="shared" si="28"/>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8" s="180"/>
      <c r="V388" s="162"/>
      <c r="W388" s="162"/>
      <c r="X388" s="162"/>
    </row>
    <row r="389" spans="1:24" s="189" customFormat="1" ht="29" x14ac:dyDescent="0.35">
      <c r="A389" s="189" t="s">
        <v>1887</v>
      </c>
      <c r="B389" s="164"/>
      <c r="C389" s="187" t="s">
        <v>9</v>
      </c>
      <c r="D389" s="187" t="s">
        <v>21</v>
      </c>
      <c r="E389" s="187" t="s">
        <v>1134</v>
      </c>
      <c r="F389" s="190"/>
      <c r="G389" s="190"/>
      <c r="H389" s="190"/>
      <c r="I389" s="190"/>
      <c r="J389" s="195">
        <v>43</v>
      </c>
      <c r="K389" s="190" t="s">
        <v>46</v>
      </c>
      <c r="L389" s="196" t="s">
        <v>1932</v>
      </c>
      <c r="M389" s="164"/>
      <c r="N389" s="206" t="s">
        <v>1888</v>
      </c>
      <c r="O389" s="206" t="str">
        <f>INDEX('Standard Descriptions'!$E:$E,MATCH(Guidance!E389,'Standard Descriptions'!$C:$C,0))</f>
        <v xml:space="preserve"> This policy reduces CO2 emissions from the cement industry by substituting other inputs, such as fly ash, for a portion of the clinker in cement. // </v>
      </c>
      <c r="P389" s="189" t="s">
        <v>1889</v>
      </c>
      <c r="Q389" s="189" t="s">
        <v>47</v>
      </c>
      <c r="R389" s="189" t="str">
        <f t="shared" si="31"/>
        <v xml:space="preserve"> </v>
      </c>
      <c r="T389" s="189" t="str">
        <f t="shared" si="28"/>
        <v xml:space="preserve">  If this policy is fully implemented, the share of clinker in cement is reduced to 60%.</v>
      </c>
      <c r="U389" s="204" t="str">
        <f>N389&amp;O389&amp;P389&amp;T389</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90" spans="1:24" s="189" customFormat="1" ht="29" x14ac:dyDescent="0.35">
      <c r="A390" s="189" t="s">
        <v>1887</v>
      </c>
      <c r="B390" s="164"/>
      <c r="C390" s="187" t="s">
        <v>9</v>
      </c>
      <c r="D390" s="187" t="s">
        <v>25</v>
      </c>
      <c r="E390" s="187" t="s">
        <v>270</v>
      </c>
      <c r="F390" s="190"/>
      <c r="G390" s="190"/>
      <c r="H390" s="190"/>
      <c r="I390" s="190"/>
      <c r="J390" s="195">
        <v>44</v>
      </c>
      <c r="K390" s="190" t="s">
        <v>47</v>
      </c>
      <c r="L390" s="196" t="s">
        <v>1933</v>
      </c>
      <c r="M390" s="164"/>
      <c r="N390" s="206" t="s">
        <v>1888</v>
      </c>
      <c r="O390" s="206" t="str">
        <f>INDEX('Standard Descriptions'!$E:$E,MATCH(Guidance!E390,'Standard Descriptions'!$C:$C,0))</f>
        <v xml:space="preserve"> This policy reduces fuel consumption in the industry sector by increasing the use of cogeneration (also known as combined heat and power) and recovery of waste heat (to perform useful work). // </v>
      </c>
      <c r="P390" s="189" t="s">
        <v>1889</v>
      </c>
      <c r="Q390" s="189" t="s">
        <v>47</v>
      </c>
      <c r="R390" s="189" t="str">
        <f t="shared" si="31"/>
        <v xml:space="preserve"> </v>
      </c>
      <c r="T390" s="189" t="str">
        <f t="shared" si="28"/>
        <v/>
      </c>
      <c r="U390" s="204" t="str">
        <f>N390&amp;O390&amp;P390&amp;T390</f>
        <v>**Description:** This policy reduces fuel consumption in the industry sector by increasing the use of cogeneration (also known as combined heat and power) and recovery of waste heat (to perform useful work). // **Guidance for setting values: **</v>
      </c>
    </row>
    <row r="391" spans="1:24" s="189" customFormat="1" ht="43.5" x14ac:dyDescent="0.35">
      <c r="A391" s="189" t="s">
        <v>1887</v>
      </c>
      <c r="B391" s="164"/>
      <c r="C391" s="187" t="s">
        <v>9</v>
      </c>
      <c r="D391" s="187" t="s">
        <v>23</v>
      </c>
      <c r="E391" s="187" t="s">
        <v>61</v>
      </c>
      <c r="F391" s="190"/>
      <c r="G391" s="190"/>
      <c r="H391" s="190"/>
      <c r="I391" s="190"/>
      <c r="J391" s="195">
        <v>45</v>
      </c>
      <c r="K391" s="190" t="s">
        <v>46</v>
      </c>
      <c r="L391" s="196" t="s">
        <v>1934</v>
      </c>
      <c r="M391" s="164"/>
      <c r="N391" s="206" t="s">
        <v>1888</v>
      </c>
      <c r="O391" s="206" t="str">
        <f>INDEX('Standard Descriptions'!$E:$E,MATCH(Guidance!E391,'Standard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1" s="189" t="s">
        <v>1889</v>
      </c>
      <c r="Q391" s="189" t="s">
        <v>47</v>
      </c>
      <c r="R391" s="189" t="str">
        <f t="shared" si="31"/>
        <v xml:space="preserve"> </v>
      </c>
      <c r="T391" s="189" t="str">
        <f t="shared" si="28"/>
        <v xml:space="preserve"> If this policy is fully implemented, fuel use is reduced for most industries between 2% and 9% in 2050.</v>
      </c>
      <c r="U391" s="204" t="str">
        <f>N391&amp;O391&amp;P391&amp;T391</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2" spans="1:24" s="189" customFormat="1" ht="31.5" customHeight="1" x14ac:dyDescent="0.35">
      <c r="A392" s="189" t="s">
        <v>1887</v>
      </c>
      <c r="B392" s="164"/>
      <c r="C392" s="189" t="s">
        <v>9</v>
      </c>
      <c r="D392" s="189" t="s">
        <v>107</v>
      </c>
      <c r="E392" s="189" t="str">
        <f>E393</f>
        <v>Percentage Improvement in Eqpt Efficiency Standards above BAU</v>
      </c>
      <c r="M392" s="164"/>
      <c r="N392" s="206" t="s">
        <v>1888</v>
      </c>
      <c r="O392" s="20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89" t="s">
        <v>1889</v>
      </c>
      <c r="Q392" s="189" t="s">
        <v>46</v>
      </c>
      <c r="T392" s="189" t="str">
        <f t="shared" si="28"/>
        <v/>
      </c>
      <c r="U392" s="204" t="str">
        <f>N392&amp;O392&amp;P392&amp;T393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
&amp;T472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3" spans="1:24" s="167" customFormat="1" x14ac:dyDescent="0.35">
      <c r="A393" s="162" t="s">
        <v>1890</v>
      </c>
      <c r="B393" s="163"/>
      <c r="C393" s="28" t="s">
        <v>9</v>
      </c>
      <c r="D393" s="28" t="s">
        <v>107</v>
      </c>
      <c r="E393" s="28" t="s">
        <v>271</v>
      </c>
      <c r="F393" s="154" t="s">
        <v>141</v>
      </c>
      <c r="G393" s="154" t="s">
        <v>676</v>
      </c>
      <c r="H393" s="28" t="s">
        <v>690</v>
      </c>
      <c r="I393" s="154" t="s">
        <v>682</v>
      </c>
      <c r="J393" s="40">
        <v>756</v>
      </c>
      <c r="K393" s="154" t="s">
        <v>46</v>
      </c>
      <c r="L393" s="154" t="s">
        <v>1935</v>
      </c>
      <c r="M393" s="163"/>
      <c r="N393" s="175" t="s">
        <v>1888</v>
      </c>
      <c r="O393" s="175"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79" t="s">
        <v>1889</v>
      </c>
      <c r="Q393" s="179" t="s">
        <v>46</v>
      </c>
      <c r="R393" s="179" t="str">
        <f t="shared" ref="R393:R456" si="32">H393&amp;" "&amp;I393</f>
        <v>Cement Industry Electricity Use</v>
      </c>
      <c r="S393" s="179" t="str">
        <f t="shared" ref="S393:S456" si="33">IF(R393="","","//**"&amp;R393&amp;": **")</f>
        <v>//**Cement Industry Electricity Use: **</v>
      </c>
      <c r="T393" s="162" t="str">
        <f t="shared" si="28"/>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80"/>
    </row>
    <row r="394" spans="1:24" s="167" customFormat="1" x14ac:dyDescent="0.35">
      <c r="A394" s="162" t="s">
        <v>1890</v>
      </c>
      <c r="B394" s="163"/>
      <c r="C394" s="161" t="s">
        <v>9</v>
      </c>
      <c r="D394" s="161" t="s">
        <v>107</v>
      </c>
      <c r="E394" s="161" t="s">
        <v>271</v>
      </c>
      <c r="F394" s="154" t="s">
        <v>141</v>
      </c>
      <c r="G394" s="154" t="s">
        <v>677</v>
      </c>
      <c r="H394" s="28" t="s">
        <v>690</v>
      </c>
      <c r="I394" s="154" t="s">
        <v>685</v>
      </c>
      <c r="J394" s="40">
        <v>757</v>
      </c>
      <c r="K394" s="154" t="s">
        <v>46</v>
      </c>
      <c r="L394" s="214" t="s">
        <v>1935</v>
      </c>
      <c r="M394" s="163"/>
      <c r="N394" s="175" t="s">
        <v>1888</v>
      </c>
      <c r="O394" s="175"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79" t="s">
        <v>1889</v>
      </c>
      <c r="Q394" s="179" t="s">
        <v>46</v>
      </c>
      <c r="R394" s="179" t="str">
        <f t="shared" si="32"/>
        <v>Cement Industry Coal Use</v>
      </c>
      <c r="S394" s="179" t="str">
        <f t="shared" si="33"/>
        <v>//**Cement Industry Coal Use: **</v>
      </c>
      <c r="T394" s="162" t="str">
        <f t="shared" si="28"/>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80"/>
    </row>
    <row r="395" spans="1:24" s="167" customFormat="1" x14ac:dyDescent="0.35">
      <c r="A395" s="162" t="s">
        <v>1890</v>
      </c>
      <c r="B395" s="163"/>
      <c r="C395" s="161" t="s">
        <v>9</v>
      </c>
      <c r="D395" s="161" t="s">
        <v>107</v>
      </c>
      <c r="E395" s="161" t="s">
        <v>271</v>
      </c>
      <c r="F395" s="154" t="s">
        <v>141</v>
      </c>
      <c r="G395" s="154" t="s">
        <v>678</v>
      </c>
      <c r="H395" s="28" t="s">
        <v>690</v>
      </c>
      <c r="I395" s="154" t="s">
        <v>686</v>
      </c>
      <c r="J395" s="40">
        <v>758</v>
      </c>
      <c r="K395" s="154" t="s">
        <v>46</v>
      </c>
      <c r="L395" s="214" t="s">
        <v>1935</v>
      </c>
      <c r="M395" s="163"/>
      <c r="N395" s="175" t="s">
        <v>1888</v>
      </c>
      <c r="O395" s="175"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79" t="s">
        <v>1889</v>
      </c>
      <c r="Q395" s="179" t="s">
        <v>46</v>
      </c>
      <c r="R395" s="179" t="str">
        <f t="shared" si="32"/>
        <v>Cement Industry Natural Gas Use</v>
      </c>
      <c r="S395" s="179" t="str">
        <f t="shared" si="33"/>
        <v>//**Cement Industry Natural Gas Use: **</v>
      </c>
      <c r="T395" s="162" t="str">
        <f t="shared" si="28"/>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80"/>
    </row>
    <row r="396" spans="1:24" s="167" customFormat="1" x14ac:dyDescent="0.35">
      <c r="A396" s="162" t="s">
        <v>1890</v>
      </c>
      <c r="B396" s="163"/>
      <c r="C396" s="161" t="s">
        <v>9</v>
      </c>
      <c r="D396" s="161" t="s">
        <v>107</v>
      </c>
      <c r="E396" s="161" t="s">
        <v>271</v>
      </c>
      <c r="F396" s="154" t="s">
        <v>141</v>
      </c>
      <c r="G396" s="154" t="s">
        <v>679</v>
      </c>
      <c r="H396" s="28" t="s">
        <v>690</v>
      </c>
      <c r="I396" s="154" t="s">
        <v>683</v>
      </c>
      <c r="J396" s="40">
        <v>759</v>
      </c>
      <c r="K396" s="154" t="s">
        <v>46</v>
      </c>
      <c r="L396" s="214" t="s">
        <v>1935</v>
      </c>
      <c r="M396" s="163"/>
      <c r="N396" s="175" t="s">
        <v>1888</v>
      </c>
      <c r="O396" s="175"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79" t="s">
        <v>1889</v>
      </c>
      <c r="Q396" s="179" t="s">
        <v>46</v>
      </c>
      <c r="R396" s="179" t="str">
        <f t="shared" si="32"/>
        <v>Cement Industry Biomass Use</v>
      </c>
      <c r="S396" s="179" t="str">
        <f t="shared" si="33"/>
        <v>//**Cement Industry Biomass Use: **</v>
      </c>
      <c r="T396" s="162" t="str">
        <f t="shared" si="28"/>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80"/>
    </row>
    <row r="397" spans="1:24" s="167" customFormat="1" x14ac:dyDescent="0.35">
      <c r="A397" s="162" t="s">
        <v>1890</v>
      </c>
      <c r="B397" s="163"/>
      <c r="C397" s="161" t="s">
        <v>9</v>
      </c>
      <c r="D397" s="161" t="s">
        <v>107</v>
      </c>
      <c r="E397" s="161" t="s">
        <v>271</v>
      </c>
      <c r="F397" s="154" t="s">
        <v>141</v>
      </c>
      <c r="G397" s="154" t="s">
        <v>680</v>
      </c>
      <c r="H397" s="28" t="s">
        <v>690</v>
      </c>
      <c r="I397" s="154" t="s">
        <v>684</v>
      </c>
      <c r="J397" s="40">
        <v>760</v>
      </c>
      <c r="K397" s="154" t="s">
        <v>46</v>
      </c>
      <c r="L397" s="214" t="s">
        <v>1935</v>
      </c>
      <c r="M397" s="163"/>
      <c r="N397" s="175" t="s">
        <v>1888</v>
      </c>
      <c r="O397" s="175"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79" t="s">
        <v>1889</v>
      </c>
      <c r="Q397" s="179" t="s">
        <v>46</v>
      </c>
      <c r="R397" s="179" t="str">
        <f t="shared" si="32"/>
        <v>Cement Industry Petroleum Use</v>
      </c>
      <c r="S397" s="179" t="str">
        <f t="shared" si="33"/>
        <v>//**Cement Industry Petroleum Use: **</v>
      </c>
      <c r="T397" s="162" t="str">
        <f t="shared" si="28"/>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7" s="180"/>
    </row>
    <row r="398" spans="1:24" s="167" customFormat="1" x14ac:dyDescent="0.35">
      <c r="A398" s="162" t="s">
        <v>1890</v>
      </c>
      <c r="B398" s="163"/>
      <c r="C398" s="161" t="s">
        <v>9</v>
      </c>
      <c r="D398" s="161" t="s">
        <v>107</v>
      </c>
      <c r="E398" s="161" t="s">
        <v>271</v>
      </c>
      <c r="F398" s="154" t="s">
        <v>141</v>
      </c>
      <c r="G398" s="154" t="s">
        <v>681</v>
      </c>
      <c r="H398" s="28" t="s">
        <v>690</v>
      </c>
      <c r="I398" s="154" t="s">
        <v>687</v>
      </c>
      <c r="J398" s="40">
        <v>761</v>
      </c>
      <c r="K398" s="154" t="s">
        <v>47</v>
      </c>
      <c r="L398" s="214" t="s">
        <v>1935</v>
      </c>
      <c r="M398" s="163"/>
      <c r="N398" s="175" t="s">
        <v>1888</v>
      </c>
      <c r="O398" s="175"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79" t="s">
        <v>1889</v>
      </c>
      <c r="Q398" s="179" t="s">
        <v>46</v>
      </c>
      <c r="R398" s="179" t="str">
        <f t="shared" si="32"/>
        <v>Cement Industry Purchased Heat Use</v>
      </c>
      <c r="S398" s="179" t="str">
        <f t="shared" si="33"/>
        <v>//**Cement Industry Purchased Heat Use: **</v>
      </c>
      <c r="T398" s="162" t="str">
        <f t="shared" si="28"/>
        <v/>
      </c>
      <c r="U398" s="180"/>
    </row>
    <row r="399" spans="1:24" s="167" customFormat="1" x14ac:dyDescent="0.35">
      <c r="A399" s="162" t="s">
        <v>1890</v>
      </c>
      <c r="B399" s="163"/>
      <c r="C399" s="161" t="s">
        <v>9</v>
      </c>
      <c r="D399" s="161" t="s">
        <v>107</v>
      </c>
      <c r="E399" s="161" t="s">
        <v>271</v>
      </c>
      <c r="F399" s="154" t="s">
        <v>141</v>
      </c>
      <c r="G399" s="154" t="s">
        <v>1054</v>
      </c>
      <c r="H399" s="28" t="s">
        <v>690</v>
      </c>
      <c r="I399" s="154" t="s">
        <v>1057</v>
      </c>
      <c r="J399" s="40">
        <v>762</v>
      </c>
      <c r="K399" s="154" t="s">
        <v>47</v>
      </c>
      <c r="L399" s="214" t="s">
        <v>1935</v>
      </c>
      <c r="M399" s="163"/>
      <c r="N399" s="175" t="s">
        <v>1888</v>
      </c>
      <c r="O399" s="175"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79" t="s">
        <v>1889</v>
      </c>
      <c r="Q399" s="179" t="s">
        <v>46</v>
      </c>
      <c r="R399" s="179" t="str">
        <f t="shared" si="32"/>
        <v>Cement Industry Crude Oil Use</v>
      </c>
      <c r="S399" s="179" t="str">
        <f t="shared" si="33"/>
        <v>//**Cement Industry Crude Oil Use: **</v>
      </c>
      <c r="T399" s="162" t="str">
        <f t="shared" si="28"/>
        <v/>
      </c>
      <c r="U399" s="180"/>
    </row>
    <row r="400" spans="1:24" s="167" customFormat="1" x14ac:dyDescent="0.35">
      <c r="A400" s="162" t="s">
        <v>1890</v>
      </c>
      <c r="B400" s="163"/>
      <c r="C400" s="161" t="s">
        <v>9</v>
      </c>
      <c r="D400" s="161" t="s">
        <v>107</v>
      </c>
      <c r="E400" s="161" t="s">
        <v>271</v>
      </c>
      <c r="F400" s="154" t="s">
        <v>141</v>
      </c>
      <c r="G400" s="154" t="s">
        <v>1055</v>
      </c>
      <c r="H400" s="28" t="s">
        <v>690</v>
      </c>
      <c r="I400" s="154" t="s">
        <v>1059</v>
      </c>
      <c r="J400" s="40">
        <v>763</v>
      </c>
      <c r="K400" s="154" t="s">
        <v>46</v>
      </c>
      <c r="L400" s="214" t="s">
        <v>1935</v>
      </c>
      <c r="M400" s="163"/>
      <c r="N400" s="175" t="s">
        <v>1888</v>
      </c>
      <c r="O400" s="175"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79" t="s">
        <v>1889</v>
      </c>
      <c r="Q400" s="179" t="s">
        <v>46</v>
      </c>
      <c r="R400" s="179" t="str">
        <f t="shared" si="32"/>
        <v>Cement Industry Heavy or Residual Fuel Oil Use</v>
      </c>
      <c r="S400" s="179" t="str">
        <f t="shared" si="33"/>
        <v>//**Cement Industry Heavy or Residual Fuel Oil Use: **</v>
      </c>
      <c r="T400" s="162" t="str">
        <f t="shared" si="28"/>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80"/>
    </row>
    <row r="401" spans="1:21" s="167" customFormat="1" x14ac:dyDescent="0.35">
      <c r="A401" s="162" t="s">
        <v>1890</v>
      </c>
      <c r="B401" s="163"/>
      <c r="C401" s="161" t="s">
        <v>9</v>
      </c>
      <c r="D401" s="161" t="s">
        <v>107</v>
      </c>
      <c r="E401" s="161" t="s">
        <v>271</v>
      </c>
      <c r="F401" s="154" t="s">
        <v>141</v>
      </c>
      <c r="G401" s="154" t="s">
        <v>1056</v>
      </c>
      <c r="H401" s="28" t="s">
        <v>690</v>
      </c>
      <c r="I401" s="154" t="s">
        <v>1060</v>
      </c>
      <c r="J401" s="40">
        <v>764</v>
      </c>
      <c r="K401" s="154" t="s">
        <v>46</v>
      </c>
      <c r="L401" s="214" t="s">
        <v>1935</v>
      </c>
      <c r="M401" s="163"/>
      <c r="N401" s="175" t="s">
        <v>1888</v>
      </c>
      <c r="O401" s="175"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79" t="s">
        <v>1889</v>
      </c>
      <c r="Q401" s="179" t="s">
        <v>46</v>
      </c>
      <c r="R401" s="179" t="str">
        <f t="shared" si="32"/>
        <v>Cement Industry LPG Propane or Butane Use</v>
      </c>
      <c r="S401" s="179" t="str">
        <f t="shared" si="33"/>
        <v>//**Cement Industry LPG Propane or Butane Use: **</v>
      </c>
      <c r="T401" s="162" t="str">
        <f t="shared" si="28"/>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1" s="180"/>
    </row>
    <row r="402" spans="1:21" s="167" customFormat="1" x14ac:dyDescent="0.35">
      <c r="A402" s="162" t="s">
        <v>1890</v>
      </c>
      <c r="B402" s="163"/>
      <c r="C402" s="161" t="s">
        <v>9</v>
      </c>
      <c r="D402" s="161" t="s">
        <v>107</v>
      </c>
      <c r="E402" s="161" t="s">
        <v>271</v>
      </c>
      <c r="F402" s="154" t="s">
        <v>141</v>
      </c>
      <c r="G402" s="154" t="s">
        <v>1053</v>
      </c>
      <c r="H402" s="28" t="s">
        <v>690</v>
      </c>
      <c r="I402" s="154" t="s">
        <v>1058</v>
      </c>
      <c r="J402" s="40">
        <v>765</v>
      </c>
      <c r="K402" s="154" t="s">
        <v>47</v>
      </c>
      <c r="L402" s="214" t="s">
        <v>1935</v>
      </c>
      <c r="M402" s="163"/>
      <c r="N402" s="175" t="s">
        <v>1888</v>
      </c>
      <c r="O402" s="175"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79" t="s">
        <v>1889</v>
      </c>
      <c r="Q402" s="179" t="s">
        <v>46</v>
      </c>
      <c r="R402" s="179" t="str">
        <f t="shared" si="32"/>
        <v>Cement Industry Hydrogen Use</v>
      </c>
      <c r="S402" s="179" t="str">
        <f t="shared" si="33"/>
        <v>//**Cement Industry Hydrogen Use: **</v>
      </c>
      <c r="T402" s="162" t="str">
        <f t="shared" si="28"/>
        <v/>
      </c>
      <c r="U402" s="180"/>
    </row>
    <row r="403" spans="1:21" s="167" customFormat="1" x14ac:dyDescent="0.35">
      <c r="A403" s="162" t="s">
        <v>1890</v>
      </c>
      <c r="B403" s="163"/>
      <c r="C403" s="161" t="s">
        <v>9</v>
      </c>
      <c r="D403" s="161" t="s">
        <v>107</v>
      </c>
      <c r="E403" s="161" t="s">
        <v>271</v>
      </c>
      <c r="F403" s="155" t="s">
        <v>142</v>
      </c>
      <c r="G403" s="154" t="s">
        <v>676</v>
      </c>
      <c r="H403" s="28" t="s">
        <v>691</v>
      </c>
      <c r="I403" s="154" t="s">
        <v>682</v>
      </c>
      <c r="J403" s="40">
        <v>766</v>
      </c>
      <c r="K403" s="154" t="s">
        <v>46</v>
      </c>
      <c r="L403" s="214" t="s">
        <v>1935</v>
      </c>
      <c r="M403" s="163"/>
      <c r="N403" s="175" t="s">
        <v>1888</v>
      </c>
      <c r="O403" s="175"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79" t="s">
        <v>1889</v>
      </c>
      <c r="Q403" s="179" t="s">
        <v>46</v>
      </c>
      <c r="R403" s="179" t="str">
        <f t="shared" si="32"/>
        <v>Natural Gas and Petroleum Industry Electricity Use</v>
      </c>
      <c r="S403" s="179" t="str">
        <f t="shared" si="33"/>
        <v>//**Natural Gas and Petroleum Industry Electricity Use: **</v>
      </c>
      <c r="T403" s="162" t="str">
        <f t="shared" si="28"/>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80"/>
    </row>
    <row r="404" spans="1:21" s="167" customFormat="1" x14ac:dyDescent="0.35">
      <c r="A404" s="162" t="s">
        <v>1890</v>
      </c>
      <c r="B404" s="163"/>
      <c r="C404" s="161" t="s">
        <v>9</v>
      </c>
      <c r="D404" s="161" t="s">
        <v>107</v>
      </c>
      <c r="E404" s="161" t="s">
        <v>271</v>
      </c>
      <c r="F404" s="155" t="s">
        <v>142</v>
      </c>
      <c r="G404" s="154" t="s">
        <v>677</v>
      </c>
      <c r="H404" s="28" t="s">
        <v>691</v>
      </c>
      <c r="I404" s="154" t="s">
        <v>685</v>
      </c>
      <c r="J404" s="40">
        <v>767</v>
      </c>
      <c r="K404" s="154" t="s">
        <v>46</v>
      </c>
      <c r="L404" s="214" t="s">
        <v>1935</v>
      </c>
      <c r="M404" s="163"/>
      <c r="N404" s="175" t="s">
        <v>1888</v>
      </c>
      <c r="O404" s="175"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79" t="s">
        <v>1889</v>
      </c>
      <c r="Q404" s="179" t="s">
        <v>46</v>
      </c>
      <c r="R404" s="179" t="str">
        <f t="shared" si="32"/>
        <v>Natural Gas and Petroleum Industry Coal Use</v>
      </c>
      <c r="S404" s="179" t="str">
        <f t="shared" si="33"/>
        <v>//**Natural Gas and Petroleum Industry Coal Use: **</v>
      </c>
      <c r="T404" s="162" t="str">
        <f t="shared" ref="T404:T487" si="34">IF(K404="Yes",S404&amp;L404,"")</f>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80"/>
    </row>
    <row r="405" spans="1:21" s="167" customFormat="1" x14ac:dyDescent="0.35">
      <c r="A405" s="162" t="s">
        <v>1890</v>
      </c>
      <c r="B405" s="163"/>
      <c r="C405" s="161" t="s">
        <v>9</v>
      </c>
      <c r="D405" s="161" t="s">
        <v>107</v>
      </c>
      <c r="E405" s="161" t="s">
        <v>271</v>
      </c>
      <c r="F405" s="155" t="s">
        <v>142</v>
      </c>
      <c r="G405" s="154" t="s">
        <v>678</v>
      </c>
      <c r="H405" s="28" t="s">
        <v>691</v>
      </c>
      <c r="I405" s="154" t="s">
        <v>686</v>
      </c>
      <c r="J405" s="40">
        <v>768</v>
      </c>
      <c r="K405" s="154" t="s">
        <v>46</v>
      </c>
      <c r="L405" s="214" t="s">
        <v>1935</v>
      </c>
      <c r="M405" s="163"/>
      <c r="N405" s="175" t="s">
        <v>1888</v>
      </c>
      <c r="O405" s="175"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79" t="s">
        <v>1889</v>
      </c>
      <c r="Q405" s="179" t="s">
        <v>46</v>
      </c>
      <c r="R405" s="179" t="str">
        <f t="shared" si="32"/>
        <v>Natural Gas and Petroleum Industry Natural Gas Use</v>
      </c>
      <c r="S405" s="179" t="str">
        <f t="shared" si="33"/>
        <v>//**Natural Gas and Petroleum Industry Natural Gas Use: **</v>
      </c>
      <c r="T405" s="162" t="str">
        <f t="shared" si="34"/>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80"/>
    </row>
    <row r="406" spans="1:21" s="167" customFormat="1" x14ac:dyDescent="0.35">
      <c r="A406" s="162" t="s">
        <v>1890</v>
      </c>
      <c r="B406" s="163"/>
      <c r="C406" s="161" t="s">
        <v>9</v>
      </c>
      <c r="D406" s="161" t="s">
        <v>107</v>
      </c>
      <c r="E406" s="161" t="s">
        <v>271</v>
      </c>
      <c r="F406" s="155" t="s">
        <v>142</v>
      </c>
      <c r="G406" s="154" t="s">
        <v>679</v>
      </c>
      <c r="H406" s="28" t="s">
        <v>691</v>
      </c>
      <c r="I406" s="154" t="s">
        <v>683</v>
      </c>
      <c r="J406" s="40">
        <v>769</v>
      </c>
      <c r="K406" s="154" t="s">
        <v>46</v>
      </c>
      <c r="L406" s="214" t="s">
        <v>1935</v>
      </c>
      <c r="M406" s="163"/>
      <c r="N406" s="175" t="s">
        <v>1888</v>
      </c>
      <c r="O406" s="175"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79" t="s">
        <v>1889</v>
      </c>
      <c r="Q406" s="179" t="s">
        <v>46</v>
      </c>
      <c r="R406" s="179" t="str">
        <f t="shared" si="32"/>
        <v>Natural Gas and Petroleum Industry Biomass Use</v>
      </c>
      <c r="S406" s="179" t="str">
        <f t="shared" si="33"/>
        <v>//**Natural Gas and Petroleum Industry Biomass Use: **</v>
      </c>
      <c r="T406" s="162" t="str">
        <f t="shared" si="34"/>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6" s="180"/>
    </row>
    <row r="407" spans="1:21" s="167" customFormat="1" x14ac:dyDescent="0.35">
      <c r="A407" s="162" t="s">
        <v>1890</v>
      </c>
      <c r="B407" s="163"/>
      <c r="C407" s="161" t="s">
        <v>9</v>
      </c>
      <c r="D407" s="161" t="s">
        <v>107</v>
      </c>
      <c r="E407" s="161" t="s">
        <v>271</v>
      </c>
      <c r="F407" s="155" t="s">
        <v>142</v>
      </c>
      <c r="G407" s="154" t="s">
        <v>680</v>
      </c>
      <c r="H407" s="28" t="s">
        <v>691</v>
      </c>
      <c r="I407" s="154" t="s">
        <v>684</v>
      </c>
      <c r="J407" s="40">
        <v>770</v>
      </c>
      <c r="K407" s="154" t="s">
        <v>47</v>
      </c>
      <c r="L407" s="214" t="s">
        <v>1935</v>
      </c>
      <c r="M407" s="163"/>
      <c r="N407" s="175" t="s">
        <v>1888</v>
      </c>
      <c r="O407" s="175"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79" t="s">
        <v>1889</v>
      </c>
      <c r="Q407" s="179" t="s">
        <v>46</v>
      </c>
      <c r="R407" s="179" t="str">
        <f t="shared" si="32"/>
        <v>Natural Gas and Petroleum Industry Petroleum Use</v>
      </c>
      <c r="S407" s="179" t="str">
        <f t="shared" si="33"/>
        <v>//**Natural Gas and Petroleum Industry Petroleum Use: **</v>
      </c>
      <c r="T407" s="162" t="str">
        <f t="shared" si="34"/>
        <v/>
      </c>
      <c r="U407" s="180"/>
    </row>
    <row r="408" spans="1:21" s="167" customFormat="1" x14ac:dyDescent="0.35">
      <c r="A408" s="162" t="s">
        <v>1890</v>
      </c>
      <c r="B408" s="163"/>
      <c r="C408" s="161" t="s">
        <v>9</v>
      </c>
      <c r="D408" s="161" t="s">
        <v>107</v>
      </c>
      <c r="E408" s="161" t="s">
        <v>271</v>
      </c>
      <c r="F408" s="155" t="s">
        <v>142</v>
      </c>
      <c r="G408" s="154" t="s">
        <v>681</v>
      </c>
      <c r="H408" s="28" t="s">
        <v>691</v>
      </c>
      <c r="I408" s="154" t="s">
        <v>687</v>
      </c>
      <c r="J408" s="40">
        <v>771</v>
      </c>
      <c r="K408" s="154" t="s">
        <v>47</v>
      </c>
      <c r="L408" s="214" t="s">
        <v>1935</v>
      </c>
      <c r="M408" s="163"/>
      <c r="N408" s="175" t="s">
        <v>1888</v>
      </c>
      <c r="O408" s="175"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79" t="s">
        <v>1889</v>
      </c>
      <c r="Q408" s="179" t="s">
        <v>46</v>
      </c>
      <c r="R408" s="179" t="str">
        <f t="shared" si="32"/>
        <v>Natural Gas and Petroleum Industry Purchased Heat Use</v>
      </c>
      <c r="S408" s="179" t="str">
        <f t="shared" si="33"/>
        <v>//**Natural Gas and Petroleum Industry Purchased Heat Use: **</v>
      </c>
      <c r="T408" s="162" t="str">
        <f t="shared" si="34"/>
        <v/>
      </c>
      <c r="U408" s="180"/>
    </row>
    <row r="409" spans="1:21" s="167" customFormat="1" x14ac:dyDescent="0.35">
      <c r="A409" s="162" t="s">
        <v>1890</v>
      </c>
      <c r="B409" s="163"/>
      <c r="C409" s="161" t="s">
        <v>9</v>
      </c>
      <c r="D409" s="161" t="s">
        <v>107</v>
      </c>
      <c r="E409" s="161" t="s">
        <v>271</v>
      </c>
      <c r="F409" s="155" t="s">
        <v>142</v>
      </c>
      <c r="G409" s="154" t="s">
        <v>1054</v>
      </c>
      <c r="H409" s="28" t="s">
        <v>691</v>
      </c>
      <c r="I409" s="154" t="s">
        <v>1057</v>
      </c>
      <c r="J409" s="40">
        <v>772</v>
      </c>
      <c r="K409" s="154" t="s">
        <v>46</v>
      </c>
      <c r="L409" s="214" t="s">
        <v>1935</v>
      </c>
      <c r="M409" s="163"/>
      <c r="N409" s="175" t="s">
        <v>1888</v>
      </c>
      <c r="O409" s="175"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79" t="s">
        <v>1889</v>
      </c>
      <c r="Q409" s="179" t="s">
        <v>46</v>
      </c>
      <c r="R409" s="179" t="str">
        <f t="shared" si="32"/>
        <v>Natural Gas and Petroleum Industry Crude Oil Use</v>
      </c>
      <c r="S409" s="179" t="str">
        <f t="shared" si="33"/>
        <v>//**Natural Gas and Petroleum Industry Crude Oil Use: **</v>
      </c>
      <c r="T409" s="162" t="str">
        <f t="shared" si="34"/>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9" s="180"/>
    </row>
    <row r="410" spans="1:21" s="167" customFormat="1" x14ac:dyDescent="0.35">
      <c r="A410" s="162" t="s">
        <v>1890</v>
      </c>
      <c r="B410" s="163"/>
      <c r="C410" s="161" t="s">
        <v>9</v>
      </c>
      <c r="D410" s="161" t="s">
        <v>107</v>
      </c>
      <c r="E410" s="161" t="s">
        <v>271</v>
      </c>
      <c r="F410" s="155" t="s">
        <v>142</v>
      </c>
      <c r="G410" s="154" t="s">
        <v>1055</v>
      </c>
      <c r="H410" s="28" t="s">
        <v>691</v>
      </c>
      <c r="I410" s="154" t="s">
        <v>1059</v>
      </c>
      <c r="J410" s="40">
        <v>773</v>
      </c>
      <c r="K410" s="154" t="s">
        <v>47</v>
      </c>
      <c r="L410" s="214" t="s">
        <v>1935</v>
      </c>
      <c r="M410" s="163"/>
      <c r="N410" s="175" t="s">
        <v>1888</v>
      </c>
      <c r="O410" s="175"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79" t="s">
        <v>1889</v>
      </c>
      <c r="Q410" s="179" t="s">
        <v>46</v>
      </c>
      <c r="R410" s="179" t="str">
        <f t="shared" si="32"/>
        <v>Natural Gas and Petroleum Industry Heavy or Residual Fuel Oil Use</v>
      </c>
      <c r="S410" s="179" t="str">
        <f t="shared" si="33"/>
        <v>//**Natural Gas and Petroleum Industry Heavy or Residual Fuel Oil Use: **</v>
      </c>
      <c r="T410" s="162" t="str">
        <f t="shared" si="34"/>
        <v/>
      </c>
      <c r="U410" s="180"/>
    </row>
    <row r="411" spans="1:21" s="167" customFormat="1" x14ac:dyDescent="0.35">
      <c r="A411" s="162" t="s">
        <v>1890</v>
      </c>
      <c r="B411" s="163"/>
      <c r="C411" s="161" t="s">
        <v>9</v>
      </c>
      <c r="D411" s="161" t="s">
        <v>107</v>
      </c>
      <c r="E411" s="161" t="s">
        <v>271</v>
      </c>
      <c r="F411" s="155" t="s">
        <v>142</v>
      </c>
      <c r="G411" s="154" t="s">
        <v>1056</v>
      </c>
      <c r="H411" s="28" t="s">
        <v>691</v>
      </c>
      <c r="I411" s="154" t="s">
        <v>1060</v>
      </c>
      <c r="J411" s="40">
        <v>774</v>
      </c>
      <c r="K411" s="154" t="s">
        <v>47</v>
      </c>
      <c r="L411" s="214" t="s">
        <v>1935</v>
      </c>
      <c r="M411" s="163"/>
      <c r="N411" s="175" t="s">
        <v>1888</v>
      </c>
      <c r="O411" s="175"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79" t="s">
        <v>1889</v>
      </c>
      <c r="Q411" s="179" t="s">
        <v>46</v>
      </c>
      <c r="R411" s="179" t="str">
        <f t="shared" si="32"/>
        <v>Natural Gas and Petroleum Industry LPG Propane or Butane Use</v>
      </c>
      <c r="S411" s="179" t="str">
        <f t="shared" si="33"/>
        <v>//**Natural Gas and Petroleum Industry LPG Propane or Butane Use: **</v>
      </c>
      <c r="T411" s="162" t="str">
        <f t="shared" si="34"/>
        <v/>
      </c>
      <c r="U411" s="180"/>
    </row>
    <row r="412" spans="1:21" s="167" customFormat="1" x14ac:dyDescent="0.35">
      <c r="A412" s="162" t="s">
        <v>1890</v>
      </c>
      <c r="B412" s="163"/>
      <c r="C412" s="161" t="s">
        <v>9</v>
      </c>
      <c r="D412" s="161" t="s">
        <v>107</v>
      </c>
      <c r="E412" s="161" t="s">
        <v>271</v>
      </c>
      <c r="F412" s="155" t="s">
        <v>142</v>
      </c>
      <c r="G412" s="154" t="s">
        <v>1053</v>
      </c>
      <c r="H412" s="28" t="s">
        <v>691</v>
      </c>
      <c r="I412" s="154" t="s">
        <v>1058</v>
      </c>
      <c r="J412" s="40">
        <v>775</v>
      </c>
      <c r="K412" s="154" t="s">
        <v>47</v>
      </c>
      <c r="L412" s="214" t="s">
        <v>1935</v>
      </c>
      <c r="M412" s="163"/>
      <c r="N412" s="175" t="s">
        <v>1888</v>
      </c>
      <c r="O412" s="175"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79" t="s">
        <v>1889</v>
      </c>
      <c r="Q412" s="179" t="s">
        <v>46</v>
      </c>
      <c r="R412" s="179" t="str">
        <f t="shared" si="32"/>
        <v>Natural Gas and Petroleum Industry Hydrogen Use</v>
      </c>
      <c r="S412" s="179" t="str">
        <f t="shared" si="33"/>
        <v>//**Natural Gas and Petroleum Industry Hydrogen Use: **</v>
      </c>
      <c r="T412" s="162" t="str">
        <f t="shared" si="34"/>
        <v/>
      </c>
      <c r="U412" s="180"/>
    </row>
    <row r="413" spans="1:21" s="167" customFormat="1" x14ac:dyDescent="0.35">
      <c r="A413" s="162" t="s">
        <v>1890</v>
      </c>
      <c r="B413" s="163"/>
      <c r="C413" s="161" t="s">
        <v>9</v>
      </c>
      <c r="D413" s="161" t="s">
        <v>107</v>
      </c>
      <c r="E413" s="161" t="s">
        <v>271</v>
      </c>
      <c r="F413" s="155" t="s">
        <v>143</v>
      </c>
      <c r="G413" s="154" t="s">
        <v>676</v>
      </c>
      <c r="H413" s="28" t="s">
        <v>692</v>
      </c>
      <c r="I413" s="154" t="s">
        <v>682</v>
      </c>
      <c r="J413" s="40">
        <v>776</v>
      </c>
      <c r="K413" s="154" t="s">
        <v>46</v>
      </c>
      <c r="L413" s="214" t="s">
        <v>1935</v>
      </c>
      <c r="M413" s="163"/>
      <c r="N413" s="175" t="s">
        <v>1888</v>
      </c>
      <c r="O413" s="175"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79" t="s">
        <v>1889</v>
      </c>
      <c r="Q413" s="179" t="s">
        <v>46</v>
      </c>
      <c r="R413" s="179" t="str">
        <f t="shared" si="32"/>
        <v>Iron and Steel Industry Electricity Use</v>
      </c>
      <c r="S413" s="179" t="str">
        <f t="shared" si="33"/>
        <v>//**Iron and Steel Industry Electricity Use: **</v>
      </c>
      <c r="T413" s="162" t="str">
        <f t="shared" si="34"/>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80"/>
    </row>
    <row r="414" spans="1:21" s="167" customFormat="1" x14ac:dyDescent="0.35">
      <c r="A414" s="162" t="s">
        <v>1890</v>
      </c>
      <c r="B414" s="163"/>
      <c r="C414" s="161" t="s">
        <v>9</v>
      </c>
      <c r="D414" s="161" t="s">
        <v>107</v>
      </c>
      <c r="E414" s="161" t="s">
        <v>271</v>
      </c>
      <c r="F414" s="155" t="s">
        <v>143</v>
      </c>
      <c r="G414" s="154" t="s">
        <v>677</v>
      </c>
      <c r="H414" s="28" t="s">
        <v>692</v>
      </c>
      <c r="I414" s="154" t="s">
        <v>685</v>
      </c>
      <c r="J414" s="40">
        <v>777</v>
      </c>
      <c r="K414" s="154" t="s">
        <v>46</v>
      </c>
      <c r="L414" s="214" t="s">
        <v>1935</v>
      </c>
      <c r="M414" s="163"/>
      <c r="N414" s="175" t="s">
        <v>1888</v>
      </c>
      <c r="O414" s="175"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79" t="s">
        <v>1889</v>
      </c>
      <c r="Q414" s="179" t="s">
        <v>46</v>
      </c>
      <c r="R414" s="179" t="str">
        <f t="shared" si="32"/>
        <v>Iron and Steel Industry Coal Use</v>
      </c>
      <c r="S414" s="179" t="str">
        <f t="shared" si="33"/>
        <v>//**Iron and Steel Industry Coal Use: **</v>
      </c>
      <c r="T414" s="162" t="str">
        <f t="shared" si="34"/>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80"/>
    </row>
    <row r="415" spans="1:21" s="167" customFormat="1" x14ac:dyDescent="0.35">
      <c r="A415" s="162" t="s">
        <v>1890</v>
      </c>
      <c r="B415" s="163"/>
      <c r="C415" s="161" t="s">
        <v>9</v>
      </c>
      <c r="D415" s="161" t="s">
        <v>107</v>
      </c>
      <c r="E415" s="161" t="s">
        <v>271</v>
      </c>
      <c r="F415" s="155" t="s">
        <v>143</v>
      </c>
      <c r="G415" s="154" t="s">
        <v>678</v>
      </c>
      <c r="H415" s="28" t="s">
        <v>692</v>
      </c>
      <c r="I415" s="154" t="s">
        <v>686</v>
      </c>
      <c r="J415" s="40">
        <v>778</v>
      </c>
      <c r="K415" s="154" t="s">
        <v>46</v>
      </c>
      <c r="L415" s="214" t="s">
        <v>1935</v>
      </c>
      <c r="M415" s="163"/>
      <c r="N415" s="175" t="s">
        <v>1888</v>
      </c>
      <c r="O415" s="175"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79" t="s">
        <v>1889</v>
      </c>
      <c r="Q415" s="179" t="s">
        <v>46</v>
      </c>
      <c r="R415" s="179" t="str">
        <f t="shared" si="32"/>
        <v>Iron and Steel Industry Natural Gas Use</v>
      </c>
      <c r="S415" s="179" t="str">
        <f t="shared" si="33"/>
        <v>//**Iron and Steel Industry Natural Gas Use: **</v>
      </c>
      <c r="T415" s="162" t="str">
        <f t="shared" si="34"/>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5" s="180"/>
    </row>
    <row r="416" spans="1:21" s="167" customFormat="1" x14ac:dyDescent="0.35">
      <c r="A416" s="162" t="s">
        <v>1890</v>
      </c>
      <c r="B416" s="163"/>
      <c r="C416" s="161" t="s">
        <v>9</v>
      </c>
      <c r="D416" s="161" t="s">
        <v>107</v>
      </c>
      <c r="E416" s="161" t="s">
        <v>271</v>
      </c>
      <c r="F416" s="155" t="s">
        <v>143</v>
      </c>
      <c r="G416" s="154" t="s">
        <v>679</v>
      </c>
      <c r="H416" s="28" t="s">
        <v>692</v>
      </c>
      <c r="I416" s="154" t="s">
        <v>683</v>
      </c>
      <c r="J416" s="40">
        <v>779</v>
      </c>
      <c r="K416" s="154" t="s">
        <v>47</v>
      </c>
      <c r="L416" s="214" t="s">
        <v>1935</v>
      </c>
      <c r="M416" s="163"/>
      <c r="N416" s="175" t="s">
        <v>1888</v>
      </c>
      <c r="O416" s="175"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79" t="s">
        <v>1889</v>
      </c>
      <c r="Q416" s="179" t="s">
        <v>46</v>
      </c>
      <c r="R416" s="179" t="str">
        <f t="shared" si="32"/>
        <v>Iron and Steel Industry Biomass Use</v>
      </c>
      <c r="S416" s="179" t="str">
        <f t="shared" si="33"/>
        <v>//**Iron and Steel Industry Biomass Use: **</v>
      </c>
      <c r="T416" s="162" t="str">
        <f t="shared" si="34"/>
        <v/>
      </c>
      <c r="U416" s="180"/>
    </row>
    <row r="417" spans="1:21" s="167" customFormat="1" x14ac:dyDescent="0.35">
      <c r="A417" s="162" t="s">
        <v>1890</v>
      </c>
      <c r="B417" s="163"/>
      <c r="C417" s="161" t="s">
        <v>9</v>
      </c>
      <c r="D417" s="161" t="s">
        <v>107</v>
      </c>
      <c r="E417" s="161" t="s">
        <v>271</v>
      </c>
      <c r="F417" s="155" t="s">
        <v>143</v>
      </c>
      <c r="G417" s="154" t="s">
        <v>680</v>
      </c>
      <c r="H417" s="28" t="s">
        <v>692</v>
      </c>
      <c r="I417" s="154" t="s">
        <v>684</v>
      </c>
      <c r="J417" s="40">
        <v>780</v>
      </c>
      <c r="K417" s="154" t="s">
        <v>46</v>
      </c>
      <c r="L417" s="214" t="s">
        <v>1935</v>
      </c>
      <c r="M417" s="163"/>
      <c r="N417" s="175" t="s">
        <v>1888</v>
      </c>
      <c r="O417" s="175"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79" t="s">
        <v>1889</v>
      </c>
      <c r="Q417" s="179" t="s">
        <v>46</v>
      </c>
      <c r="R417" s="179" t="str">
        <f t="shared" si="32"/>
        <v>Iron and Steel Industry Petroleum Use</v>
      </c>
      <c r="S417" s="179" t="str">
        <f t="shared" si="33"/>
        <v>//**Iron and Steel Industry Petroleum Use: **</v>
      </c>
      <c r="T417" s="162" t="str">
        <f t="shared" si="34"/>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7" s="180"/>
    </row>
    <row r="418" spans="1:21" s="167" customFormat="1" x14ac:dyDescent="0.35">
      <c r="A418" s="162" t="s">
        <v>1890</v>
      </c>
      <c r="B418" s="163"/>
      <c r="C418" s="161" t="s">
        <v>9</v>
      </c>
      <c r="D418" s="161" t="s">
        <v>107</v>
      </c>
      <c r="E418" s="161" t="s">
        <v>271</v>
      </c>
      <c r="F418" s="155" t="s">
        <v>143</v>
      </c>
      <c r="G418" s="154" t="s">
        <v>681</v>
      </c>
      <c r="H418" s="28" t="s">
        <v>692</v>
      </c>
      <c r="I418" s="154" t="s">
        <v>687</v>
      </c>
      <c r="J418" s="40">
        <v>781</v>
      </c>
      <c r="K418" s="154" t="s">
        <v>47</v>
      </c>
      <c r="L418" s="214" t="s">
        <v>1935</v>
      </c>
      <c r="M418" s="163"/>
      <c r="N418" s="175" t="s">
        <v>1888</v>
      </c>
      <c r="O418" s="175"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79" t="s">
        <v>1889</v>
      </c>
      <c r="Q418" s="179" t="s">
        <v>46</v>
      </c>
      <c r="R418" s="179" t="str">
        <f t="shared" si="32"/>
        <v>Iron and Steel Industry Purchased Heat Use</v>
      </c>
      <c r="S418" s="179" t="str">
        <f t="shared" si="33"/>
        <v>//**Iron and Steel Industry Purchased Heat Use: **</v>
      </c>
      <c r="T418" s="162" t="str">
        <f t="shared" si="34"/>
        <v/>
      </c>
      <c r="U418" s="180"/>
    </row>
    <row r="419" spans="1:21" s="167" customFormat="1" x14ac:dyDescent="0.35">
      <c r="A419" s="162" t="s">
        <v>1890</v>
      </c>
      <c r="B419" s="163"/>
      <c r="C419" s="161" t="s">
        <v>9</v>
      </c>
      <c r="D419" s="161" t="s">
        <v>107</v>
      </c>
      <c r="E419" s="161" t="s">
        <v>271</v>
      </c>
      <c r="F419" s="155" t="s">
        <v>143</v>
      </c>
      <c r="G419" s="154" t="s">
        <v>1054</v>
      </c>
      <c r="H419" s="28" t="s">
        <v>692</v>
      </c>
      <c r="I419" s="154" t="s">
        <v>1057</v>
      </c>
      <c r="J419" s="40">
        <v>782</v>
      </c>
      <c r="K419" s="154" t="s">
        <v>47</v>
      </c>
      <c r="L419" s="214" t="s">
        <v>1935</v>
      </c>
      <c r="M419" s="163"/>
      <c r="N419" s="175" t="s">
        <v>1888</v>
      </c>
      <c r="O419" s="175"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79" t="s">
        <v>1889</v>
      </c>
      <c r="Q419" s="179" t="s">
        <v>46</v>
      </c>
      <c r="R419" s="179" t="str">
        <f t="shared" si="32"/>
        <v>Iron and Steel Industry Crude Oil Use</v>
      </c>
      <c r="S419" s="179" t="str">
        <f t="shared" si="33"/>
        <v>//**Iron and Steel Industry Crude Oil Use: **</v>
      </c>
      <c r="T419" s="162" t="str">
        <f t="shared" si="34"/>
        <v/>
      </c>
      <c r="U419" s="180"/>
    </row>
    <row r="420" spans="1:21" s="167" customFormat="1" x14ac:dyDescent="0.35">
      <c r="A420" s="162" t="s">
        <v>1890</v>
      </c>
      <c r="B420" s="163"/>
      <c r="C420" s="161" t="s">
        <v>9</v>
      </c>
      <c r="D420" s="161" t="s">
        <v>107</v>
      </c>
      <c r="E420" s="161" t="s">
        <v>271</v>
      </c>
      <c r="F420" s="155" t="s">
        <v>143</v>
      </c>
      <c r="G420" s="154" t="s">
        <v>1055</v>
      </c>
      <c r="H420" s="28" t="s">
        <v>692</v>
      </c>
      <c r="I420" s="154" t="s">
        <v>1059</v>
      </c>
      <c r="J420" s="40">
        <v>783</v>
      </c>
      <c r="K420" s="154" t="s">
        <v>46</v>
      </c>
      <c r="L420" s="214" t="s">
        <v>1935</v>
      </c>
      <c r="M420" s="163"/>
      <c r="N420" s="175" t="s">
        <v>1888</v>
      </c>
      <c r="O420" s="175"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79" t="s">
        <v>1889</v>
      </c>
      <c r="Q420" s="179" t="s">
        <v>46</v>
      </c>
      <c r="R420" s="179" t="str">
        <f t="shared" si="32"/>
        <v>Iron and Steel Industry Heavy or Residual Fuel Oil Use</v>
      </c>
      <c r="S420" s="179" t="str">
        <f t="shared" si="33"/>
        <v>//**Iron and Steel Industry Heavy or Residual Fuel Oil Use: **</v>
      </c>
      <c r="T420" s="162" t="str">
        <f t="shared" si="34"/>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80"/>
    </row>
    <row r="421" spans="1:21" s="167" customFormat="1" x14ac:dyDescent="0.35">
      <c r="A421" s="162" t="s">
        <v>1890</v>
      </c>
      <c r="B421" s="163"/>
      <c r="C421" s="161" t="s">
        <v>9</v>
      </c>
      <c r="D421" s="161" t="s">
        <v>107</v>
      </c>
      <c r="E421" s="161" t="s">
        <v>271</v>
      </c>
      <c r="F421" s="155" t="s">
        <v>143</v>
      </c>
      <c r="G421" s="154" t="s">
        <v>1056</v>
      </c>
      <c r="H421" s="28" t="s">
        <v>692</v>
      </c>
      <c r="I421" s="154" t="s">
        <v>1060</v>
      </c>
      <c r="J421" s="40">
        <v>784</v>
      </c>
      <c r="K421" s="154" t="s">
        <v>46</v>
      </c>
      <c r="L421" s="214" t="s">
        <v>1935</v>
      </c>
      <c r="M421" s="163"/>
      <c r="N421" s="175" t="s">
        <v>1888</v>
      </c>
      <c r="O421" s="175"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79" t="s">
        <v>1889</v>
      </c>
      <c r="Q421" s="179" t="s">
        <v>46</v>
      </c>
      <c r="R421" s="179" t="str">
        <f t="shared" si="32"/>
        <v>Iron and Steel Industry LPG Propane or Butane Use</v>
      </c>
      <c r="S421" s="179" t="str">
        <f t="shared" si="33"/>
        <v>//**Iron and Steel Industry LPG Propane or Butane Use: **</v>
      </c>
      <c r="T421" s="162" t="str">
        <f t="shared" si="34"/>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1" s="180"/>
    </row>
    <row r="422" spans="1:21" s="167" customFormat="1" x14ac:dyDescent="0.35">
      <c r="A422" s="162" t="s">
        <v>1890</v>
      </c>
      <c r="B422" s="163"/>
      <c r="C422" s="161" t="s">
        <v>9</v>
      </c>
      <c r="D422" s="161" t="s">
        <v>107</v>
      </c>
      <c r="E422" s="161" t="s">
        <v>271</v>
      </c>
      <c r="F422" s="155" t="s">
        <v>143</v>
      </c>
      <c r="G422" s="154" t="s">
        <v>1053</v>
      </c>
      <c r="H422" s="28" t="s">
        <v>692</v>
      </c>
      <c r="I422" s="154" t="s">
        <v>1058</v>
      </c>
      <c r="J422" s="40">
        <v>785</v>
      </c>
      <c r="K422" s="154" t="s">
        <v>47</v>
      </c>
      <c r="L422" s="214" t="s">
        <v>1935</v>
      </c>
      <c r="M422" s="163"/>
      <c r="N422" s="175" t="s">
        <v>1888</v>
      </c>
      <c r="O422" s="175"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79" t="s">
        <v>1889</v>
      </c>
      <c r="Q422" s="179" t="s">
        <v>46</v>
      </c>
      <c r="R422" s="179" t="str">
        <f t="shared" si="32"/>
        <v>Iron and Steel Industry Hydrogen Use</v>
      </c>
      <c r="S422" s="179" t="str">
        <f t="shared" si="33"/>
        <v>//**Iron and Steel Industry Hydrogen Use: **</v>
      </c>
      <c r="T422" s="162" t="str">
        <f t="shared" si="34"/>
        <v/>
      </c>
      <c r="U422" s="180"/>
    </row>
    <row r="423" spans="1:21" s="167" customFormat="1" x14ac:dyDescent="0.35">
      <c r="A423" s="162" t="s">
        <v>1890</v>
      </c>
      <c r="B423" s="163"/>
      <c r="C423" s="161" t="s">
        <v>9</v>
      </c>
      <c r="D423" s="161" t="s">
        <v>107</v>
      </c>
      <c r="E423" s="161" t="s">
        <v>271</v>
      </c>
      <c r="F423" s="155" t="s">
        <v>144</v>
      </c>
      <c r="G423" s="154" t="s">
        <v>676</v>
      </c>
      <c r="H423" s="28" t="s">
        <v>693</v>
      </c>
      <c r="I423" s="154" t="s">
        <v>682</v>
      </c>
      <c r="J423" s="40">
        <v>786</v>
      </c>
      <c r="K423" s="154" t="s">
        <v>46</v>
      </c>
      <c r="L423" s="214" t="s">
        <v>1935</v>
      </c>
      <c r="M423" s="163"/>
      <c r="N423" s="175" t="s">
        <v>1888</v>
      </c>
      <c r="O423" s="175"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79" t="s">
        <v>1889</v>
      </c>
      <c r="Q423" s="179" t="s">
        <v>46</v>
      </c>
      <c r="R423" s="179" t="str">
        <f t="shared" si="32"/>
        <v>Chemicals Industry Electricity Use</v>
      </c>
      <c r="S423" s="179" t="str">
        <f t="shared" si="33"/>
        <v>//**Chemicals Industry Electricity Use: **</v>
      </c>
      <c r="T423" s="162" t="str">
        <f t="shared" si="34"/>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80"/>
    </row>
    <row r="424" spans="1:21" s="167" customFormat="1" x14ac:dyDescent="0.35">
      <c r="A424" s="162" t="s">
        <v>1890</v>
      </c>
      <c r="B424" s="163"/>
      <c r="C424" s="161" t="s">
        <v>9</v>
      </c>
      <c r="D424" s="161" t="s">
        <v>107</v>
      </c>
      <c r="E424" s="161" t="s">
        <v>271</v>
      </c>
      <c r="F424" s="155" t="s">
        <v>144</v>
      </c>
      <c r="G424" s="154" t="s">
        <v>677</v>
      </c>
      <c r="H424" s="28" t="s">
        <v>693</v>
      </c>
      <c r="I424" s="154" t="s">
        <v>685</v>
      </c>
      <c r="J424" s="40">
        <v>787</v>
      </c>
      <c r="K424" s="154" t="s">
        <v>46</v>
      </c>
      <c r="L424" s="214" t="s">
        <v>1935</v>
      </c>
      <c r="M424" s="163"/>
      <c r="N424" s="175" t="s">
        <v>1888</v>
      </c>
      <c r="O424" s="175"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79" t="s">
        <v>1889</v>
      </c>
      <c r="Q424" s="179" t="s">
        <v>46</v>
      </c>
      <c r="R424" s="179" t="str">
        <f t="shared" si="32"/>
        <v>Chemicals Industry Coal Use</v>
      </c>
      <c r="S424" s="179" t="str">
        <f t="shared" si="33"/>
        <v>//**Chemicals Industry Coal Use: **</v>
      </c>
      <c r="T424" s="162" t="str">
        <f t="shared" si="34"/>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80"/>
    </row>
    <row r="425" spans="1:21" s="167" customFormat="1" x14ac:dyDescent="0.35">
      <c r="A425" s="162" t="s">
        <v>1890</v>
      </c>
      <c r="B425" s="163"/>
      <c r="C425" s="161" t="s">
        <v>9</v>
      </c>
      <c r="D425" s="161" t="s">
        <v>107</v>
      </c>
      <c r="E425" s="161" t="s">
        <v>271</v>
      </c>
      <c r="F425" s="155" t="s">
        <v>144</v>
      </c>
      <c r="G425" s="154" t="s">
        <v>678</v>
      </c>
      <c r="H425" s="28" t="s">
        <v>693</v>
      </c>
      <c r="I425" s="154" t="s">
        <v>686</v>
      </c>
      <c r="J425" s="40">
        <v>788</v>
      </c>
      <c r="K425" s="154" t="s">
        <v>46</v>
      </c>
      <c r="L425" s="214" t="s">
        <v>1935</v>
      </c>
      <c r="M425" s="163"/>
      <c r="N425" s="175" t="s">
        <v>1888</v>
      </c>
      <c r="O425" s="175"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79" t="s">
        <v>1889</v>
      </c>
      <c r="Q425" s="179" t="s">
        <v>46</v>
      </c>
      <c r="R425" s="179" t="str">
        <f t="shared" si="32"/>
        <v>Chemicals Industry Natural Gas Use</v>
      </c>
      <c r="S425" s="179" t="str">
        <f t="shared" si="33"/>
        <v>//**Chemicals Industry Natural Gas Use: **</v>
      </c>
      <c r="T425" s="162" t="str">
        <f t="shared" si="34"/>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5" s="180"/>
    </row>
    <row r="426" spans="1:21" s="167" customFormat="1" x14ac:dyDescent="0.35">
      <c r="A426" s="162" t="s">
        <v>1890</v>
      </c>
      <c r="B426" s="163"/>
      <c r="C426" s="161" t="s">
        <v>9</v>
      </c>
      <c r="D426" s="161" t="s">
        <v>107</v>
      </c>
      <c r="E426" s="161" t="s">
        <v>271</v>
      </c>
      <c r="F426" s="155" t="s">
        <v>144</v>
      </c>
      <c r="G426" s="154" t="s">
        <v>679</v>
      </c>
      <c r="H426" s="28" t="s">
        <v>693</v>
      </c>
      <c r="I426" s="154" t="s">
        <v>683</v>
      </c>
      <c r="J426" s="40">
        <v>789</v>
      </c>
      <c r="K426" s="154" t="s">
        <v>47</v>
      </c>
      <c r="L426" s="214" t="s">
        <v>1935</v>
      </c>
      <c r="M426" s="163"/>
      <c r="N426" s="175" t="s">
        <v>1888</v>
      </c>
      <c r="O426" s="175"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79" t="s">
        <v>1889</v>
      </c>
      <c r="Q426" s="179" t="s">
        <v>46</v>
      </c>
      <c r="R426" s="179" t="str">
        <f t="shared" si="32"/>
        <v>Chemicals Industry Biomass Use</v>
      </c>
      <c r="S426" s="179" t="str">
        <f t="shared" si="33"/>
        <v>//**Chemicals Industry Biomass Use: **</v>
      </c>
      <c r="T426" s="162" t="str">
        <f t="shared" si="34"/>
        <v/>
      </c>
      <c r="U426" s="180"/>
    </row>
    <row r="427" spans="1:21" s="167" customFormat="1" x14ac:dyDescent="0.35">
      <c r="A427" s="162" t="s">
        <v>1890</v>
      </c>
      <c r="B427" s="163"/>
      <c r="C427" s="161" t="s">
        <v>9</v>
      </c>
      <c r="D427" s="161" t="s">
        <v>107</v>
      </c>
      <c r="E427" s="161" t="s">
        <v>271</v>
      </c>
      <c r="F427" s="155" t="s">
        <v>144</v>
      </c>
      <c r="G427" s="154" t="s">
        <v>680</v>
      </c>
      <c r="H427" s="28" t="s">
        <v>693</v>
      </c>
      <c r="I427" s="154" t="s">
        <v>684</v>
      </c>
      <c r="J427" s="40">
        <v>790</v>
      </c>
      <c r="K427" s="154" t="s">
        <v>46</v>
      </c>
      <c r="L427" s="214" t="s">
        <v>1935</v>
      </c>
      <c r="M427" s="163"/>
      <c r="N427" s="175" t="s">
        <v>1888</v>
      </c>
      <c r="O427" s="175"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79" t="s">
        <v>1889</v>
      </c>
      <c r="Q427" s="179" t="s">
        <v>46</v>
      </c>
      <c r="R427" s="179" t="str">
        <f t="shared" si="32"/>
        <v>Chemicals Industry Petroleum Use</v>
      </c>
      <c r="S427" s="179" t="str">
        <f t="shared" si="33"/>
        <v>//**Chemicals Industry Petroleum Use: **</v>
      </c>
      <c r="T427" s="162" t="str">
        <f t="shared" si="34"/>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7" s="180"/>
    </row>
    <row r="428" spans="1:21" s="167" customFormat="1" x14ac:dyDescent="0.35">
      <c r="A428" s="162" t="s">
        <v>1890</v>
      </c>
      <c r="B428" s="163"/>
      <c r="C428" s="161" t="s">
        <v>9</v>
      </c>
      <c r="D428" s="161" t="s">
        <v>107</v>
      </c>
      <c r="E428" s="161" t="s">
        <v>271</v>
      </c>
      <c r="F428" s="155" t="s">
        <v>144</v>
      </c>
      <c r="G428" s="154" t="s">
        <v>681</v>
      </c>
      <c r="H428" s="28" t="s">
        <v>693</v>
      </c>
      <c r="I428" s="154" t="s">
        <v>687</v>
      </c>
      <c r="J428" s="40">
        <v>791</v>
      </c>
      <c r="K428" s="154" t="s">
        <v>47</v>
      </c>
      <c r="L428" s="214" t="s">
        <v>1935</v>
      </c>
      <c r="M428" s="163"/>
      <c r="N428" s="175" t="s">
        <v>1888</v>
      </c>
      <c r="O428" s="175"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79" t="s">
        <v>1889</v>
      </c>
      <c r="Q428" s="179" t="s">
        <v>46</v>
      </c>
      <c r="R428" s="179" t="str">
        <f t="shared" si="32"/>
        <v>Chemicals Industry Purchased Heat Use</v>
      </c>
      <c r="S428" s="179" t="str">
        <f t="shared" si="33"/>
        <v>//**Chemicals Industry Purchased Heat Use: **</v>
      </c>
      <c r="T428" s="162" t="str">
        <f t="shared" si="34"/>
        <v/>
      </c>
      <c r="U428" s="180"/>
    </row>
    <row r="429" spans="1:21" s="167" customFormat="1" x14ac:dyDescent="0.35">
      <c r="A429" s="162" t="s">
        <v>1890</v>
      </c>
      <c r="B429" s="163"/>
      <c r="C429" s="161" t="s">
        <v>9</v>
      </c>
      <c r="D429" s="161" t="s">
        <v>107</v>
      </c>
      <c r="E429" s="161" t="s">
        <v>271</v>
      </c>
      <c r="F429" s="155" t="s">
        <v>144</v>
      </c>
      <c r="G429" s="154" t="s">
        <v>1054</v>
      </c>
      <c r="H429" s="28" t="s">
        <v>693</v>
      </c>
      <c r="I429" s="154" t="s">
        <v>1057</v>
      </c>
      <c r="J429" s="40">
        <v>792</v>
      </c>
      <c r="K429" s="154" t="s">
        <v>47</v>
      </c>
      <c r="L429" s="214" t="s">
        <v>1935</v>
      </c>
      <c r="M429" s="163"/>
      <c r="N429" s="175" t="s">
        <v>1888</v>
      </c>
      <c r="O429" s="175"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79" t="s">
        <v>1889</v>
      </c>
      <c r="Q429" s="179" t="s">
        <v>46</v>
      </c>
      <c r="R429" s="179" t="str">
        <f t="shared" si="32"/>
        <v>Chemicals Industry Crude Oil Use</v>
      </c>
      <c r="S429" s="179" t="str">
        <f t="shared" si="33"/>
        <v>//**Chemicals Industry Crude Oil Use: **</v>
      </c>
      <c r="T429" s="162" t="str">
        <f t="shared" si="34"/>
        <v/>
      </c>
      <c r="U429" s="180"/>
    </row>
    <row r="430" spans="1:21" s="167" customFormat="1" x14ac:dyDescent="0.35">
      <c r="A430" s="162" t="s">
        <v>1890</v>
      </c>
      <c r="B430" s="163"/>
      <c r="C430" s="161" t="s">
        <v>9</v>
      </c>
      <c r="D430" s="161" t="s">
        <v>107</v>
      </c>
      <c r="E430" s="161" t="s">
        <v>271</v>
      </c>
      <c r="F430" s="155" t="s">
        <v>144</v>
      </c>
      <c r="G430" s="154" t="s">
        <v>1055</v>
      </c>
      <c r="H430" s="28" t="s">
        <v>693</v>
      </c>
      <c r="I430" s="154" t="s">
        <v>1059</v>
      </c>
      <c r="J430" s="40">
        <v>793</v>
      </c>
      <c r="K430" s="154" t="s">
        <v>46</v>
      </c>
      <c r="L430" s="214" t="s">
        <v>1935</v>
      </c>
      <c r="M430" s="163"/>
      <c r="N430" s="175" t="s">
        <v>1888</v>
      </c>
      <c r="O430" s="175"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79" t="s">
        <v>1889</v>
      </c>
      <c r="Q430" s="179" t="s">
        <v>46</v>
      </c>
      <c r="R430" s="179" t="str">
        <f t="shared" si="32"/>
        <v>Chemicals Industry Heavy or Residual Fuel Oil Use</v>
      </c>
      <c r="S430" s="179" t="str">
        <f t="shared" si="33"/>
        <v>//**Chemicals Industry Heavy or Residual Fuel Oil Use: **</v>
      </c>
      <c r="T430" s="162" t="str">
        <f t="shared" si="34"/>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80"/>
    </row>
    <row r="431" spans="1:21" s="167" customFormat="1" x14ac:dyDescent="0.35">
      <c r="A431" s="162" t="s">
        <v>1890</v>
      </c>
      <c r="B431" s="163"/>
      <c r="C431" s="161" t="s">
        <v>9</v>
      </c>
      <c r="D431" s="161" t="s">
        <v>107</v>
      </c>
      <c r="E431" s="161" t="s">
        <v>271</v>
      </c>
      <c r="F431" s="155" t="s">
        <v>144</v>
      </c>
      <c r="G431" s="154" t="s">
        <v>1056</v>
      </c>
      <c r="H431" s="28" t="s">
        <v>693</v>
      </c>
      <c r="I431" s="154" t="s">
        <v>1060</v>
      </c>
      <c r="J431" s="40">
        <v>794</v>
      </c>
      <c r="K431" s="154" t="s">
        <v>46</v>
      </c>
      <c r="L431" s="214" t="s">
        <v>1935</v>
      </c>
      <c r="M431" s="163"/>
      <c r="N431" s="175" t="s">
        <v>1888</v>
      </c>
      <c r="O431" s="175"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79" t="s">
        <v>1889</v>
      </c>
      <c r="Q431" s="179" t="s">
        <v>46</v>
      </c>
      <c r="R431" s="179" t="str">
        <f t="shared" si="32"/>
        <v>Chemicals Industry LPG Propane or Butane Use</v>
      </c>
      <c r="S431" s="179" t="str">
        <f t="shared" si="33"/>
        <v>//**Chemicals Industry LPG Propane or Butane Use: **</v>
      </c>
      <c r="T431" s="162" t="str">
        <f t="shared" si="34"/>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1" s="180"/>
    </row>
    <row r="432" spans="1:21" s="167" customFormat="1" x14ac:dyDescent="0.35">
      <c r="A432" s="162" t="s">
        <v>1890</v>
      </c>
      <c r="B432" s="163"/>
      <c r="C432" s="161" t="s">
        <v>9</v>
      </c>
      <c r="D432" s="161" t="s">
        <v>107</v>
      </c>
      <c r="E432" s="161" t="s">
        <v>271</v>
      </c>
      <c r="F432" s="155" t="s">
        <v>144</v>
      </c>
      <c r="G432" s="154" t="s">
        <v>1053</v>
      </c>
      <c r="H432" s="28" t="s">
        <v>693</v>
      </c>
      <c r="I432" s="154" t="s">
        <v>1058</v>
      </c>
      <c r="J432" s="40">
        <v>795</v>
      </c>
      <c r="K432" s="154" t="s">
        <v>47</v>
      </c>
      <c r="L432" s="214" t="s">
        <v>1935</v>
      </c>
      <c r="M432" s="163"/>
      <c r="N432" s="175" t="s">
        <v>1888</v>
      </c>
      <c r="O432" s="175"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79" t="s">
        <v>1889</v>
      </c>
      <c r="Q432" s="179" t="s">
        <v>46</v>
      </c>
      <c r="R432" s="179" t="str">
        <f t="shared" si="32"/>
        <v>Chemicals Industry Hydrogen Use</v>
      </c>
      <c r="S432" s="179" t="str">
        <f t="shared" si="33"/>
        <v>//**Chemicals Industry Hydrogen Use: **</v>
      </c>
      <c r="T432" s="162" t="str">
        <f t="shared" si="34"/>
        <v/>
      </c>
      <c r="U432" s="180"/>
    </row>
    <row r="433" spans="1:21" s="167" customFormat="1" x14ac:dyDescent="0.35">
      <c r="A433" s="162" t="s">
        <v>1890</v>
      </c>
      <c r="B433" s="163"/>
      <c r="C433" s="161" t="s">
        <v>9</v>
      </c>
      <c r="D433" s="161" t="s">
        <v>107</v>
      </c>
      <c r="E433" s="161" t="s">
        <v>271</v>
      </c>
      <c r="F433" s="155" t="s">
        <v>724</v>
      </c>
      <c r="G433" s="154" t="s">
        <v>676</v>
      </c>
      <c r="H433" s="28" t="s">
        <v>1127</v>
      </c>
      <c r="I433" s="154" t="s">
        <v>682</v>
      </c>
      <c r="J433" s="40">
        <v>796</v>
      </c>
      <c r="K433" s="154" t="s">
        <v>46</v>
      </c>
      <c r="L433" s="214" t="s">
        <v>1935</v>
      </c>
      <c r="M433" s="163"/>
      <c r="N433" s="175" t="s">
        <v>1888</v>
      </c>
      <c r="O433" s="175"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79" t="s">
        <v>1889</v>
      </c>
      <c r="Q433" s="179" t="s">
        <v>46</v>
      </c>
      <c r="R433" s="179" t="str">
        <f t="shared" si="32"/>
        <v>Coal Mining Industry Electricity Use</v>
      </c>
      <c r="S433" s="179" t="str">
        <f t="shared" si="33"/>
        <v>//**Coal Mining Industry Electricity Use: **</v>
      </c>
      <c r="T433" s="162" t="str">
        <f t="shared" si="34"/>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80"/>
    </row>
    <row r="434" spans="1:21" s="167" customFormat="1" x14ac:dyDescent="0.35">
      <c r="A434" s="162" t="s">
        <v>1890</v>
      </c>
      <c r="B434" s="163"/>
      <c r="C434" s="161" t="s">
        <v>9</v>
      </c>
      <c r="D434" s="161" t="s">
        <v>107</v>
      </c>
      <c r="E434" s="161" t="s">
        <v>271</v>
      </c>
      <c r="F434" s="155" t="s">
        <v>724</v>
      </c>
      <c r="G434" s="154" t="s">
        <v>677</v>
      </c>
      <c r="H434" s="28" t="s">
        <v>1127</v>
      </c>
      <c r="I434" s="154" t="s">
        <v>685</v>
      </c>
      <c r="J434" s="40">
        <v>797</v>
      </c>
      <c r="K434" s="154" t="s">
        <v>46</v>
      </c>
      <c r="L434" s="214" t="s">
        <v>1935</v>
      </c>
      <c r="M434" s="163"/>
      <c r="N434" s="175" t="s">
        <v>1888</v>
      </c>
      <c r="O434" s="175"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79" t="s">
        <v>1889</v>
      </c>
      <c r="Q434" s="179" t="s">
        <v>46</v>
      </c>
      <c r="R434" s="179" t="str">
        <f t="shared" si="32"/>
        <v>Coal Mining Industry Coal Use</v>
      </c>
      <c r="S434" s="179" t="str">
        <f t="shared" si="33"/>
        <v>//**Coal Mining Industry Coal Use: **</v>
      </c>
      <c r="T434" s="162" t="str">
        <f t="shared" si="34"/>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80"/>
    </row>
    <row r="435" spans="1:21" s="167" customFormat="1" x14ac:dyDescent="0.35">
      <c r="A435" s="162" t="s">
        <v>1890</v>
      </c>
      <c r="B435" s="163"/>
      <c r="C435" s="161" t="s">
        <v>9</v>
      </c>
      <c r="D435" s="161" t="s">
        <v>107</v>
      </c>
      <c r="E435" s="161" t="s">
        <v>271</v>
      </c>
      <c r="F435" s="155" t="s">
        <v>724</v>
      </c>
      <c r="G435" s="154" t="s">
        <v>678</v>
      </c>
      <c r="H435" s="28" t="s">
        <v>1127</v>
      </c>
      <c r="I435" s="154" t="s">
        <v>686</v>
      </c>
      <c r="J435" s="40">
        <v>798</v>
      </c>
      <c r="K435" s="154" t="s">
        <v>46</v>
      </c>
      <c r="L435" s="214" t="s">
        <v>1935</v>
      </c>
      <c r="M435" s="163"/>
      <c r="N435" s="175" t="s">
        <v>1888</v>
      </c>
      <c r="O435" s="175"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79" t="s">
        <v>1889</v>
      </c>
      <c r="Q435" s="179" t="s">
        <v>46</v>
      </c>
      <c r="R435" s="179" t="str">
        <f t="shared" si="32"/>
        <v>Coal Mining Industry Natural Gas Use</v>
      </c>
      <c r="S435" s="179" t="str">
        <f t="shared" si="33"/>
        <v>//**Coal Mining Industry Natural Gas Use: **</v>
      </c>
      <c r="T435" s="162" t="str">
        <f t="shared" si="34"/>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5" s="180"/>
    </row>
    <row r="436" spans="1:21" s="167" customFormat="1" x14ac:dyDescent="0.35">
      <c r="A436" s="162" t="s">
        <v>1890</v>
      </c>
      <c r="B436" s="163"/>
      <c r="C436" s="161" t="s">
        <v>9</v>
      </c>
      <c r="D436" s="161" t="s">
        <v>107</v>
      </c>
      <c r="E436" s="161" t="s">
        <v>271</v>
      </c>
      <c r="F436" s="155" t="s">
        <v>724</v>
      </c>
      <c r="G436" s="154" t="s">
        <v>679</v>
      </c>
      <c r="H436" s="28" t="s">
        <v>1127</v>
      </c>
      <c r="I436" s="154" t="s">
        <v>683</v>
      </c>
      <c r="J436" s="40">
        <v>799</v>
      </c>
      <c r="K436" s="154" t="s">
        <v>47</v>
      </c>
      <c r="L436" s="214" t="s">
        <v>1935</v>
      </c>
      <c r="M436" s="163"/>
      <c r="N436" s="175" t="s">
        <v>1888</v>
      </c>
      <c r="O436" s="175"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79" t="s">
        <v>1889</v>
      </c>
      <c r="Q436" s="179" t="s">
        <v>46</v>
      </c>
      <c r="R436" s="179" t="str">
        <f t="shared" si="32"/>
        <v>Coal Mining Industry Biomass Use</v>
      </c>
      <c r="S436" s="179" t="str">
        <f t="shared" si="33"/>
        <v>//**Coal Mining Industry Biomass Use: **</v>
      </c>
      <c r="T436" s="162" t="str">
        <f t="shared" si="34"/>
        <v/>
      </c>
      <c r="U436" s="180"/>
    </row>
    <row r="437" spans="1:21" s="167" customFormat="1" x14ac:dyDescent="0.35">
      <c r="A437" s="162" t="s">
        <v>1890</v>
      </c>
      <c r="B437" s="163"/>
      <c r="C437" s="161" t="s">
        <v>9</v>
      </c>
      <c r="D437" s="161" t="s">
        <v>107</v>
      </c>
      <c r="E437" s="161" t="s">
        <v>271</v>
      </c>
      <c r="F437" s="155" t="s">
        <v>724</v>
      </c>
      <c r="G437" s="154" t="s">
        <v>680</v>
      </c>
      <c r="H437" s="28" t="s">
        <v>1127</v>
      </c>
      <c r="I437" s="154" t="s">
        <v>684</v>
      </c>
      <c r="J437" s="40">
        <v>800</v>
      </c>
      <c r="K437" s="154" t="s">
        <v>46</v>
      </c>
      <c r="L437" s="214" t="s">
        <v>1935</v>
      </c>
      <c r="M437" s="163"/>
      <c r="N437" s="175" t="s">
        <v>1888</v>
      </c>
      <c r="O437" s="175"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79" t="s">
        <v>1889</v>
      </c>
      <c r="Q437" s="179" t="s">
        <v>46</v>
      </c>
      <c r="R437" s="179" t="str">
        <f t="shared" si="32"/>
        <v>Coal Mining Industry Petroleum Use</v>
      </c>
      <c r="S437" s="179" t="str">
        <f t="shared" si="33"/>
        <v>//**Coal Mining Industry Petroleum Use: **</v>
      </c>
      <c r="T437" s="162" t="str">
        <f t="shared" si="34"/>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7" s="180"/>
    </row>
    <row r="438" spans="1:21" s="167" customFormat="1" x14ac:dyDescent="0.35">
      <c r="A438" s="162" t="s">
        <v>1890</v>
      </c>
      <c r="B438" s="163"/>
      <c r="C438" s="161" t="s">
        <v>9</v>
      </c>
      <c r="D438" s="161" t="s">
        <v>107</v>
      </c>
      <c r="E438" s="161" t="s">
        <v>271</v>
      </c>
      <c r="F438" s="155" t="s">
        <v>724</v>
      </c>
      <c r="G438" s="154" t="s">
        <v>681</v>
      </c>
      <c r="H438" s="28" t="s">
        <v>1127</v>
      </c>
      <c r="I438" s="154" t="s">
        <v>687</v>
      </c>
      <c r="J438" s="40">
        <v>801</v>
      </c>
      <c r="K438" s="154" t="s">
        <v>47</v>
      </c>
      <c r="L438" s="214" t="s">
        <v>1935</v>
      </c>
      <c r="M438" s="163"/>
      <c r="N438" s="175" t="s">
        <v>1888</v>
      </c>
      <c r="O438" s="175"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79" t="s">
        <v>1889</v>
      </c>
      <c r="Q438" s="179" t="s">
        <v>46</v>
      </c>
      <c r="R438" s="179" t="str">
        <f t="shared" si="32"/>
        <v>Coal Mining Industry Purchased Heat Use</v>
      </c>
      <c r="S438" s="179" t="str">
        <f t="shared" si="33"/>
        <v>//**Coal Mining Industry Purchased Heat Use: **</v>
      </c>
      <c r="T438" s="162" t="str">
        <f t="shared" si="34"/>
        <v/>
      </c>
      <c r="U438" s="180"/>
    </row>
    <row r="439" spans="1:21" s="167" customFormat="1" x14ac:dyDescent="0.35">
      <c r="A439" s="162" t="s">
        <v>1890</v>
      </c>
      <c r="B439" s="163"/>
      <c r="C439" s="161" t="s">
        <v>9</v>
      </c>
      <c r="D439" s="161" t="s">
        <v>107</v>
      </c>
      <c r="E439" s="161" t="s">
        <v>271</v>
      </c>
      <c r="F439" s="155" t="s">
        <v>724</v>
      </c>
      <c r="G439" s="154" t="s">
        <v>1054</v>
      </c>
      <c r="H439" s="28" t="s">
        <v>1127</v>
      </c>
      <c r="I439" s="154" t="s">
        <v>1057</v>
      </c>
      <c r="J439" s="40">
        <v>802</v>
      </c>
      <c r="K439" s="154" t="s">
        <v>47</v>
      </c>
      <c r="L439" s="214" t="s">
        <v>1935</v>
      </c>
      <c r="M439" s="163"/>
      <c r="N439" s="175" t="s">
        <v>1888</v>
      </c>
      <c r="O439" s="175"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79" t="s">
        <v>1889</v>
      </c>
      <c r="Q439" s="179" t="s">
        <v>46</v>
      </c>
      <c r="R439" s="179" t="str">
        <f t="shared" si="32"/>
        <v>Coal Mining Industry Crude Oil Use</v>
      </c>
      <c r="S439" s="179" t="str">
        <f t="shared" si="33"/>
        <v>//**Coal Mining Industry Crude Oil Use: **</v>
      </c>
      <c r="T439" s="162" t="str">
        <f t="shared" si="34"/>
        <v/>
      </c>
      <c r="U439" s="180"/>
    </row>
    <row r="440" spans="1:21" s="167" customFormat="1" x14ac:dyDescent="0.35">
      <c r="A440" s="162" t="s">
        <v>1890</v>
      </c>
      <c r="B440" s="163"/>
      <c r="C440" s="161" t="s">
        <v>9</v>
      </c>
      <c r="D440" s="161" t="s">
        <v>107</v>
      </c>
      <c r="E440" s="161" t="s">
        <v>271</v>
      </c>
      <c r="F440" s="155" t="s">
        <v>724</v>
      </c>
      <c r="G440" s="154" t="s">
        <v>1055</v>
      </c>
      <c r="H440" s="28" t="s">
        <v>1127</v>
      </c>
      <c r="I440" s="154" t="s">
        <v>1059</v>
      </c>
      <c r="J440" s="40">
        <v>803</v>
      </c>
      <c r="K440" s="154" t="s">
        <v>46</v>
      </c>
      <c r="L440" s="214" t="s">
        <v>1935</v>
      </c>
      <c r="M440" s="163"/>
      <c r="N440" s="175" t="s">
        <v>1888</v>
      </c>
      <c r="O440" s="175"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79" t="s">
        <v>1889</v>
      </c>
      <c r="Q440" s="179" t="s">
        <v>46</v>
      </c>
      <c r="R440" s="179" t="str">
        <f t="shared" si="32"/>
        <v>Coal Mining Industry Heavy or Residual Fuel Oil Use</v>
      </c>
      <c r="S440" s="179" t="str">
        <f t="shared" si="33"/>
        <v>//**Coal Mining Industry Heavy or Residual Fuel Oil Use: **</v>
      </c>
      <c r="T440" s="162" t="str">
        <f t="shared" si="34"/>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0" s="180"/>
    </row>
    <row r="441" spans="1:21" s="167" customFormat="1" x14ac:dyDescent="0.35">
      <c r="A441" s="162" t="s">
        <v>1890</v>
      </c>
      <c r="B441" s="163"/>
      <c r="C441" s="161" t="s">
        <v>9</v>
      </c>
      <c r="D441" s="161" t="s">
        <v>107</v>
      </c>
      <c r="E441" s="161" t="s">
        <v>271</v>
      </c>
      <c r="F441" s="155" t="s">
        <v>724</v>
      </c>
      <c r="G441" s="154" t="s">
        <v>1056</v>
      </c>
      <c r="H441" s="28" t="s">
        <v>1127</v>
      </c>
      <c r="I441" s="154" t="s">
        <v>1060</v>
      </c>
      <c r="J441" s="40">
        <v>804</v>
      </c>
      <c r="K441" s="154" t="s">
        <v>47</v>
      </c>
      <c r="L441" s="214" t="s">
        <v>1935</v>
      </c>
      <c r="M441" s="163"/>
      <c r="N441" s="175" t="s">
        <v>1888</v>
      </c>
      <c r="O441" s="175"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79" t="s">
        <v>1889</v>
      </c>
      <c r="Q441" s="179" t="s">
        <v>46</v>
      </c>
      <c r="R441" s="179" t="str">
        <f t="shared" si="32"/>
        <v>Coal Mining Industry LPG Propane or Butane Use</v>
      </c>
      <c r="S441" s="179" t="str">
        <f t="shared" si="33"/>
        <v>//**Coal Mining Industry LPG Propane or Butane Use: **</v>
      </c>
      <c r="T441" s="162" t="str">
        <f t="shared" si="34"/>
        <v/>
      </c>
      <c r="U441" s="180"/>
    </row>
    <row r="442" spans="1:21" s="167" customFormat="1" x14ac:dyDescent="0.35">
      <c r="A442" s="162" t="s">
        <v>1890</v>
      </c>
      <c r="B442" s="163"/>
      <c r="C442" s="161" t="s">
        <v>9</v>
      </c>
      <c r="D442" s="161" t="s">
        <v>107</v>
      </c>
      <c r="E442" s="161" t="s">
        <v>271</v>
      </c>
      <c r="F442" s="155" t="s">
        <v>724</v>
      </c>
      <c r="G442" s="154" t="s">
        <v>1053</v>
      </c>
      <c r="H442" s="28" t="s">
        <v>1127</v>
      </c>
      <c r="I442" s="154" t="s">
        <v>1058</v>
      </c>
      <c r="J442" s="40">
        <v>805</v>
      </c>
      <c r="K442" s="154" t="s">
        <v>47</v>
      </c>
      <c r="L442" s="214" t="s">
        <v>1935</v>
      </c>
      <c r="M442" s="163"/>
      <c r="N442" s="175" t="s">
        <v>1888</v>
      </c>
      <c r="O442" s="175"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79" t="s">
        <v>1889</v>
      </c>
      <c r="Q442" s="179" t="s">
        <v>46</v>
      </c>
      <c r="R442" s="179" t="str">
        <f t="shared" si="32"/>
        <v>Coal Mining Industry Hydrogen Use</v>
      </c>
      <c r="S442" s="179" t="str">
        <f t="shared" si="33"/>
        <v>//**Coal Mining Industry Hydrogen Use: **</v>
      </c>
      <c r="T442" s="162" t="str">
        <f t="shared" si="34"/>
        <v/>
      </c>
      <c r="U442" s="180"/>
    </row>
    <row r="443" spans="1:21" s="167" customFormat="1" x14ac:dyDescent="0.35">
      <c r="A443" s="162" t="s">
        <v>1890</v>
      </c>
      <c r="B443" s="163"/>
      <c r="C443" s="161" t="s">
        <v>9</v>
      </c>
      <c r="D443" s="161" t="s">
        <v>107</v>
      </c>
      <c r="E443" s="161" t="s">
        <v>271</v>
      </c>
      <c r="F443" s="155" t="s">
        <v>145</v>
      </c>
      <c r="G443" s="154" t="s">
        <v>676</v>
      </c>
      <c r="H443" s="28" t="s">
        <v>723</v>
      </c>
      <c r="I443" s="154" t="s">
        <v>682</v>
      </c>
      <c r="J443" s="40">
        <v>806</v>
      </c>
      <c r="K443" s="154" t="s">
        <v>46</v>
      </c>
      <c r="L443" s="214" t="s">
        <v>1935</v>
      </c>
      <c r="M443" s="163"/>
      <c r="N443" s="175" t="s">
        <v>1888</v>
      </c>
      <c r="O443" s="175"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79" t="s">
        <v>1889</v>
      </c>
      <c r="Q443" s="179" t="s">
        <v>46</v>
      </c>
      <c r="R443" s="179" t="str">
        <f t="shared" si="32"/>
        <v>Water &amp; Waste Electricity Use</v>
      </c>
      <c r="S443" s="179" t="str">
        <f t="shared" si="33"/>
        <v>//**Water &amp; Waste Electricity Use: **</v>
      </c>
      <c r="T443" s="162" t="str">
        <f t="shared" si="34"/>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80"/>
    </row>
    <row r="444" spans="1:21" s="167" customFormat="1" x14ac:dyDescent="0.35">
      <c r="A444" s="162" t="s">
        <v>1890</v>
      </c>
      <c r="B444" s="163"/>
      <c r="C444" s="161" t="s">
        <v>9</v>
      </c>
      <c r="D444" s="161" t="s">
        <v>107</v>
      </c>
      <c r="E444" s="161" t="s">
        <v>271</v>
      </c>
      <c r="F444" s="155" t="s">
        <v>145</v>
      </c>
      <c r="G444" s="154" t="s">
        <v>677</v>
      </c>
      <c r="H444" s="28" t="s">
        <v>723</v>
      </c>
      <c r="I444" s="154" t="s">
        <v>685</v>
      </c>
      <c r="J444" s="40">
        <v>807</v>
      </c>
      <c r="K444" s="154" t="s">
        <v>46</v>
      </c>
      <c r="L444" s="214" t="s">
        <v>1935</v>
      </c>
      <c r="M444" s="163"/>
      <c r="N444" s="175" t="s">
        <v>1888</v>
      </c>
      <c r="O444" s="175"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79" t="s">
        <v>1889</v>
      </c>
      <c r="Q444" s="179" t="s">
        <v>46</v>
      </c>
      <c r="R444" s="179" t="str">
        <f t="shared" si="32"/>
        <v>Water &amp; Waste Coal Use</v>
      </c>
      <c r="S444" s="179" t="str">
        <f t="shared" si="33"/>
        <v>//**Water &amp; Waste Coal Use: **</v>
      </c>
      <c r="T444" s="162" t="str">
        <f t="shared" si="34"/>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80"/>
    </row>
    <row r="445" spans="1:21" s="167" customFormat="1" x14ac:dyDescent="0.35">
      <c r="A445" s="162" t="s">
        <v>1890</v>
      </c>
      <c r="B445" s="163"/>
      <c r="C445" s="161" t="s">
        <v>9</v>
      </c>
      <c r="D445" s="161" t="s">
        <v>107</v>
      </c>
      <c r="E445" s="161" t="s">
        <v>271</v>
      </c>
      <c r="F445" s="155" t="s">
        <v>145</v>
      </c>
      <c r="G445" s="154" t="s">
        <v>678</v>
      </c>
      <c r="H445" s="28" t="s">
        <v>723</v>
      </c>
      <c r="I445" s="154" t="s">
        <v>686</v>
      </c>
      <c r="J445" s="40">
        <v>808</v>
      </c>
      <c r="K445" s="154" t="s">
        <v>46</v>
      </c>
      <c r="L445" s="214" t="s">
        <v>1935</v>
      </c>
      <c r="M445" s="163"/>
      <c r="N445" s="175" t="s">
        <v>1888</v>
      </c>
      <c r="O445" s="175"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79" t="s">
        <v>1889</v>
      </c>
      <c r="Q445" s="179" t="s">
        <v>46</v>
      </c>
      <c r="R445" s="179" t="str">
        <f t="shared" si="32"/>
        <v>Water &amp; Waste Natural Gas Use</v>
      </c>
      <c r="S445" s="179" t="str">
        <f t="shared" si="33"/>
        <v>//**Water &amp; Waste Natural Gas Use: **</v>
      </c>
      <c r="T445" s="162" t="str">
        <f t="shared" si="34"/>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5" s="180"/>
    </row>
    <row r="446" spans="1:21" s="167" customFormat="1" x14ac:dyDescent="0.35">
      <c r="A446" s="162" t="s">
        <v>1890</v>
      </c>
      <c r="B446" s="163"/>
      <c r="C446" s="161" t="s">
        <v>9</v>
      </c>
      <c r="D446" s="161" t="s">
        <v>107</v>
      </c>
      <c r="E446" s="161" t="s">
        <v>271</v>
      </c>
      <c r="F446" s="155" t="s">
        <v>145</v>
      </c>
      <c r="G446" s="154" t="s">
        <v>679</v>
      </c>
      <c r="H446" s="28" t="s">
        <v>723</v>
      </c>
      <c r="I446" s="154" t="s">
        <v>683</v>
      </c>
      <c r="J446" s="40">
        <v>809</v>
      </c>
      <c r="K446" s="154" t="s">
        <v>47</v>
      </c>
      <c r="L446" s="214" t="s">
        <v>1935</v>
      </c>
      <c r="M446" s="163"/>
      <c r="N446" s="175" t="s">
        <v>1888</v>
      </c>
      <c r="O446" s="175"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79" t="s">
        <v>1889</v>
      </c>
      <c r="Q446" s="179" t="s">
        <v>46</v>
      </c>
      <c r="R446" s="179" t="str">
        <f t="shared" si="32"/>
        <v>Water &amp; Waste Biomass Use</v>
      </c>
      <c r="S446" s="179" t="str">
        <f t="shared" si="33"/>
        <v>//**Water &amp; Waste Biomass Use: **</v>
      </c>
      <c r="T446" s="162" t="str">
        <f t="shared" si="34"/>
        <v/>
      </c>
      <c r="U446" s="180"/>
    </row>
    <row r="447" spans="1:21" s="167" customFormat="1" x14ac:dyDescent="0.35">
      <c r="A447" s="162" t="s">
        <v>1890</v>
      </c>
      <c r="B447" s="163"/>
      <c r="C447" s="161" t="s">
        <v>9</v>
      </c>
      <c r="D447" s="161" t="s">
        <v>107</v>
      </c>
      <c r="E447" s="161" t="s">
        <v>271</v>
      </c>
      <c r="F447" s="155" t="s">
        <v>145</v>
      </c>
      <c r="G447" s="154" t="s">
        <v>680</v>
      </c>
      <c r="H447" s="28" t="s">
        <v>723</v>
      </c>
      <c r="I447" s="154" t="s">
        <v>684</v>
      </c>
      <c r="J447" s="40">
        <v>810</v>
      </c>
      <c r="K447" s="154" t="s">
        <v>46</v>
      </c>
      <c r="L447" s="214" t="s">
        <v>1935</v>
      </c>
      <c r="M447" s="163"/>
      <c r="N447" s="175" t="s">
        <v>1888</v>
      </c>
      <c r="O447" s="175"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79" t="s">
        <v>1889</v>
      </c>
      <c r="Q447" s="179" t="s">
        <v>46</v>
      </c>
      <c r="R447" s="179" t="str">
        <f t="shared" si="32"/>
        <v>Water &amp; Waste Petroleum Use</v>
      </c>
      <c r="S447" s="179" t="str">
        <f t="shared" si="33"/>
        <v>//**Water &amp; Waste Petroleum Use: **</v>
      </c>
      <c r="T447" s="162" t="str">
        <f t="shared" si="34"/>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7" s="180"/>
    </row>
    <row r="448" spans="1:21" s="167" customFormat="1" x14ac:dyDescent="0.35">
      <c r="A448" s="162" t="s">
        <v>1890</v>
      </c>
      <c r="B448" s="163"/>
      <c r="C448" s="161" t="s">
        <v>9</v>
      </c>
      <c r="D448" s="161" t="s">
        <v>107</v>
      </c>
      <c r="E448" s="161" t="s">
        <v>271</v>
      </c>
      <c r="F448" s="155" t="s">
        <v>145</v>
      </c>
      <c r="G448" s="154" t="s">
        <v>681</v>
      </c>
      <c r="H448" s="28" t="s">
        <v>723</v>
      </c>
      <c r="I448" s="154" t="s">
        <v>687</v>
      </c>
      <c r="J448" s="40">
        <v>811</v>
      </c>
      <c r="K448" s="154" t="s">
        <v>47</v>
      </c>
      <c r="L448" s="214" t="s">
        <v>1935</v>
      </c>
      <c r="M448" s="163"/>
      <c r="N448" s="175" t="s">
        <v>1888</v>
      </c>
      <c r="O448" s="175"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79" t="s">
        <v>1889</v>
      </c>
      <c r="Q448" s="179" t="s">
        <v>46</v>
      </c>
      <c r="R448" s="179" t="str">
        <f t="shared" si="32"/>
        <v>Water &amp; Waste Purchased Heat Use</v>
      </c>
      <c r="S448" s="179" t="str">
        <f t="shared" si="33"/>
        <v>//**Water &amp; Waste Purchased Heat Use: **</v>
      </c>
      <c r="T448" s="162" t="str">
        <f t="shared" si="34"/>
        <v/>
      </c>
      <c r="U448" s="180"/>
    </row>
    <row r="449" spans="1:21" s="167" customFormat="1" x14ac:dyDescent="0.35">
      <c r="A449" s="162" t="s">
        <v>1890</v>
      </c>
      <c r="B449" s="163"/>
      <c r="C449" s="161" t="s">
        <v>9</v>
      </c>
      <c r="D449" s="161" t="s">
        <v>107</v>
      </c>
      <c r="E449" s="161" t="s">
        <v>271</v>
      </c>
      <c r="F449" s="155" t="s">
        <v>145</v>
      </c>
      <c r="G449" s="154" t="s">
        <v>1054</v>
      </c>
      <c r="H449" s="28" t="s">
        <v>723</v>
      </c>
      <c r="I449" s="154" t="s">
        <v>1057</v>
      </c>
      <c r="J449" s="40">
        <v>812</v>
      </c>
      <c r="K449" s="154" t="s">
        <v>47</v>
      </c>
      <c r="L449" s="214" t="s">
        <v>1935</v>
      </c>
      <c r="M449" s="163"/>
      <c r="N449" s="175" t="s">
        <v>1888</v>
      </c>
      <c r="O449" s="175"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79" t="s">
        <v>1889</v>
      </c>
      <c r="Q449" s="179" t="s">
        <v>46</v>
      </c>
      <c r="R449" s="179" t="str">
        <f t="shared" si="32"/>
        <v>Water &amp; Waste Crude Oil Use</v>
      </c>
      <c r="S449" s="179" t="str">
        <f t="shared" si="33"/>
        <v>//**Water &amp; Waste Crude Oil Use: **</v>
      </c>
      <c r="T449" s="162" t="str">
        <f t="shared" si="34"/>
        <v/>
      </c>
      <c r="U449" s="180"/>
    </row>
    <row r="450" spans="1:21" s="167" customFormat="1" x14ac:dyDescent="0.35">
      <c r="A450" s="162" t="s">
        <v>1890</v>
      </c>
      <c r="B450" s="163"/>
      <c r="C450" s="161" t="s">
        <v>9</v>
      </c>
      <c r="D450" s="161" t="s">
        <v>107</v>
      </c>
      <c r="E450" s="161" t="s">
        <v>271</v>
      </c>
      <c r="F450" s="155" t="s">
        <v>145</v>
      </c>
      <c r="G450" s="154" t="s">
        <v>1055</v>
      </c>
      <c r="H450" s="28" t="s">
        <v>723</v>
      </c>
      <c r="I450" s="154" t="s">
        <v>1059</v>
      </c>
      <c r="J450" s="40">
        <v>813</v>
      </c>
      <c r="K450" s="154" t="s">
        <v>47</v>
      </c>
      <c r="L450" s="214" t="s">
        <v>1935</v>
      </c>
      <c r="M450" s="163"/>
      <c r="N450" s="175" t="s">
        <v>1888</v>
      </c>
      <c r="O450" s="175"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79" t="s">
        <v>1889</v>
      </c>
      <c r="Q450" s="179" t="s">
        <v>46</v>
      </c>
      <c r="R450" s="179" t="str">
        <f t="shared" si="32"/>
        <v>Water &amp; Waste Heavy or Residual Fuel Oil Use</v>
      </c>
      <c r="S450" s="179" t="str">
        <f t="shared" si="33"/>
        <v>//**Water &amp; Waste Heavy or Residual Fuel Oil Use: **</v>
      </c>
      <c r="T450" s="162" t="str">
        <f t="shared" si="34"/>
        <v/>
      </c>
      <c r="U450" s="180"/>
    </row>
    <row r="451" spans="1:21" s="167" customFormat="1" x14ac:dyDescent="0.35">
      <c r="A451" s="162" t="s">
        <v>1890</v>
      </c>
      <c r="B451" s="163"/>
      <c r="C451" s="161" t="s">
        <v>9</v>
      </c>
      <c r="D451" s="161" t="s">
        <v>107</v>
      </c>
      <c r="E451" s="161" t="s">
        <v>271</v>
      </c>
      <c r="F451" s="155" t="s">
        <v>145</v>
      </c>
      <c r="G451" s="154" t="s">
        <v>1056</v>
      </c>
      <c r="H451" s="28" t="s">
        <v>723</v>
      </c>
      <c r="I451" s="154" t="s">
        <v>1060</v>
      </c>
      <c r="J451" s="40">
        <v>814</v>
      </c>
      <c r="K451" s="154" t="s">
        <v>47</v>
      </c>
      <c r="L451" s="214" t="s">
        <v>1935</v>
      </c>
      <c r="M451" s="163"/>
      <c r="N451" s="175" t="s">
        <v>1888</v>
      </c>
      <c r="O451" s="175"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79" t="s">
        <v>1889</v>
      </c>
      <c r="Q451" s="179" t="s">
        <v>46</v>
      </c>
      <c r="R451" s="179" t="str">
        <f t="shared" si="32"/>
        <v>Water &amp; Waste LPG Propane or Butane Use</v>
      </c>
      <c r="S451" s="179" t="str">
        <f t="shared" si="33"/>
        <v>//**Water &amp; Waste LPG Propane or Butane Use: **</v>
      </c>
      <c r="T451" s="162" t="str">
        <f t="shared" si="34"/>
        <v/>
      </c>
      <c r="U451" s="180"/>
    </row>
    <row r="452" spans="1:21" s="167" customFormat="1" x14ac:dyDescent="0.35">
      <c r="A452" s="162" t="s">
        <v>1890</v>
      </c>
      <c r="B452" s="163"/>
      <c r="C452" s="161" t="s">
        <v>9</v>
      </c>
      <c r="D452" s="161" t="s">
        <v>107</v>
      </c>
      <c r="E452" s="161" t="s">
        <v>271</v>
      </c>
      <c r="F452" s="155" t="s">
        <v>145</v>
      </c>
      <c r="G452" s="154" t="s">
        <v>1053</v>
      </c>
      <c r="H452" s="28" t="s">
        <v>723</v>
      </c>
      <c r="I452" s="154" t="s">
        <v>1058</v>
      </c>
      <c r="J452" s="40">
        <v>815</v>
      </c>
      <c r="K452" s="154" t="s">
        <v>47</v>
      </c>
      <c r="L452" s="214" t="s">
        <v>1935</v>
      </c>
      <c r="M452" s="163"/>
      <c r="N452" s="175" t="s">
        <v>1888</v>
      </c>
      <c r="O452" s="175"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79" t="s">
        <v>1889</v>
      </c>
      <c r="Q452" s="179" t="s">
        <v>46</v>
      </c>
      <c r="R452" s="179" t="str">
        <f t="shared" si="32"/>
        <v>Water &amp; Waste Hydrogen Use</v>
      </c>
      <c r="S452" s="179" t="str">
        <f t="shared" si="33"/>
        <v>//**Water &amp; Waste Hydrogen Use: **</v>
      </c>
      <c r="T452" s="162" t="str">
        <f t="shared" si="34"/>
        <v/>
      </c>
      <c r="U452" s="180"/>
    </row>
    <row r="453" spans="1:21" s="167" customFormat="1" x14ac:dyDescent="0.35">
      <c r="A453" s="162" t="s">
        <v>1890</v>
      </c>
      <c r="B453" s="163"/>
      <c r="C453" s="161" t="s">
        <v>9</v>
      </c>
      <c r="D453" s="161" t="s">
        <v>107</v>
      </c>
      <c r="E453" s="161" t="s">
        <v>271</v>
      </c>
      <c r="F453" s="155" t="s">
        <v>146</v>
      </c>
      <c r="G453" s="154" t="s">
        <v>676</v>
      </c>
      <c r="H453" s="28" t="s">
        <v>148</v>
      </c>
      <c r="I453" s="154" t="s">
        <v>682</v>
      </c>
      <c r="J453" s="40">
        <v>816</v>
      </c>
      <c r="K453" s="154" t="s">
        <v>46</v>
      </c>
      <c r="L453" s="214" t="s">
        <v>1935</v>
      </c>
      <c r="M453" s="163"/>
      <c r="N453" s="175" t="s">
        <v>1888</v>
      </c>
      <c r="O453" s="175"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79" t="s">
        <v>1889</v>
      </c>
      <c r="Q453" s="179" t="s">
        <v>46</v>
      </c>
      <c r="R453" s="179" t="str">
        <f t="shared" si="32"/>
        <v>Agriculture Electricity Use</v>
      </c>
      <c r="S453" s="179" t="str">
        <f t="shared" si="33"/>
        <v>//**Agriculture Electricity Use: **</v>
      </c>
      <c r="T453" s="162" t="str">
        <f t="shared" si="34"/>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80"/>
    </row>
    <row r="454" spans="1:21" s="167" customFormat="1" x14ac:dyDescent="0.35">
      <c r="A454" s="162" t="s">
        <v>1890</v>
      </c>
      <c r="B454" s="163"/>
      <c r="C454" s="161" t="s">
        <v>9</v>
      </c>
      <c r="D454" s="161" t="s">
        <v>107</v>
      </c>
      <c r="E454" s="161" t="s">
        <v>271</v>
      </c>
      <c r="F454" s="155" t="s">
        <v>146</v>
      </c>
      <c r="G454" s="154" t="s">
        <v>677</v>
      </c>
      <c r="H454" s="28" t="s">
        <v>148</v>
      </c>
      <c r="I454" s="154" t="s">
        <v>685</v>
      </c>
      <c r="J454" s="40">
        <v>817</v>
      </c>
      <c r="K454" s="154" t="s">
        <v>46</v>
      </c>
      <c r="L454" s="214" t="s">
        <v>1935</v>
      </c>
      <c r="M454" s="163"/>
      <c r="N454" s="175" t="s">
        <v>1888</v>
      </c>
      <c r="O454" s="175"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79" t="s">
        <v>1889</v>
      </c>
      <c r="Q454" s="179" t="s">
        <v>46</v>
      </c>
      <c r="R454" s="179" t="str">
        <f t="shared" si="32"/>
        <v>Agriculture Coal Use</v>
      </c>
      <c r="S454" s="179" t="str">
        <f t="shared" si="33"/>
        <v>//**Agriculture Coal Use: **</v>
      </c>
      <c r="T454" s="162" t="str">
        <f t="shared" si="34"/>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80"/>
    </row>
    <row r="455" spans="1:21" s="167" customFormat="1" x14ac:dyDescent="0.35">
      <c r="A455" s="162" t="s">
        <v>1890</v>
      </c>
      <c r="B455" s="163"/>
      <c r="C455" s="161" t="s">
        <v>9</v>
      </c>
      <c r="D455" s="161" t="s">
        <v>107</v>
      </c>
      <c r="E455" s="161" t="s">
        <v>271</v>
      </c>
      <c r="F455" s="155" t="s">
        <v>146</v>
      </c>
      <c r="G455" s="154" t="s">
        <v>678</v>
      </c>
      <c r="H455" s="28" t="s">
        <v>148</v>
      </c>
      <c r="I455" s="154" t="s">
        <v>686</v>
      </c>
      <c r="J455" s="40">
        <v>818</v>
      </c>
      <c r="K455" s="154" t="s">
        <v>46</v>
      </c>
      <c r="L455" s="214" t="s">
        <v>1935</v>
      </c>
      <c r="M455" s="163"/>
      <c r="N455" s="175" t="s">
        <v>1888</v>
      </c>
      <c r="O455" s="175"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79" t="s">
        <v>1889</v>
      </c>
      <c r="Q455" s="179" t="s">
        <v>46</v>
      </c>
      <c r="R455" s="179" t="str">
        <f t="shared" si="32"/>
        <v>Agriculture Natural Gas Use</v>
      </c>
      <c r="S455" s="179" t="str">
        <f t="shared" si="33"/>
        <v>//**Agriculture Natural Gas Use: **</v>
      </c>
      <c r="T455" s="162" t="str">
        <f t="shared" si="34"/>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80"/>
    </row>
    <row r="456" spans="1:21" s="167" customFormat="1" x14ac:dyDescent="0.35">
      <c r="A456" s="162" t="s">
        <v>1890</v>
      </c>
      <c r="B456" s="163"/>
      <c r="C456" s="161" t="s">
        <v>9</v>
      </c>
      <c r="D456" s="161" t="s">
        <v>107</v>
      </c>
      <c r="E456" s="161" t="s">
        <v>271</v>
      </c>
      <c r="F456" s="155" t="s">
        <v>146</v>
      </c>
      <c r="G456" s="154" t="s">
        <v>679</v>
      </c>
      <c r="H456" s="28" t="s">
        <v>148</v>
      </c>
      <c r="I456" s="154" t="s">
        <v>683</v>
      </c>
      <c r="J456" s="40">
        <v>819</v>
      </c>
      <c r="K456" s="154" t="s">
        <v>46</v>
      </c>
      <c r="L456" s="214" t="s">
        <v>1935</v>
      </c>
      <c r="M456" s="163"/>
      <c r="N456" s="175" t="s">
        <v>1888</v>
      </c>
      <c r="O456" s="175"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79" t="s">
        <v>1889</v>
      </c>
      <c r="Q456" s="179" t="s">
        <v>46</v>
      </c>
      <c r="R456" s="179" t="str">
        <f t="shared" si="32"/>
        <v>Agriculture Biomass Use</v>
      </c>
      <c r="S456" s="179" t="str">
        <f t="shared" si="33"/>
        <v>//**Agriculture Biomass Use: **</v>
      </c>
      <c r="T456" s="162" t="str">
        <f t="shared" si="34"/>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80"/>
    </row>
    <row r="457" spans="1:21" s="167" customFormat="1" x14ac:dyDescent="0.35">
      <c r="A457" s="162" t="s">
        <v>1890</v>
      </c>
      <c r="B457" s="163"/>
      <c r="C457" s="161" t="s">
        <v>9</v>
      </c>
      <c r="D457" s="161" t="s">
        <v>107</v>
      </c>
      <c r="E457" s="161" t="s">
        <v>271</v>
      </c>
      <c r="F457" s="155" t="s">
        <v>146</v>
      </c>
      <c r="G457" s="154" t="s">
        <v>680</v>
      </c>
      <c r="H457" s="28" t="s">
        <v>148</v>
      </c>
      <c r="I457" s="154" t="s">
        <v>684</v>
      </c>
      <c r="J457" s="40">
        <v>820</v>
      </c>
      <c r="K457" s="154" t="s">
        <v>46</v>
      </c>
      <c r="L457" s="214" t="s">
        <v>1935</v>
      </c>
      <c r="M457" s="163"/>
      <c r="N457" s="175" t="s">
        <v>1888</v>
      </c>
      <c r="O457" s="175"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79" t="s">
        <v>1889</v>
      </c>
      <c r="Q457" s="179" t="s">
        <v>46</v>
      </c>
      <c r="R457" s="179" t="str">
        <f t="shared" ref="R457:R473" si="35">H457&amp;" "&amp;I457</f>
        <v>Agriculture Petroleum Use</v>
      </c>
      <c r="S457" s="179" t="str">
        <f t="shared" ref="S457:S472" si="36">IF(R457="","","//**"&amp;R457&amp;": **")</f>
        <v>//**Agriculture Petroleum Use: **</v>
      </c>
      <c r="T457" s="162" t="str">
        <f t="shared" si="34"/>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7" s="180"/>
    </row>
    <row r="458" spans="1:21" s="167" customFormat="1" x14ac:dyDescent="0.35">
      <c r="A458" s="162" t="s">
        <v>1890</v>
      </c>
      <c r="B458" s="163"/>
      <c r="C458" s="161" t="s">
        <v>9</v>
      </c>
      <c r="D458" s="161" t="s">
        <v>107</v>
      </c>
      <c r="E458" s="161" t="s">
        <v>271</v>
      </c>
      <c r="F458" s="155" t="s">
        <v>146</v>
      </c>
      <c r="G458" s="154" t="s">
        <v>681</v>
      </c>
      <c r="H458" s="28" t="s">
        <v>148</v>
      </c>
      <c r="I458" s="154" t="s">
        <v>687</v>
      </c>
      <c r="J458" s="40">
        <v>821</v>
      </c>
      <c r="K458" s="154" t="s">
        <v>47</v>
      </c>
      <c r="L458" s="214" t="s">
        <v>1935</v>
      </c>
      <c r="M458" s="163"/>
      <c r="N458" s="175" t="s">
        <v>1888</v>
      </c>
      <c r="O458" s="175"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79" t="s">
        <v>1889</v>
      </c>
      <c r="Q458" s="179" t="s">
        <v>46</v>
      </c>
      <c r="R458" s="179" t="str">
        <f t="shared" si="35"/>
        <v>Agriculture Purchased Heat Use</v>
      </c>
      <c r="S458" s="179" t="str">
        <f t="shared" si="36"/>
        <v>//**Agriculture Purchased Heat Use: **</v>
      </c>
      <c r="T458" s="162" t="str">
        <f t="shared" si="34"/>
        <v/>
      </c>
      <c r="U458" s="180"/>
    </row>
    <row r="459" spans="1:21" s="167" customFormat="1" x14ac:dyDescent="0.35">
      <c r="A459" s="162" t="s">
        <v>1890</v>
      </c>
      <c r="B459" s="163"/>
      <c r="C459" s="161" t="s">
        <v>9</v>
      </c>
      <c r="D459" s="161" t="s">
        <v>107</v>
      </c>
      <c r="E459" s="161" t="s">
        <v>271</v>
      </c>
      <c r="F459" s="155" t="s">
        <v>146</v>
      </c>
      <c r="G459" s="154" t="s">
        <v>1054</v>
      </c>
      <c r="H459" s="28" t="s">
        <v>148</v>
      </c>
      <c r="I459" s="154" t="s">
        <v>1057</v>
      </c>
      <c r="J459" s="40">
        <v>822</v>
      </c>
      <c r="K459" s="154" t="s">
        <v>47</v>
      </c>
      <c r="L459" s="214" t="s">
        <v>1935</v>
      </c>
      <c r="M459" s="163"/>
      <c r="N459" s="175" t="s">
        <v>1888</v>
      </c>
      <c r="O459" s="175"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79" t="s">
        <v>1889</v>
      </c>
      <c r="Q459" s="179" t="s">
        <v>46</v>
      </c>
      <c r="R459" s="179" t="str">
        <f t="shared" si="35"/>
        <v>Agriculture Crude Oil Use</v>
      </c>
      <c r="S459" s="179" t="str">
        <f t="shared" si="36"/>
        <v>//**Agriculture Crude Oil Use: **</v>
      </c>
      <c r="T459" s="162" t="str">
        <f t="shared" si="34"/>
        <v/>
      </c>
      <c r="U459" s="180"/>
    </row>
    <row r="460" spans="1:21" s="167" customFormat="1" x14ac:dyDescent="0.35">
      <c r="A460" s="162" t="s">
        <v>1890</v>
      </c>
      <c r="B460" s="163"/>
      <c r="C460" s="161" t="s">
        <v>9</v>
      </c>
      <c r="D460" s="161" t="s">
        <v>107</v>
      </c>
      <c r="E460" s="161" t="s">
        <v>271</v>
      </c>
      <c r="F460" s="155" t="s">
        <v>146</v>
      </c>
      <c r="G460" s="154" t="s">
        <v>1055</v>
      </c>
      <c r="H460" s="28" t="s">
        <v>148</v>
      </c>
      <c r="I460" s="154" t="s">
        <v>1059</v>
      </c>
      <c r="J460" s="40">
        <v>823</v>
      </c>
      <c r="K460" s="154" t="s">
        <v>46</v>
      </c>
      <c r="L460" s="214" t="s">
        <v>1935</v>
      </c>
      <c r="M460" s="163"/>
      <c r="N460" s="175" t="s">
        <v>1888</v>
      </c>
      <c r="O460" s="175"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79" t="s">
        <v>1889</v>
      </c>
      <c r="Q460" s="179" t="s">
        <v>46</v>
      </c>
      <c r="R460" s="179" t="str">
        <f t="shared" si="35"/>
        <v>Agriculture Heavy or Residual Fuel Oil Use</v>
      </c>
      <c r="S460" s="179" t="str">
        <f t="shared" si="36"/>
        <v>//**Agriculture Heavy or Residual Fuel Oil Use: **</v>
      </c>
      <c r="T460" s="162" t="str">
        <f t="shared" si="34"/>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80"/>
    </row>
    <row r="461" spans="1:21" s="167" customFormat="1" x14ac:dyDescent="0.35">
      <c r="A461" s="162" t="s">
        <v>1890</v>
      </c>
      <c r="B461" s="163"/>
      <c r="C461" s="161" t="s">
        <v>9</v>
      </c>
      <c r="D461" s="161" t="s">
        <v>107</v>
      </c>
      <c r="E461" s="161" t="s">
        <v>271</v>
      </c>
      <c r="F461" s="155" t="s">
        <v>146</v>
      </c>
      <c r="G461" s="154" t="s">
        <v>1056</v>
      </c>
      <c r="H461" s="28" t="s">
        <v>148</v>
      </c>
      <c r="I461" s="154" t="s">
        <v>1060</v>
      </c>
      <c r="J461" s="40">
        <v>824</v>
      </c>
      <c r="K461" s="154" t="s">
        <v>46</v>
      </c>
      <c r="L461" s="214" t="s">
        <v>1935</v>
      </c>
      <c r="M461" s="163"/>
      <c r="N461" s="175" t="s">
        <v>1888</v>
      </c>
      <c r="O461" s="175"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79" t="s">
        <v>1889</v>
      </c>
      <c r="Q461" s="179" t="s">
        <v>46</v>
      </c>
      <c r="R461" s="179" t="str">
        <f t="shared" si="35"/>
        <v>Agriculture LPG Propane or Butane Use</v>
      </c>
      <c r="S461" s="179" t="str">
        <f t="shared" si="36"/>
        <v>//**Agriculture LPG Propane or Butane Use: **</v>
      </c>
      <c r="T461" s="162" t="str">
        <f t="shared" si="34"/>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1" s="180"/>
    </row>
    <row r="462" spans="1:21" s="167" customFormat="1" x14ac:dyDescent="0.35">
      <c r="A462" s="162" t="s">
        <v>1890</v>
      </c>
      <c r="B462" s="163"/>
      <c r="C462" s="161" t="s">
        <v>9</v>
      </c>
      <c r="D462" s="161" t="s">
        <v>107</v>
      </c>
      <c r="E462" s="161" t="s">
        <v>271</v>
      </c>
      <c r="F462" s="155" t="s">
        <v>146</v>
      </c>
      <c r="G462" s="154" t="s">
        <v>1053</v>
      </c>
      <c r="H462" s="28" t="s">
        <v>148</v>
      </c>
      <c r="I462" s="154" t="s">
        <v>1058</v>
      </c>
      <c r="J462" s="40">
        <v>825</v>
      </c>
      <c r="K462" s="154" t="s">
        <v>47</v>
      </c>
      <c r="L462" s="214" t="s">
        <v>1935</v>
      </c>
      <c r="M462" s="163"/>
      <c r="N462" s="175" t="s">
        <v>1888</v>
      </c>
      <c r="O462" s="175"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79" t="s">
        <v>1889</v>
      </c>
      <c r="Q462" s="179" t="s">
        <v>46</v>
      </c>
      <c r="R462" s="179" t="str">
        <f t="shared" si="35"/>
        <v>Agriculture Hydrogen Use</v>
      </c>
      <c r="S462" s="179" t="str">
        <f t="shared" si="36"/>
        <v>//**Agriculture Hydrogen Use: **</v>
      </c>
      <c r="T462" s="162" t="str">
        <f t="shared" si="34"/>
        <v/>
      </c>
      <c r="U462" s="180"/>
    </row>
    <row r="463" spans="1:21" s="167" customFormat="1" x14ac:dyDescent="0.35">
      <c r="A463" s="162" t="s">
        <v>1890</v>
      </c>
      <c r="B463" s="163"/>
      <c r="C463" s="161" t="s">
        <v>9</v>
      </c>
      <c r="D463" s="161" t="s">
        <v>107</v>
      </c>
      <c r="E463" s="161" t="s">
        <v>271</v>
      </c>
      <c r="F463" s="155" t="s">
        <v>147</v>
      </c>
      <c r="G463" s="154" t="s">
        <v>676</v>
      </c>
      <c r="H463" s="28" t="s">
        <v>149</v>
      </c>
      <c r="I463" s="154" t="s">
        <v>682</v>
      </c>
      <c r="J463" s="40">
        <v>826</v>
      </c>
      <c r="K463" s="154" t="s">
        <v>46</v>
      </c>
      <c r="L463" s="214" t="s">
        <v>1935</v>
      </c>
      <c r="M463" s="163"/>
      <c r="N463" s="175" t="s">
        <v>1888</v>
      </c>
      <c r="O463" s="175"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79" t="s">
        <v>1889</v>
      </c>
      <c r="Q463" s="179" t="s">
        <v>46</v>
      </c>
      <c r="R463" s="179" t="str">
        <f t="shared" si="35"/>
        <v>Other Industries Electricity Use</v>
      </c>
      <c r="S463" s="179" t="str">
        <f t="shared" si="36"/>
        <v>//**Other Industries Electricity Use: **</v>
      </c>
      <c r="T463" s="162" t="str">
        <f t="shared" si="34"/>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80"/>
    </row>
    <row r="464" spans="1:21" s="167" customFormat="1" x14ac:dyDescent="0.35">
      <c r="A464" s="162" t="s">
        <v>1890</v>
      </c>
      <c r="B464" s="163"/>
      <c r="C464" s="161" t="s">
        <v>9</v>
      </c>
      <c r="D464" s="161" t="s">
        <v>107</v>
      </c>
      <c r="E464" s="161" t="s">
        <v>271</v>
      </c>
      <c r="F464" s="155" t="s">
        <v>147</v>
      </c>
      <c r="G464" s="154" t="s">
        <v>677</v>
      </c>
      <c r="H464" s="28" t="s">
        <v>149</v>
      </c>
      <c r="I464" s="154" t="s">
        <v>685</v>
      </c>
      <c r="J464" s="40">
        <v>827</v>
      </c>
      <c r="K464" s="154" t="s">
        <v>46</v>
      </c>
      <c r="L464" s="214" t="s">
        <v>1935</v>
      </c>
      <c r="M464" s="163"/>
      <c r="N464" s="175" t="s">
        <v>1888</v>
      </c>
      <c r="O464" s="175"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79" t="s">
        <v>1889</v>
      </c>
      <c r="Q464" s="179" t="s">
        <v>46</v>
      </c>
      <c r="R464" s="179" t="str">
        <f t="shared" si="35"/>
        <v>Other Industries Coal Use</v>
      </c>
      <c r="S464" s="179" t="str">
        <f t="shared" si="36"/>
        <v>//**Other Industries Coal Use: **</v>
      </c>
      <c r="T464" s="162" t="str">
        <f t="shared" si="34"/>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80"/>
    </row>
    <row r="465" spans="1:21" s="167" customFormat="1" x14ac:dyDescent="0.35">
      <c r="A465" s="162" t="s">
        <v>1890</v>
      </c>
      <c r="B465" s="163"/>
      <c r="C465" s="161" t="s">
        <v>9</v>
      </c>
      <c r="D465" s="161" t="s">
        <v>107</v>
      </c>
      <c r="E465" s="161" t="s">
        <v>271</v>
      </c>
      <c r="F465" s="155" t="s">
        <v>147</v>
      </c>
      <c r="G465" s="154" t="s">
        <v>678</v>
      </c>
      <c r="H465" s="28" t="s">
        <v>149</v>
      </c>
      <c r="I465" s="154" t="s">
        <v>686</v>
      </c>
      <c r="J465" s="40">
        <v>828</v>
      </c>
      <c r="K465" s="154" t="s">
        <v>46</v>
      </c>
      <c r="L465" s="214" t="s">
        <v>1935</v>
      </c>
      <c r="M465" s="163"/>
      <c r="N465" s="175" t="s">
        <v>1888</v>
      </c>
      <c r="O465" s="175"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79" t="s">
        <v>1889</v>
      </c>
      <c r="Q465" s="179" t="s">
        <v>46</v>
      </c>
      <c r="R465" s="179" t="str">
        <f t="shared" si="35"/>
        <v>Other Industries Natural Gas Use</v>
      </c>
      <c r="S465" s="179" t="str">
        <f t="shared" si="36"/>
        <v>//**Other Industries Natural Gas Use: **</v>
      </c>
      <c r="T465" s="162" t="str">
        <f t="shared" si="34"/>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5" s="180"/>
    </row>
    <row r="466" spans="1:21" s="167" customFormat="1" x14ac:dyDescent="0.35">
      <c r="A466" s="162" t="s">
        <v>1890</v>
      </c>
      <c r="B466" s="163"/>
      <c r="C466" s="161" t="s">
        <v>9</v>
      </c>
      <c r="D466" s="161" t="s">
        <v>107</v>
      </c>
      <c r="E466" s="161" t="s">
        <v>271</v>
      </c>
      <c r="F466" s="155" t="s">
        <v>147</v>
      </c>
      <c r="G466" s="154" t="s">
        <v>679</v>
      </c>
      <c r="H466" s="28" t="s">
        <v>149</v>
      </c>
      <c r="I466" s="154" t="s">
        <v>683</v>
      </c>
      <c r="J466" s="40">
        <v>829</v>
      </c>
      <c r="K466" s="154" t="s">
        <v>47</v>
      </c>
      <c r="L466" s="214" t="s">
        <v>1935</v>
      </c>
      <c r="M466" s="163"/>
      <c r="N466" s="175" t="s">
        <v>1888</v>
      </c>
      <c r="O466" s="175"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79" t="s">
        <v>1889</v>
      </c>
      <c r="Q466" s="179" t="s">
        <v>46</v>
      </c>
      <c r="R466" s="179" t="str">
        <f t="shared" si="35"/>
        <v>Other Industries Biomass Use</v>
      </c>
      <c r="S466" s="179" t="str">
        <f t="shared" si="36"/>
        <v>//**Other Industries Biomass Use: **</v>
      </c>
      <c r="T466" s="162" t="str">
        <f t="shared" si="34"/>
        <v/>
      </c>
      <c r="U466" s="180"/>
    </row>
    <row r="467" spans="1:21" s="167" customFormat="1" x14ac:dyDescent="0.35">
      <c r="A467" s="162" t="s">
        <v>1890</v>
      </c>
      <c r="B467" s="163"/>
      <c r="C467" s="161" t="s">
        <v>9</v>
      </c>
      <c r="D467" s="161" t="s">
        <v>107</v>
      </c>
      <c r="E467" s="161" t="s">
        <v>271</v>
      </c>
      <c r="F467" s="155" t="s">
        <v>147</v>
      </c>
      <c r="G467" s="154" t="s">
        <v>680</v>
      </c>
      <c r="H467" s="28" t="s">
        <v>149</v>
      </c>
      <c r="I467" s="154" t="s">
        <v>684</v>
      </c>
      <c r="J467" s="40">
        <v>830</v>
      </c>
      <c r="K467" s="154" t="s">
        <v>46</v>
      </c>
      <c r="L467" s="214" t="s">
        <v>1935</v>
      </c>
      <c r="M467" s="163"/>
      <c r="N467" s="175" t="s">
        <v>1888</v>
      </c>
      <c r="O467" s="175"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79" t="s">
        <v>1889</v>
      </c>
      <c r="Q467" s="179" t="s">
        <v>46</v>
      </c>
      <c r="R467" s="179" t="str">
        <f t="shared" si="35"/>
        <v>Other Industries Petroleum Use</v>
      </c>
      <c r="S467" s="179" t="str">
        <f t="shared" si="36"/>
        <v>//**Other Industries Petroleum Use: **</v>
      </c>
      <c r="T467" s="162" t="str">
        <f t="shared" si="34"/>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7" s="180"/>
    </row>
    <row r="468" spans="1:21" s="167" customFormat="1" x14ac:dyDescent="0.35">
      <c r="A468" s="162" t="s">
        <v>1890</v>
      </c>
      <c r="B468" s="163"/>
      <c r="C468" s="161" t="s">
        <v>9</v>
      </c>
      <c r="D468" s="161" t="s">
        <v>107</v>
      </c>
      <c r="E468" s="161" t="s">
        <v>271</v>
      </c>
      <c r="F468" s="155" t="s">
        <v>147</v>
      </c>
      <c r="G468" s="154" t="s">
        <v>681</v>
      </c>
      <c r="H468" s="28" t="s">
        <v>149</v>
      </c>
      <c r="I468" s="154" t="s">
        <v>687</v>
      </c>
      <c r="J468" s="40">
        <v>831</v>
      </c>
      <c r="K468" s="154" t="s">
        <v>47</v>
      </c>
      <c r="L468" s="214" t="s">
        <v>1935</v>
      </c>
      <c r="M468" s="163"/>
      <c r="N468" s="175" t="s">
        <v>1888</v>
      </c>
      <c r="O468" s="175"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79" t="s">
        <v>1889</v>
      </c>
      <c r="Q468" s="179" t="s">
        <v>46</v>
      </c>
      <c r="R468" s="179" t="str">
        <f t="shared" si="35"/>
        <v>Other Industries Purchased Heat Use</v>
      </c>
      <c r="S468" s="179" t="str">
        <f t="shared" si="36"/>
        <v>//**Other Industries Purchased Heat Use: **</v>
      </c>
      <c r="T468" s="162" t="str">
        <f t="shared" si="34"/>
        <v/>
      </c>
      <c r="U468" s="180"/>
    </row>
    <row r="469" spans="1:21" s="167" customFormat="1" x14ac:dyDescent="0.35">
      <c r="A469" s="162" t="s">
        <v>1890</v>
      </c>
      <c r="B469" s="163"/>
      <c r="C469" s="161" t="s">
        <v>9</v>
      </c>
      <c r="D469" s="161" t="s">
        <v>107</v>
      </c>
      <c r="E469" s="161" t="s">
        <v>271</v>
      </c>
      <c r="F469" s="155" t="s">
        <v>147</v>
      </c>
      <c r="G469" s="154" t="s">
        <v>1054</v>
      </c>
      <c r="H469" s="28" t="s">
        <v>149</v>
      </c>
      <c r="I469" s="154" t="s">
        <v>1057</v>
      </c>
      <c r="J469" s="40">
        <v>832</v>
      </c>
      <c r="K469" s="154" t="s">
        <v>47</v>
      </c>
      <c r="L469" s="214" t="s">
        <v>1935</v>
      </c>
      <c r="M469" s="163"/>
      <c r="N469" s="175" t="s">
        <v>1888</v>
      </c>
      <c r="O469" s="175"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79" t="s">
        <v>1889</v>
      </c>
      <c r="Q469" s="179" t="s">
        <v>46</v>
      </c>
      <c r="R469" s="179" t="str">
        <f t="shared" si="35"/>
        <v>Other Industries Crude Oil Use</v>
      </c>
      <c r="S469" s="179" t="str">
        <f t="shared" si="36"/>
        <v>//**Other Industries Crude Oil Use: **</v>
      </c>
      <c r="T469" s="162" t="str">
        <f t="shared" si="34"/>
        <v/>
      </c>
      <c r="U469" s="180"/>
    </row>
    <row r="470" spans="1:21" s="167" customFormat="1" x14ac:dyDescent="0.35">
      <c r="A470" s="162" t="s">
        <v>1890</v>
      </c>
      <c r="B470" s="163"/>
      <c r="C470" s="161" t="s">
        <v>9</v>
      </c>
      <c r="D470" s="161" t="s">
        <v>107</v>
      </c>
      <c r="E470" s="161" t="s">
        <v>271</v>
      </c>
      <c r="F470" s="155" t="s">
        <v>147</v>
      </c>
      <c r="G470" s="154" t="s">
        <v>1055</v>
      </c>
      <c r="H470" s="28" t="s">
        <v>149</v>
      </c>
      <c r="I470" s="154" t="s">
        <v>1059</v>
      </c>
      <c r="J470" s="40">
        <v>833</v>
      </c>
      <c r="K470" s="154" t="s">
        <v>46</v>
      </c>
      <c r="L470" s="214" t="s">
        <v>1935</v>
      </c>
      <c r="M470" s="163"/>
      <c r="N470" s="175" t="s">
        <v>1888</v>
      </c>
      <c r="O470" s="175"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79" t="s">
        <v>1889</v>
      </c>
      <c r="Q470" s="179" t="s">
        <v>46</v>
      </c>
      <c r="R470" s="179" t="str">
        <f t="shared" si="35"/>
        <v>Other Industries Heavy or Residual Fuel Oil Use</v>
      </c>
      <c r="S470" s="179" t="str">
        <f t="shared" si="36"/>
        <v>//**Other Industries Heavy or Residual Fuel Oil Use: **</v>
      </c>
      <c r="T470" s="162" t="str">
        <f t="shared" si="34"/>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80"/>
    </row>
    <row r="471" spans="1:21" s="167" customFormat="1" x14ac:dyDescent="0.35">
      <c r="A471" s="162" t="s">
        <v>1890</v>
      </c>
      <c r="B471" s="163"/>
      <c r="C471" s="161" t="s">
        <v>9</v>
      </c>
      <c r="D471" s="161" t="s">
        <v>107</v>
      </c>
      <c r="E471" s="161" t="s">
        <v>271</v>
      </c>
      <c r="F471" s="155" t="s">
        <v>147</v>
      </c>
      <c r="G471" s="154" t="s">
        <v>1056</v>
      </c>
      <c r="H471" s="28" t="s">
        <v>149</v>
      </c>
      <c r="I471" s="154" t="s">
        <v>1060</v>
      </c>
      <c r="J471" s="40">
        <v>834</v>
      </c>
      <c r="K471" s="154" t="s">
        <v>46</v>
      </c>
      <c r="L471" s="214" t="s">
        <v>1935</v>
      </c>
      <c r="M471" s="163"/>
      <c r="N471" s="175" t="s">
        <v>1888</v>
      </c>
      <c r="O471" s="175"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79" t="s">
        <v>1889</v>
      </c>
      <c r="Q471" s="179" t="s">
        <v>46</v>
      </c>
      <c r="R471" s="179" t="str">
        <f t="shared" si="35"/>
        <v>Other Industries LPG Propane or Butane Use</v>
      </c>
      <c r="S471" s="179" t="str">
        <f t="shared" si="36"/>
        <v>//**Other Industries LPG Propane or Butane Use: **</v>
      </c>
      <c r="T471" s="162" t="str">
        <f t="shared" si="34"/>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1" s="180"/>
    </row>
    <row r="472" spans="1:21" s="167" customFormat="1" x14ac:dyDescent="0.35">
      <c r="A472" s="162" t="s">
        <v>1890</v>
      </c>
      <c r="B472" s="163"/>
      <c r="C472" s="161" t="s">
        <v>9</v>
      </c>
      <c r="D472" s="161" t="s">
        <v>107</v>
      </c>
      <c r="E472" s="161" t="s">
        <v>271</v>
      </c>
      <c r="F472" s="155" t="s">
        <v>147</v>
      </c>
      <c r="G472" s="154" t="s">
        <v>1053</v>
      </c>
      <c r="H472" s="28" t="s">
        <v>149</v>
      </c>
      <c r="I472" s="154" t="s">
        <v>1058</v>
      </c>
      <c r="J472" s="40">
        <v>835</v>
      </c>
      <c r="K472" s="154" t="s">
        <v>47</v>
      </c>
      <c r="L472" s="214" t="s">
        <v>1935</v>
      </c>
      <c r="M472" s="163"/>
      <c r="N472" s="175" t="s">
        <v>1888</v>
      </c>
      <c r="O472" s="175" t="str">
        <f>INDEX('Standard Descriptions'!$E:$E,MATCH(Guidance!E472,'Standard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2" s="179" t="s">
        <v>1889</v>
      </c>
      <c r="Q472" s="179" t="s">
        <v>46</v>
      </c>
      <c r="R472" s="179" t="str">
        <f t="shared" si="35"/>
        <v>Other Industries Hydrogen Use</v>
      </c>
      <c r="S472" s="179" t="str">
        <f t="shared" si="36"/>
        <v>//**Other Industries Hydrogen Use: **</v>
      </c>
      <c r="T472" s="162" t="str">
        <f t="shared" si="34"/>
        <v/>
      </c>
      <c r="U472" s="180"/>
    </row>
    <row r="473" spans="1:21" s="172" customFormat="1" ht="29" x14ac:dyDescent="0.35">
      <c r="A473" s="172" t="s">
        <v>1887</v>
      </c>
      <c r="B473" s="173"/>
      <c r="C473" s="187" t="s">
        <v>9</v>
      </c>
      <c r="D473" s="187" t="s">
        <v>24</v>
      </c>
      <c r="E473" s="187" t="s">
        <v>272</v>
      </c>
      <c r="F473" s="190"/>
      <c r="G473" s="190"/>
      <c r="H473" s="190"/>
      <c r="I473" s="190"/>
      <c r="J473" s="195">
        <v>54</v>
      </c>
      <c r="K473" s="190" t="s">
        <v>46</v>
      </c>
      <c r="L473" s="196" t="s">
        <v>1936</v>
      </c>
      <c r="M473" s="173"/>
      <c r="N473" s="172" t="s">
        <v>1888</v>
      </c>
      <c r="O473" s="172" t="str">
        <f>INDEX('Standard Descriptions'!$E:$E,MATCH(Guidance!E473,'Standard Descriptions'!$C:$C,0))</f>
        <v xml:space="preserve"> This policy reduces fuel consumption in the industry sector by improving the way components are put together and the way material or energy flows between them. // </v>
      </c>
      <c r="P473" s="172" t="s">
        <v>1889</v>
      </c>
      <c r="Q473" s="172" t="s">
        <v>47</v>
      </c>
      <c r="R473" s="172" t="str">
        <f t="shared" si="35"/>
        <v xml:space="preserve"> </v>
      </c>
      <c r="T473" s="172" t="str">
        <f t="shared" si="34"/>
        <v xml:space="preserve"> If this policy is fully implemented, fuel use is reduced by 3.6% for all industries in 2050.</v>
      </c>
      <c r="U473" s="204" t="str">
        <f>N473&amp;O473&amp;P473&amp;T473</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4" spans="1:21" s="172" customFormat="1" ht="47.25" customHeight="1" x14ac:dyDescent="0.35">
      <c r="A474" s="170" t="s">
        <v>1887</v>
      </c>
      <c r="B474" s="171"/>
      <c r="C474" s="170" t="s">
        <v>9</v>
      </c>
      <c r="D474" s="170" t="s">
        <v>1034</v>
      </c>
      <c r="E474" s="170" t="str">
        <f>E475</f>
        <v>Fraction of Industrial Fuel Use Shifted to Other Fuels</v>
      </c>
      <c r="F474" s="170"/>
      <c r="G474" s="170"/>
      <c r="H474" s="170"/>
      <c r="I474" s="170"/>
      <c r="J474" s="170"/>
      <c r="K474" s="170"/>
      <c r="L474" s="170"/>
      <c r="M474" s="171"/>
      <c r="N474" s="170" t="s">
        <v>1888</v>
      </c>
      <c r="O474" s="172"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72" t="s">
        <v>1889</v>
      </c>
      <c r="Q474" s="172" t="s">
        <v>46</v>
      </c>
      <c r="S474" s="172" t="str">
        <f t="shared" ref="S474:S537" si="37">IF(R474="","","//**"&amp;R474&amp;": **")</f>
        <v/>
      </c>
      <c r="T474" s="172" t="str">
        <f t="shared" si="34"/>
        <v/>
      </c>
      <c r="U474" s="204" t="str">
        <f>N474&amp;O474&amp;P474&amp;T475&amp;T476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
&amp;T554</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5" spans="1:21" x14ac:dyDescent="0.35">
      <c r="A475" s="162" t="s">
        <v>1890</v>
      </c>
      <c r="C475" s="28" t="s">
        <v>9</v>
      </c>
      <c r="D475" s="28" t="s">
        <v>1034</v>
      </c>
      <c r="E475" s="28" t="s">
        <v>675</v>
      </c>
      <c r="F475" s="154" t="s">
        <v>141</v>
      </c>
      <c r="G475" s="154" t="s">
        <v>676</v>
      </c>
      <c r="H475" s="28" t="s">
        <v>690</v>
      </c>
      <c r="I475" s="154" t="s">
        <v>682</v>
      </c>
      <c r="J475" s="40">
        <v>381</v>
      </c>
      <c r="K475" s="154" t="s">
        <v>47</v>
      </c>
      <c r="L475" s="154"/>
      <c r="N475" s="175" t="s">
        <v>1888</v>
      </c>
      <c r="O475" s="175"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79" t="s">
        <v>1889</v>
      </c>
      <c r="Q475" s="179" t="s">
        <v>46</v>
      </c>
      <c r="R475" s="179" t="str">
        <f t="shared" ref="R475:R538" si="38">H475&amp;" "&amp;I475</f>
        <v>Cement Industry Electricity Use</v>
      </c>
      <c r="S475" s="179" t="str">
        <f t="shared" si="37"/>
        <v>//**Cement Industry Electricity Use: **</v>
      </c>
      <c r="T475" s="162" t="str">
        <f t="shared" si="34"/>
        <v/>
      </c>
    </row>
    <row r="476" spans="1:21" x14ac:dyDescent="0.35">
      <c r="A476" s="162" t="s">
        <v>1890</v>
      </c>
      <c r="C476" s="161" t="s">
        <v>9</v>
      </c>
      <c r="D476" s="161" t="s">
        <v>1034</v>
      </c>
      <c r="E476" s="161" t="s">
        <v>675</v>
      </c>
      <c r="F476" s="154" t="s">
        <v>141</v>
      </c>
      <c r="G476" s="154" t="s">
        <v>677</v>
      </c>
      <c r="H476" s="28" t="s">
        <v>690</v>
      </c>
      <c r="I476" s="154" t="s">
        <v>685</v>
      </c>
      <c r="J476" s="40">
        <v>382</v>
      </c>
      <c r="K476" s="154" t="s">
        <v>46</v>
      </c>
      <c r="L476" s="154" t="s">
        <v>1937</v>
      </c>
      <c r="N476" s="175" t="s">
        <v>1888</v>
      </c>
      <c r="O476" s="175"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79" t="s">
        <v>1889</v>
      </c>
      <c r="Q476" s="179" t="s">
        <v>46</v>
      </c>
      <c r="R476" s="179" t="str">
        <f t="shared" si="38"/>
        <v>Cement Industry Coal Use</v>
      </c>
      <c r="S476" s="179" t="str">
        <f t="shared" si="37"/>
        <v>//**Cement Industry Coal Use: **</v>
      </c>
      <c r="T476" s="162" t="str">
        <f t="shared" si="34"/>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35">
      <c r="A477" s="162" t="s">
        <v>1890</v>
      </c>
      <c r="C477" s="161" t="s">
        <v>9</v>
      </c>
      <c r="D477" s="161" t="s">
        <v>1034</v>
      </c>
      <c r="E477" s="161" t="s">
        <v>675</v>
      </c>
      <c r="F477" s="154" t="s">
        <v>141</v>
      </c>
      <c r="G477" s="154" t="s">
        <v>678</v>
      </c>
      <c r="H477" s="28" t="s">
        <v>690</v>
      </c>
      <c r="I477" s="154" t="s">
        <v>686</v>
      </c>
      <c r="J477" s="40">
        <v>383</v>
      </c>
      <c r="K477" s="154" t="s">
        <v>46</v>
      </c>
      <c r="L477" s="154" t="s">
        <v>1937</v>
      </c>
      <c r="N477" s="175" t="s">
        <v>1888</v>
      </c>
      <c r="O477" s="175"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79" t="s">
        <v>1889</v>
      </c>
      <c r="Q477" s="179" t="s">
        <v>46</v>
      </c>
      <c r="R477" s="179" t="str">
        <f t="shared" si="38"/>
        <v>Cement Industry Natural Gas Use</v>
      </c>
      <c r="S477" s="179" t="str">
        <f t="shared" si="37"/>
        <v>//**Cement Industry Natural Gas Use: **</v>
      </c>
      <c r="T477" s="162" t="str">
        <f t="shared" si="34"/>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35">
      <c r="A478" s="162" t="s">
        <v>1890</v>
      </c>
      <c r="C478" s="161" t="s">
        <v>9</v>
      </c>
      <c r="D478" s="161" t="s">
        <v>1034</v>
      </c>
      <c r="E478" s="161" t="s">
        <v>675</v>
      </c>
      <c r="F478" s="154" t="s">
        <v>141</v>
      </c>
      <c r="G478" s="154" t="s">
        <v>679</v>
      </c>
      <c r="H478" s="28" t="s">
        <v>690</v>
      </c>
      <c r="I478" s="154" t="s">
        <v>683</v>
      </c>
      <c r="J478" s="40">
        <v>384</v>
      </c>
      <c r="K478" s="154" t="s">
        <v>46</v>
      </c>
      <c r="L478" s="154" t="s">
        <v>1937</v>
      </c>
      <c r="N478" s="175" t="s">
        <v>1888</v>
      </c>
      <c r="O478" s="175"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79" t="s">
        <v>1889</v>
      </c>
      <c r="Q478" s="179" t="s">
        <v>46</v>
      </c>
      <c r="R478" s="179" t="str">
        <f t="shared" si="38"/>
        <v>Cement Industry Biomass Use</v>
      </c>
      <c r="S478" s="179" t="str">
        <f t="shared" si="37"/>
        <v>//**Cement Industry Biomass Use: **</v>
      </c>
      <c r="T478" s="162" t="str">
        <f t="shared" si="34"/>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35">
      <c r="A479" s="162" t="s">
        <v>1890</v>
      </c>
      <c r="C479" s="161" t="s">
        <v>9</v>
      </c>
      <c r="D479" s="161" t="s">
        <v>1034</v>
      </c>
      <c r="E479" s="161" t="s">
        <v>675</v>
      </c>
      <c r="F479" s="154" t="s">
        <v>141</v>
      </c>
      <c r="G479" s="154" t="s">
        <v>680</v>
      </c>
      <c r="H479" s="28" t="s">
        <v>690</v>
      </c>
      <c r="I479" s="154" t="s">
        <v>684</v>
      </c>
      <c r="J479" s="40">
        <v>385</v>
      </c>
      <c r="K479" s="154" t="s">
        <v>46</v>
      </c>
      <c r="L479" s="154" t="s">
        <v>1937</v>
      </c>
      <c r="N479" s="175" t="s">
        <v>1888</v>
      </c>
      <c r="O479" s="175"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79" t="s">
        <v>1889</v>
      </c>
      <c r="Q479" s="179" t="s">
        <v>46</v>
      </c>
      <c r="R479" s="179" t="str">
        <f t="shared" si="38"/>
        <v>Cement Industry Petroleum Use</v>
      </c>
      <c r="S479" s="179" t="str">
        <f t="shared" si="37"/>
        <v>//**Cement Industry Petroleum Use: **</v>
      </c>
      <c r="T479" s="162" t="str">
        <f t="shared" si="34"/>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0" spans="1:21" x14ac:dyDescent="0.35">
      <c r="A480" s="162" t="s">
        <v>1890</v>
      </c>
      <c r="C480" s="161" t="s">
        <v>9</v>
      </c>
      <c r="D480" s="161" t="s">
        <v>1034</v>
      </c>
      <c r="E480" s="161" t="s">
        <v>675</v>
      </c>
      <c r="F480" s="154" t="s">
        <v>141</v>
      </c>
      <c r="G480" s="154" t="s">
        <v>681</v>
      </c>
      <c r="H480" s="28" t="s">
        <v>690</v>
      </c>
      <c r="I480" s="154" t="s">
        <v>687</v>
      </c>
      <c r="J480" s="40">
        <v>386</v>
      </c>
      <c r="K480" s="154" t="s">
        <v>47</v>
      </c>
      <c r="L480" s="154"/>
      <c r="N480" s="175" t="s">
        <v>1888</v>
      </c>
      <c r="O480" s="175"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79" t="s">
        <v>1889</v>
      </c>
      <c r="Q480" s="179" t="s">
        <v>46</v>
      </c>
      <c r="R480" s="179" t="str">
        <f t="shared" si="38"/>
        <v>Cement Industry Purchased Heat Use</v>
      </c>
      <c r="S480" s="179" t="str">
        <f t="shared" si="37"/>
        <v>//**Cement Industry Purchased Heat Use: **</v>
      </c>
      <c r="T480" s="162" t="str">
        <f t="shared" si="34"/>
        <v/>
      </c>
    </row>
    <row r="481" spans="1:25" x14ac:dyDescent="0.35">
      <c r="A481" s="162" t="s">
        <v>1890</v>
      </c>
      <c r="C481" s="161" t="s">
        <v>9</v>
      </c>
      <c r="D481" s="161" t="s">
        <v>1034</v>
      </c>
      <c r="E481" s="161" t="s">
        <v>675</v>
      </c>
      <c r="F481" s="154" t="s">
        <v>141</v>
      </c>
      <c r="G481" s="154" t="s">
        <v>1054</v>
      </c>
      <c r="H481" s="28" t="s">
        <v>690</v>
      </c>
      <c r="I481" s="154" t="s">
        <v>1057</v>
      </c>
      <c r="J481" s="40">
        <v>387</v>
      </c>
      <c r="K481" s="154" t="s">
        <v>47</v>
      </c>
      <c r="L481" s="154"/>
      <c r="N481" s="175" t="s">
        <v>1888</v>
      </c>
      <c r="O481" s="175"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79" t="s">
        <v>1889</v>
      </c>
      <c r="Q481" s="179" t="s">
        <v>46</v>
      </c>
      <c r="R481" s="179" t="str">
        <f t="shared" si="38"/>
        <v>Cement Industry Crude Oil Use</v>
      </c>
      <c r="S481" s="179" t="str">
        <f t="shared" si="37"/>
        <v>//**Cement Industry Crude Oil Use: **</v>
      </c>
      <c r="T481" s="162" t="str">
        <f t="shared" si="34"/>
        <v/>
      </c>
    </row>
    <row r="482" spans="1:25" x14ac:dyDescent="0.35">
      <c r="A482" s="162" t="s">
        <v>1890</v>
      </c>
      <c r="C482" s="161" t="s">
        <v>9</v>
      </c>
      <c r="D482" s="161" t="s">
        <v>1034</v>
      </c>
      <c r="E482" s="161" t="s">
        <v>675</v>
      </c>
      <c r="F482" s="154" t="s">
        <v>141</v>
      </c>
      <c r="G482" s="154" t="s">
        <v>1055</v>
      </c>
      <c r="H482" s="28" t="s">
        <v>690</v>
      </c>
      <c r="I482" s="154" t="s">
        <v>1059</v>
      </c>
      <c r="J482" s="40">
        <v>388</v>
      </c>
      <c r="K482" s="154" t="s">
        <v>46</v>
      </c>
      <c r="L482" s="154" t="s">
        <v>1937</v>
      </c>
      <c r="N482" s="175" t="s">
        <v>1888</v>
      </c>
      <c r="O482" s="175"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79" t="s">
        <v>1889</v>
      </c>
      <c r="Q482" s="179" t="s">
        <v>46</v>
      </c>
      <c r="R482" s="179" t="str">
        <f t="shared" si="38"/>
        <v>Cement Industry Heavy or Residual Fuel Oil Use</v>
      </c>
      <c r="S482" s="179" t="str">
        <f t="shared" si="37"/>
        <v>//**Cement Industry Heavy or Residual Fuel Oil Use: **</v>
      </c>
      <c r="T482" s="162" t="str">
        <f t="shared" si="34"/>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5" x14ac:dyDescent="0.35">
      <c r="A483" s="162" t="s">
        <v>1890</v>
      </c>
      <c r="C483" s="161" t="s">
        <v>9</v>
      </c>
      <c r="D483" s="161" t="s">
        <v>1034</v>
      </c>
      <c r="E483" s="161" t="s">
        <v>675</v>
      </c>
      <c r="F483" s="154" t="s">
        <v>141</v>
      </c>
      <c r="G483" s="154" t="s">
        <v>1056</v>
      </c>
      <c r="H483" s="28" t="s">
        <v>690</v>
      </c>
      <c r="I483" s="154" t="s">
        <v>1060</v>
      </c>
      <c r="J483" s="40">
        <v>389</v>
      </c>
      <c r="K483" s="154" t="s">
        <v>46</v>
      </c>
      <c r="L483" s="154" t="s">
        <v>1937</v>
      </c>
      <c r="N483" s="175" t="s">
        <v>1888</v>
      </c>
      <c r="O483" s="175"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79" t="s">
        <v>1889</v>
      </c>
      <c r="Q483" s="179" t="s">
        <v>46</v>
      </c>
      <c r="R483" s="179" t="str">
        <f t="shared" si="38"/>
        <v>Cement Industry LPG Propane or Butane Use</v>
      </c>
      <c r="S483" s="179" t="str">
        <f t="shared" si="37"/>
        <v>//**Cement Industry LPG Propane or Butane Use: **</v>
      </c>
      <c r="T483" s="162" t="str">
        <f t="shared" si="34"/>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4" spans="1:25" x14ac:dyDescent="0.35">
      <c r="A484" s="162" t="s">
        <v>1890</v>
      </c>
      <c r="C484" s="161" t="s">
        <v>9</v>
      </c>
      <c r="D484" s="161" t="s">
        <v>1034</v>
      </c>
      <c r="E484" s="161" t="s">
        <v>675</v>
      </c>
      <c r="F484" s="154" t="s">
        <v>141</v>
      </c>
      <c r="G484" s="154" t="s">
        <v>1053</v>
      </c>
      <c r="H484" s="28" t="s">
        <v>690</v>
      </c>
      <c r="I484" s="154" t="s">
        <v>1058</v>
      </c>
      <c r="J484" s="40">
        <v>390</v>
      </c>
      <c r="K484" s="154" t="s">
        <v>47</v>
      </c>
      <c r="L484" s="161"/>
      <c r="N484" s="175" t="s">
        <v>1888</v>
      </c>
      <c r="O484" s="175"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79" t="s">
        <v>1889</v>
      </c>
      <c r="Q484" s="179" t="s">
        <v>46</v>
      </c>
      <c r="R484" s="179" t="str">
        <f t="shared" si="38"/>
        <v>Cement Industry Hydrogen Use</v>
      </c>
      <c r="S484" s="179" t="str">
        <f t="shared" si="37"/>
        <v>//**Cement Industry Hydrogen Use: **</v>
      </c>
      <c r="T484" s="162" t="str">
        <f t="shared" si="34"/>
        <v/>
      </c>
    </row>
    <row r="485" spans="1:25" x14ac:dyDescent="0.35">
      <c r="A485" s="162" t="s">
        <v>1890</v>
      </c>
      <c r="C485" s="161" t="s">
        <v>9</v>
      </c>
      <c r="D485" s="161" t="s">
        <v>1034</v>
      </c>
      <c r="E485" s="161" t="s">
        <v>675</v>
      </c>
      <c r="F485" s="155" t="s">
        <v>142</v>
      </c>
      <c r="G485" s="154" t="s">
        <v>676</v>
      </c>
      <c r="H485" s="28" t="s">
        <v>691</v>
      </c>
      <c r="I485" s="154" t="s">
        <v>682</v>
      </c>
      <c r="J485" s="40">
        <v>391</v>
      </c>
      <c r="K485" s="154" t="s">
        <v>47</v>
      </c>
      <c r="L485" s="161"/>
      <c r="N485" s="175" t="s">
        <v>1888</v>
      </c>
      <c r="O485" s="175"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79" t="s">
        <v>1889</v>
      </c>
      <c r="Q485" s="179" t="s">
        <v>46</v>
      </c>
      <c r="R485" s="179" t="str">
        <f t="shared" si="38"/>
        <v>Natural Gas and Petroleum Industry Electricity Use</v>
      </c>
      <c r="S485" s="179" t="str">
        <f t="shared" si="37"/>
        <v>//**Natural Gas and Petroleum Industry Electricity Use: **</v>
      </c>
      <c r="T485" s="162" t="str">
        <f t="shared" si="34"/>
        <v/>
      </c>
    </row>
    <row r="486" spans="1:25" s="180" customFormat="1" x14ac:dyDescent="0.35">
      <c r="A486" s="162" t="s">
        <v>1890</v>
      </c>
      <c r="B486" s="163"/>
      <c r="C486" s="161" t="s">
        <v>9</v>
      </c>
      <c r="D486" s="161" t="s">
        <v>1034</v>
      </c>
      <c r="E486" s="161" t="s">
        <v>675</v>
      </c>
      <c r="F486" s="155" t="s">
        <v>142</v>
      </c>
      <c r="G486" s="154" t="s">
        <v>677</v>
      </c>
      <c r="H486" s="28" t="s">
        <v>691</v>
      </c>
      <c r="I486" s="154" t="s">
        <v>685</v>
      </c>
      <c r="J486" s="40">
        <v>392</v>
      </c>
      <c r="K486" s="154" t="s">
        <v>46</v>
      </c>
      <c r="L486" s="154" t="s">
        <v>1938</v>
      </c>
      <c r="M486" s="163"/>
      <c r="N486" s="175" t="s">
        <v>1888</v>
      </c>
      <c r="O486" s="175"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79" t="s">
        <v>1889</v>
      </c>
      <c r="Q486" s="179" t="s">
        <v>46</v>
      </c>
      <c r="R486" s="179" t="str">
        <f t="shared" si="38"/>
        <v>Natural Gas and Petroleum Industry Coal Use</v>
      </c>
      <c r="S486" s="179" t="str">
        <f t="shared" si="37"/>
        <v>//**Natural Gas and Petroleum Industry Coal Use: **</v>
      </c>
      <c r="T486" s="162" t="str">
        <f t="shared" si="34"/>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486" s="162"/>
      <c r="W486" s="162"/>
      <c r="X486" s="162"/>
      <c r="Y486" s="162"/>
    </row>
    <row r="487" spans="1:25" s="180" customFormat="1" x14ac:dyDescent="0.35">
      <c r="A487" s="162" t="s">
        <v>1890</v>
      </c>
      <c r="B487" s="163"/>
      <c r="C487" s="161" t="s">
        <v>9</v>
      </c>
      <c r="D487" s="161" t="s">
        <v>1034</v>
      </c>
      <c r="E487" s="161" t="s">
        <v>675</v>
      </c>
      <c r="F487" s="155" t="s">
        <v>142</v>
      </c>
      <c r="G487" s="154" t="s">
        <v>678</v>
      </c>
      <c r="H487" s="28" t="s">
        <v>691</v>
      </c>
      <c r="I487" s="154" t="s">
        <v>686</v>
      </c>
      <c r="J487" s="40">
        <v>393</v>
      </c>
      <c r="K487" s="154" t="s">
        <v>46</v>
      </c>
      <c r="L487" s="154" t="s">
        <v>1937</v>
      </c>
      <c r="M487" s="163"/>
      <c r="N487" s="175" t="s">
        <v>1888</v>
      </c>
      <c r="O487" s="175"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79" t="s">
        <v>1889</v>
      </c>
      <c r="Q487" s="179" t="s">
        <v>46</v>
      </c>
      <c r="R487" s="179" t="str">
        <f t="shared" si="38"/>
        <v>Natural Gas and Petroleum Industry Natural Gas Use</v>
      </c>
      <c r="S487" s="179" t="str">
        <f t="shared" si="37"/>
        <v>//**Natural Gas and Petroleum Industry Natural Gas Use: **</v>
      </c>
      <c r="T487" s="162" t="str">
        <f t="shared" si="34"/>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87" s="162"/>
      <c r="W487" s="162"/>
      <c r="X487" s="162"/>
      <c r="Y487" s="162"/>
    </row>
    <row r="488" spans="1:25" s="180" customFormat="1" x14ac:dyDescent="0.35">
      <c r="A488" s="162" t="s">
        <v>1890</v>
      </c>
      <c r="B488" s="163"/>
      <c r="C488" s="161" t="s">
        <v>9</v>
      </c>
      <c r="D488" s="161" t="s">
        <v>1034</v>
      </c>
      <c r="E488" s="161" t="s">
        <v>675</v>
      </c>
      <c r="F488" s="155" t="s">
        <v>142</v>
      </c>
      <c r="G488" s="154" t="s">
        <v>679</v>
      </c>
      <c r="H488" s="28" t="s">
        <v>691</v>
      </c>
      <c r="I488" s="154" t="s">
        <v>683</v>
      </c>
      <c r="J488" s="40">
        <v>394</v>
      </c>
      <c r="K488" s="154" t="s">
        <v>46</v>
      </c>
      <c r="L488" s="154" t="s">
        <v>1937</v>
      </c>
      <c r="M488" s="163"/>
      <c r="N488" s="175" t="s">
        <v>1888</v>
      </c>
      <c r="O488" s="175"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79" t="s">
        <v>1889</v>
      </c>
      <c r="Q488" s="179" t="s">
        <v>46</v>
      </c>
      <c r="R488" s="179" t="str">
        <f t="shared" si="38"/>
        <v>Natural Gas and Petroleum Industry Biomass Use</v>
      </c>
      <c r="S488" s="179" t="str">
        <f t="shared" si="37"/>
        <v>//**Natural Gas and Petroleum Industry Biomass Use: **</v>
      </c>
      <c r="T488" s="162" t="str">
        <f t="shared" ref="T488:T551" si="39">IF(K488="Yes",S488&amp;L488,"")</f>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88" s="162"/>
      <c r="W488" s="162"/>
      <c r="X488" s="162"/>
      <c r="Y488" s="162"/>
    </row>
    <row r="489" spans="1:25" s="180" customFormat="1" x14ac:dyDescent="0.35">
      <c r="A489" s="162" t="s">
        <v>1890</v>
      </c>
      <c r="B489" s="163"/>
      <c r="C489" s="161" t="s">
        <v>9</v>
      </c>
      <c r="D489" s="161" t="s">
        <v>1034</v>
      </c>
      <c r="E489" s="161" t="s">
        <v>675</v>
      </c>
      <c r="F489" s="155" t="s">
        <v>142</v>
      </c>
      <c r="G489" s="154" t="s">
        <v>680</v>
      </c>
      <c r="H489" s="28" t="s">
        <v>691</v>
      </c>
      <c r="I489" s="154" t="s">
        <v>684</v>
      </c>
      <c r="J489" s="40">
        <v>395</v>
      </c>
      <c r="K489" s="154" t="s">
        <v>47</v>
      </c>
      <c r="L489" s="154"/>
      <c r="M489" s="163"/>
      <c r="N489" s="175" t="s">
        <v>1888</v>
      </c>
      <c r="O489" s="175"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79" t="s">
        <v>1889</v>
      </c>
      <c r="Q489" s="179" t="s">
        <v>46</v>
      </c>
      <c r="R489" s="179" t="str">
        <f t="shared" si="38"/>
        <v>Natural Gas and Petroleum Industry Petroleum Use</v>
      </c>
      <c r="S489" s="179" t="str">
        <f t="shared" si="37"/>
        <v>//**Natural Gas and Petroleum Industry Petroleum Use: **</v>
      </c>
      <c r="T489" s="162" t="str">
        <f t="shared" si="39"/>
        <v/>
      </c>
      <c r="V489" s="162"/>
      <c r="W489" s="162"/>
      <c r="X489" s="162"/>
      <c r="Y489" s="162"/>
    </row>
    <row r="490" spans="1:25" s="180" customFormat="1" x14ac:dyDescent="0.35">
      <c r="A490" s="162" t="s">
        <v>1890</v>
      </c>
      <c r="B490" s="163"/>
      <c r="C490" s="161" t="s">
        <v>9</v>
      </c>
      <c r="D490" s="161" t="s">
        <v>1034</v>
      </c>
      <c r="E490" s="161" t="s">
        <v>675</v>
      </c>
      <c r="F490" s="155" t="s">
        <v>142</v>
      </c>
      <c r="G490" s="154" t="s">
        <v>681</v>
      </c>
      <c r="H490" s="28" t="s">
        <v>691</v>
      </c>
      <c r="I490" s="154" t="s">
        <v>687</v>
      </c>
      <c r="J490" s="40">
        <v>396</v>
      </c>
      <c r="K490" s="154" t="s">
        <v>47</v>
      </c>
      <c r="L490" s="154"/>
      <c r="M490" s="163"/>
      <c r="N490" s="175" t="s">
        <v>1888</v>
      </c>
      <c r="O490" s="175"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79" t="s">
        <v>1889</v>
      </c>
      <c r="Q490" s="179" t="s">
        <v>46</v>
      </c>
      <c r="R490" s="179" t="str">
        <f t="shared" si="38"/>
        <v>Natural Gas and Petroleum Industry Purchased Heat Use</v>
      </c>
      <c r="S490" s="179" t="str">
        <f t="shared" si="37"/>
        <v>//**Natural Gas and Petroleum Industry Purchased Heat Use: **</v>
      </c>
      <c r="T490" s="162" t="str">
        <f t="shared" si="39"/>
        <v/>
      </c>
      <c r="V490" s="162"/>
      <c r="W490" s="162"/>
      <c r="X490" s="162"/>
      <c r="Y490" s="162"/>
    </row>
    <row r="491" spans="1:25" s="180" customFormat="1" x14ac:dyDescent="0.35">
      <c r="A491" s="162" t="s">
        <v>1890</v>
      </c>
      <c r="B491" s="163"/>
      <c r="C491" s="161" t="s">
        <v>9</v>
      </c>
      <c r="D491" s="161" t="s">
        <v>1034</v>
      </c>
      <c r="E491" s="161" t="s">
        <v>675</v>
      </c>
      <c r="F491" s="155" t="s">
        <v>142</v>
      </c>
      <c r="G491" s="154" t="s">
        <v>1054</v>
      </c>
      <c r="H491" s="28" t="s">
        <v>691</v>
      </c>
      <c r="I491" s="154" t="s">
        <v>1057</v>
      </c>
      <c r="J491" s="40">
        <v>397</v>
      </c>
      <c r="K491" s="154" t="s">
        <v>46</v>
      </c>
      <c r="L491" s="154" t="s">
        <v>1937</v>
      </c>
      <c r="M491" s="163"/>
      <c r="N491" s="175" t="s">
        <v>1888</v>
      </c>
      <c r="O491" s="175"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79" t="s">
        <v>1889</v>
      </c>
      <c r="Q491" s="179" t="s">
        <v>46</v>
      </c>
      <c r="R491" s="179" t="str">
        <f t="shared" si="38"/>
        <v>Natural Gas and Petroleum Industry Crude Oil Use</v>
      </c>
      <c r="S491" s="179" t="str">
        <f t="shared" si="37"/>
        <v>//**Natural Gas and Petroleum Industry Crude Oil Use: **</v>
      </c>
      <c r="T491" s="162" t="str">
        <f t="shared" si="39"/>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91" s="162"/>
      <c r="W491" s="162"/>
      <c r="X491" s="162"/>
      <c r="Y491" s="162"/>
    </row>
    <row r="492" spans="1:25" s="180" customFormat="1" x14ac:dyDescent="0.35">
      <c r="A492" s="162" t="s">
        <v>1890</v>
      </c>
      <c r="B492" s="163"/>
      <c r="C492" s="161" t="s">
        <v>9</v>
      </c>
      <c r="D492" s="161" t="s">
        <v>1034</v>
      </c>
      <c r="E492" s="161" t="s">
        <v>675</v>
      </c>
      <c r="F492" s="155" t="s">
        <v>142</v>
      </c>
      <c r="G492" s="154" t="s">
        <v>1055</v>
      </c>
      <c r="H492" s="28" t="s">
        <v>691</v>
      </c>
      <c r="I492" s="154" t="s">
        <v>1059</v>
      </c>
      <c r="J492" s="40">
        <v>398</v>
      </c>
      <c r="K492" s="154" t="s">
        <v>47</v>
      </c>
      <c r="L492" s="154"/>
      <c r="M492" s="163"/>
      <c r="N492" s="175" t="s">
        <v>1888</v>
      </c>
      <c r="O492" s="175"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79" t="s">
        <v>1889</v>
      </c>
      <c r="Q492" s="179" t="s">
        <v>46</v>
      </c>
      <c r="R492" s="179" t="str">
        <f t="shared" si="38"/>
        <v>Natural Gas and Petroleum Industry Heavy or Residual Fuel Oil Use</v>
      </c>
      <c r="S492" s="179" t="str">
        <f t="shared" si="37"/>
        <v>//**Natural Gas and Petroleum Industry Heavy or Residual Fuel Oil Use: **</v>
      </c>
      <c r="T492" s="162" t="str">
        <f t="shared" si="39"/>
        <v/>
      </c>
      <c r="V492" s="162"/>
      <c r="W492" s="162"/>
      <c r="X492" s="162"/>
      <c r="Y492" s="162"/>
    </row>
    <row r="493" spans="1:25" s="180" customFormat="1" x14ac:dyDescent="0.35">
      <c r="A493" s="162" t="s">
        <v>1890</v>
      </c>
      <c r="B493" s="163"/>
      <c r="C493" s="161" t="s">
        <v>9</v>
      </c>
      <c r="D493" s="161" t="s">
        <v>1034</v>
      </c>
      <c r="E493" s="161" t="s">
        <v>675</v>
      </c>
      <c r="F493" s="155" t="s">
        <v>142</v>
      </c>
      <c r="G493" s="154" t="s">
        <v>1056</v>
      </c>
      <c r="H493" s="28" t="s">
        <v>691</v>
      </c>
      <c r="I493" s="154" t="s">
        <v>1060</v>
      </c>
      <c r="J493" s="40">
        <v>399</v>
      </c>
      <c r="K493" s="154" t="s">
        <v>47</v>
      </c>
      <c r="L493" s="154"/>
      <c r="M493" s="163"/>
      <c r="N493" s="175" t="s">
        <v>1888</v>
      </c>
      <c r="O493" s="175"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79" t="s">
        <v>1889</v>
      </c>
      <c r="Q493" s="179" t="s">
        <v>46</v>
      </c>
      <c r="R493" s="179" t="str">
        <f t="shared" si="38"/>
        <v>Natural Gas and Petroleum Industry LPG Propane or Butane Use</v>
      </c>
      <c r="S493" s="179" t="str">
        <f t="shared" si="37"/>
        <v>//**Natural Gas and Petroleum Industry LPG Propane or Butane Use: **</v>
      </c>
      <c r="T493" s="162" t="str">
        <f t="shared" si="39"/>
        <v/>
      </c>
      <c r="V493" s="162"/>
      <c r="W493" s="162"/>
      <c r="X493" s="162"/>
      <c r="Y493" s="162"/>
    </row>
    <row r="494" spans="1:25" s="180" customFormat="1" x14ac:dyDescent="0.35">
      <c r="A494" s="162" t="s">
        <v>1890</v>
      </c>
      <c r="B494" s="163"/>
      <c r="C494" s="161" t="s">
        <v>9</v>
      </c>
      <c r="D494" s="161" t="s">
        <v>1034</v>
      </c>
      <c r="E494" s="161" t="s">
        <v>675</v>
      </c>
      <c r="F494" s="155" t="s">
        <v>142</v>
      </c>
      <c r="G494" s="154" t="s">
        <v>1053</v>
      </c>
      <c r="H494" s="28" t="s">
        <v>691</v>
      </c>
      <c r="I494" s="154" t="s">
        <v>1058</v>
      </c>
      <c r="J494" s="40">
        <v>400</v>
      </c>
      <c r="K494" s="154" t="s">
        <v>47</v>
      </c>
      <c r="L494" s="161"/>
      <c r="M494" s="163"/>
      <c r="N494" s="175" t="s">
        <v>1888</v>
      </c>
      <c r="O494" s="175"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79" t="s">
        <v>1889</v>
      </c>
      <c r="Q494" s="179" t="s">
        <v>46</v>
      </c>
      <c r="R494" s="179" t="str">
        <f t="shared" si="38"/>
        <v>Natural Gas and Petroleum Industry Hydrogen Use</v>
      </c>
      <c r="S494" s="179" t="str">
        <f t="shared" si="37"/>
        <v>//**Natural Gas and Petroleum Industry Hydrogen Use: **</v>
      </c>
      <c r="T494" s="162" t="str">
        <f t="shared" si="39"/>
        <v/>
      </c>
      <c r="V494" s="162"/>
      <c r="W494" s="162"/>
      <c r="X494" s="162"/>
      <c r="Y494" s="162"/>
    </row>
    <row r="495" spans="1:25" s="180" customFormat="1" x14ac:dyDescent="0.35">
      <c r="A495" s="162" t="s">
        <v>1890</v>
      </c>
      <c r="B495" s="163"/>
      <c r="C495" s="161" t="s">
        <v>9</v>
      </c>
      <c r="D495" s="161" t="s">
        <v>1034</v>
      </c>
      <c r="E495" s="161" t="s">
        <v>675</v>
      </c>
      <c r="F495" s="155" t="s">
        <v>143</v>
      </c>
      <c r="G495" s="154" t="s">
        <v>676</v>
      </c>
      <c r="H495" s="28" t="s">
        <v>692</v>
      </c>
      <c r="I495" s="154" t="s">
        <v>682</v>
      </c>
      <c r="J495" s="40">
        <v>401</v>
      </c>
      <c r="K495" s="154" t="s">
        <v>47</v>
      </c>
      <c r="L495" s="161"/>
      <c r="M495" s="163"/>
      <c r="N495" s="175" t="s">
        <v>1888</v>
      </c>
      <c r="O495" s="175"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79" t="s">
        <v>1889</v>
      </c>
      <c r="Q495" s="179" t="s">
        <v>46</v>
      </c>
      <c r="R495" s="179" t="str">
        <f t="shared" si="38"/>
        <v>Iron and Steel Industry Electricity Use</v>
      </c>
      <c r="S495" s="179" t="str">
        <f t="shared" si="37"/>
        <v>//**Iron and Steel Industry Electricity Use: **</v>
      </c>
      <c r="T495" s="162" t="str">
        <f t="shared" si="39"/>
        <v/>
      </c>
      <c r="V495" s="162"/>
      <c r="W495" s="162"/>
      <c r="X495" s="162"/>
      <c r="Y495" s="162"/>
    </row>
    <row r="496" spans="1:25" s="180" customFormat="1" x14ac:dyDescent="0.35">
      <c r="A496" s="162" t="s">
        <v>1890</v>
      </c>
      <c r="B496" s="163"/>
      <c r="C496" s="161" t="s">
        <v>9</v>
      </c>
      <c r="D496" s="161" t="s">
        <v>1034</v>
      </c>
      <c r="E496" s="161" t="s">
        <v>675</v>
      </c>
      <c r="F496" s="155" t="s">
        <v>143</v>
      </c>
      <c r="G496" s="154" t="s">
        <v>677</v>
      </c>
      <c r="H496" s="28" t="s">
        <v>692</v>
      </c>
      <c r="I496" s="154" t="s">
        <v>685</v>
      </c>
      <c r="J496" s="40">
        <v>402</v>
      </c>
      <c r="K496" s="154" t="s">
        <v>46</v>
      </c>
      <c r="L496" s="154" t="s">
        <v>1938</v>
      </c>
      <c r="M496" s="163"/>
      <c r="N496" s="175" t="s">
        <v>1888</v>
      </c>
      <c r="O496" s="175"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79" t="s">
        <v>1889</v>
      </c>
      <c r="Q496" s="179" t="s">
        <v>46</v>
      </c>
      <c r="R496" s="179" t="str">
        <f t="shared" si="38"/>
        <v>Iron and Steel Industry Coal Use</v>
      </c>
      <c r="S496" s="179" t="str">
        <f t="shared" si="37"/>
        <v>//**Iron and Steel Industry Coal Use: **</v>
      </c>
      <c r="T496" s="162" t="str">
        <f t="shared" si="39"/>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496" s="162"/>
      <c r="W496" s="162"/>
      <c r="X496" s="162"/>
      <c r="Y496" s="162"/>
    </row>
    <row r="497" spans="1:25" s="180" customFormat="1" x14ac:dyDescent="0.35">
      <c r="A497" s="162" t="s">
        <v>1890</v>
      </c>
      <c r="B497" s="163"/>
      <c r="C497" s="161" t="s">
        <v>9</v>
      </c>
      <c r="D497" s="161" t="s">
        <v>1034</v>
      </c>
      <c r="E497" s="161" t="s">
        <v>675</v>
      </c>
      <c r="F497" s="155" t="s">
        <v>143</v>
      </c>
      <c r="G497" s="154" t="s">
        <v>678</v>
      </c>
      <c r="H497" s="28" t="s">
        <v>692</v>
      </c>
      <c r="I497" s="154" t="s">
        <v>686</v>
      </c>
      <c r="J497" s="40">
        <v>403</v>
      </c>
      <c r="K497" s="154" t="s">
        <v>46</v>
      </c>
      <c r="L497" s="154" t="s">
        <v>1937</v>
      </c>
      <c r="M497" s="163"/>
      <c r="N497" s="175" t="s">
        <v>1888</v>
      </c>
      <c r="O497" s="175"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79" t="s">
        <v>1889</v>
      </c>
      <c r="Q497" s="179" t="s">
        <v>46</v>
      </c>
      <c r="R497" s="179" t="str">
        <f t="shared" si="38"/>
        <v>Iron and Steel Industry Natural Gas Use</v>
      </c>
      <c r="S497" s="179" t="str">
        <f t="shared" si="37"/>
        <v>//**Iron and Steel Industry Natural Gas Use: **</v>
      </c>
      <c r="T497" s="162" t="str">
        <f t="shared" si="39"/>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97" s="162"/>
      <c r="W497" s="162"/>
      <c r="X497" s="162"/>
      <c r="Y497" s="162"/>
    </row>
    <row r="498" spans="1:25" s="180" customFormat="1" x14ac:dyDescent="0.35">
      <c r="A498" s="162" t="s">
        <v>1890</v>
      </c>
      <c r="B498" s="163"/>
      <c r="C498" s="161" t="s">
        <v>9</v>
      </c>
      <c r="D498" s="161" t="s">
        <v>1034</v>
      </c>
      <c r="E498" s="161" t="s">
        <v>675</v>
      </c>
      <c r="F498" s="155" t="s">
        <v>143</v>
      </c>
      <c r="G498" s="154" t="s">
        <v>679</v>
      </c>
      <c r="H498" s="28" t="s">
        <v>692</v>
      </c>
      <c r="I498" s="154" t="s">
        <v>683</v>
      </c>
      <c r="J498" s="40">
        <v>404</v>
      </c>
      <c r="K498" s="154" t="s">
        <v>47</v>
      </c>
      <c r="L498" s="154"/>
      <c r="M498" s="163"/>
      <c r="N498" s="175" t="s">
        <v>1888</v>
      </c>
      <c r="O498" s="175"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79" t="s">
        <v>1889</v>
      </c>
      <c r="Q498" s="179" t="s">
        <v>46</v>
      </c>
      <c r="R498" s="179" t="str">
        <f t="shared" si="38"/>
        <v>Iron and Steel Industry Biomass Use</v>
      </c>
      <c r="S498" s="179" t="str">
        <f t="shared" si="37"/>
        <v>//**Iron and Steel Industry Biomass Use: **</v>
      </c>
      <c r="T498" s="162" t="str">
        <f t="shared" si="39"/>
        <v/>
      </c>
      <c r="V498" s="162"/>
      <c r="W498" s="162"/>
      <c r="X498" s="162"/>
      <c r="Y498" s="162"/>
    </row>
    <row r="499" spans="1:25" s="180" customFormat="1" x14ac:dyDescent="0.35">
      <c r="A499" s="162" t="s">
        <v>1890</v>
      </c>
      <c r="B499" s="163"/>
      <c r="C499" s="161" t="s">
        <v>9</v>
      </c>
      <c r="D499" s="161" t="s">
        <v>1034</v>
      </c>
      <c r="E499" s="161" t="s">
        <v>675</v>
      </c>
      <c r="F499" s="155" t="s">
        <v>143</v>
      </c>
      <c r="G499" s="154" t="s">
        <v>680</v>
      </c>
      <c r="H499" s="28" t="s">
        <v>692</v>
      </c>
      <c r="I499" s="154" t="s">
        <v>684</v>
      </c>
      <c r="J499" s="40">
        <v>405</v>
      </c>
      <c r="K499" s="154" t="s">
        <v>46</v>
      </c>
      <c r="L499" s="154" t="s">
        <v>1937</v>
      </c>
      <c r="M499" s="163"/>
      <c r="N499" s="175" t="s">
        <v>1888</v>
      </c>
      <c r="O499" s="175"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79" t="s">
        <v>1889</v>
      </c>
      <c r="Q499" s="179" t="s">
        <v>46</v>
      </c>
      <c r="R499" s="179" t="str">
        <f t="shared" si="38"/>
        <v>Iron and Steel Industry Petroleum Use</v>
      </c>
      <c r="S499" s="179" t="str">
        <f t="shared" si="37"/>
        <v>//**Iron and Steel Industry Petroleum Use: **</v>
      </c>
      <c r="T499" s="162" t="str">
        <f t="shared" si="39"/>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99" s="162"/>
      <c r="W499" s="162"/>
      <c r="X499" s="162"/>
      <c r="Y499" s="162"/>
    </row>
    <row r="500" spans="1:25" s="180" customFormat="1" x14ac:dyDescent="0.35">
      <c r="A500" s="162" t="s">
        <v>1890</v>
      </c>
      <c r="B500" s="163"/>
      <c r="C500" s="161" t="s">
        <v>9</v>
      </c>
      <c r="D500" s="161" t="s">
        <v>1034</v>
      </c>
      <c r="E500" s="161" t="s">
        <v>675</v>
      </c>
      <c r="F500" s="155" t="s">
        <v>143</v>
      </c>
      <c r="G500" s="154" t="s">
        <v>681</v>
      </c>
      <c r="H500" s="28" t="s">
        <v>692</v>
      </c>
      <c r="I500" s="154" t="s">
        <v>687</v>
      </c>
      <c r="J500" s="40">
        <v>406</v>
      </c>
      <c r="K500" s="154" t="s">
        <v>47</v>
      </c>
      <c r="L500" s="154"/>
      <c r="M500" s="163"/>
      <c r="N500" s="175" t="s">
        <v>1888</v>
      </c>
      <c r="O500" s="175"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79" t="s">
        <v>1889</v>
      </c>
      <c r="Q500" s="179" t="s">
        <v>46</v>
      </c>
      <c r="R500" s="179" t="str">
        <f t="shared" si="38"/>
        <v>Iron and Steel Industry Purchased Heat Use</v>
      </c>
      <c r="S500" s="179" t="str">
        <f t="shared" si="37"/>
        <v>//**Iron and Steel Industry Purchased Heat Use: **</v>
      </c>
      <c r="T500" s="162" t="str">
        <f t="shared" si="39"/>
        <v/>
      </c>
      <c r="V500" s="162"/>
      <c r="W500" s="162"/>
      <c r="X500" s="162"/>
      <c r="Y500" s="162"/>
    </row>
    <row r="501" spans="1:25" s="180" customFormat="1" x14ac:dyDescent="0.35">
      <c r="A501" s="162" t="s">
        <v>1890</v>
      </c>
      <c r="B501" s="163"/>
      <c r="C501" s="161" t="s">
        <v>9</v>
      </c>
      <c r="D501" s="161" t="s">
        <v>1034</v>
      </c>
      <c r="E501" s="161" t="s">
        <v>675</v>
      </c>
      <c r="F501" s="155" t="s">
        <v>143</v>
      </c>
      <c r="G501" s="154" t="s">
        <v>1054</v>
      </c>
      <c r="H501" s="28" t="s">
        <v>692</v>
      </c>
      <c r="I501" s="154" t="s">
        <v>1057</v>
      </c>
      <c r="J501" s="40">
        <v>407</v>
      </c>
      <c r="K501" s="154" t="s">
        <v>47</v>
      </c>
      <c r="L501" s="154"/>
      <c r="M501" s="163"/>
      <c r="N501" s="175" t="s">
        <v>1888</v>
      </c>
      <c r="O501" s="175"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79" t="s">
        <v>1889</v>
      </c>
      <c r="Q501" s="179" t="s">
        <v>46</v>
      </c>
      <c r="R501" s="179" t="str">
        <f t="shared" si="38"/>
        <v>Iron and Steel Industry Crude Oil Use</v>
      </c>
      <c r="S501" s="179" t="str">
        <f t="shared" si="37"/>
        <v>//**Iron and Steel Industry Crude Oil Use: **</v>
      </c>
      <c r="T501" s="162" t="str">
        <f t="shared" si="39"/>
        <v/>
      </c>
      <c r="V501" s="162"/>
      <c r="W501" s="162"/>
      <c r="X501" s="162"/>
      <c r="Y501" s="162"/>
    </row>
    <row r="502" spans="1:25" s="180" customFormat="1" x14ac:dyDescent="0.35">
      <c r="A502" s="162" t="s">
        <v>1890</v>
      </c>
      <c r="B502" s="163"/>
      <c r="C502" s="161" t="s">
        <v>9</v>
      </c>
      <c r="D502" s="161" t="s">
        <v>1034</v>
      </c>
      <c r="E502" s="161" t="s">
        <v>675</v>
      </c>
      <c r="F502" s="155" t="s">
        <v>143</v>
      </c>
      <c r="G502" s="154" t="s">
        <v>1055</v>
      </c>
      <c r="H502" s="28" t="s">
        <v>692</v>
      </c>
      <c r="I502" s="154" t="s">
        <v>1059</v>
      </c>
      <c r="J502" s="40">
        <v>408</v>
      </c>
      <c r="K502" s="154" t="s">
        <v>46</v>
      </c>
      <c r="L502" s="154" t="s">
        <v>1937</v>
      </c>
      <c r="M502" s="163"/>
      <c r="N502" s="175" t="s">
        <v>1888</v>
      </c>
      <c r="O502" s="175"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79" t="s">
        <v>1889</v>
      </c>
      <c r="Q502" s="179" t="s">
        <v>46</v>
      </c>
      <c r="R502" s="179" t="str">
        <f t="shared" si="38"/>
        <v>Iron and Steel Industry Heavy or Residual Fuel Oil Use</v>
      </c>
      <c r="S502" s="179" t="str">
        <f t="shared" si="37"/>
        <v>//**Iron and Steel Industry Heavy or Residual Fuel Oil Use: **</v>
      </c>
      <c r="T502" s="162" t="str">
        <f t="shared" si="39"/>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2" s="162"/>
      <c r="W502" s="162"/>
      <c r="X502" s="162"/>
      <c r="Y502" s="162"/>
    </row>
    <row r="503" spans="1:25" s="180" customFormat="1" x14ac:dyDescent="0.35">
      <c r="A503" s="162" t="s">
        <v>1890</v>
      </c>
      <c r="B503" s="163"/>
      <c r="C503" s="161" t="s">
        <v>9</v>
      </c>
      <c r="D503" s="161" t="s">
        <v>1034</v>
      </c>
      <c r="E503" s="161" t="s">
        <v>675</v>
      </c>
      <c r="F503" s="155" t="s">
        <v>143</v>
      </c>
      <c r="G503" s="154" t="s">
        <v>1056</v>
      </c>
      <c r="H503" s="28" t="s">
        <v>692</v>
      </c>
      <c r="I503" s="154" t="s">
        <v>1060</v>
      </c>
      <c r="J503" s="40">
        <v>409</v>
      </c>
      <c r="K503" s="154" t="s">
        <v>46</v>
      </c>
      <c r="L503" s="154" t="s">
        <v>1937</v>
      </c>
      <c r="M503" s="163"/>
      <c r="N503" s="175" t="s">
        <v>1888</v>
      </c>
      <c r="O503" s="175"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79" t="s">
        <v>1889</v>
      </c>
      <c r="Q503" s="179" t="s">
        <v>46</v>
      </c>
      <c r="R503" s="179" t="str">
        <f t="shared" si="38"/>
        <v>Iron and Steel Industry LPG Propane or Butane Use</v>
      </c>
      <c r="S503" s="179" t="str">
        <f t="shared" si="37"/>
        <v>//**Iron and Steel Industry LPG Propane or Butane Use: **</v>
      </c>
      <c r="T503" s="162" t="str">
        <f t="shared" si="39"/>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3" s="162"/>
      <c r="W503" s="162"/>
      <c r="X503" s="162"/>
      <c r="Y503" s="162"/>
    </row>
    <row r="504" spans="1:25" s="180" customFormat="1" x14ac:dyDescent="0.35">
      <c r="A504" s="162" t="s">
        <v>1890</v>
      </c>
      <c r="B504" s="163"/>
      <c r="C504" s="161" t="s">
        <v>9</v>
      </c>
      <c r="D504" s="161" t="s">
        <v>1034</v>
      </c>
      <c r="E504" s="161" t="s">
        <v>675</v>
      </c>
      <c r="F504" s="155" t="s">
        <v>143</v>
      </c>
      <c r="G504" s="154" t="s">
        <v>1053</v>
      </c>
      <c r="H504" s="28" t="s">
        <v>692</v>
      </c>
      <c r="I504" s="154" t="s">
        <v>1058</v>
      </c>
      <c r="J504" s="40">
        <v>410</v>
      </c>
      <c r="K504" s="154" t="s">
        <v>47</v>
      </c>
      <c r="L504" s="161"/>
      <c r="M504" s="163"/>
      <c r="N504" s="175" t="s">
        <v>1888</v>
      </c>
      <c r="O504" s="175"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79" t="s">
        <v>1889</v>
      </c>
      <c r="Q504" s="179" t="s">
        <v>46</v>
      </c>
      <c r="R504" s="179" t="str">
        <f t="shared" si="38"/>
        <v>Iron and Steel Industry Hydrogen Use</v>
      </c>
      <c r="S504" s="179" t="str">
        <f t="shared" si="37"/>
        <v>//**Iron and Steel Industry Hydrogen Use: **</v>
      </c>
      <c r="T504" s="162" t="str">
        <f t="shared" si="39"/>
        <v/>
      </c>
      <c r="V504" s="162"/>
      <c r="W504" s="162"/>
      <c r="X504" s="162"/>
      <c r="Y504" s="162"/>
    </row>
    <row r="505" spans="1:25" s="180" customFormat="1" x14ac:dyDescent="0.35">
      <c r="A505" s="162" t="s">
        <v>1890</v>
      </c>
      <c r="B505" s="163"/>
      <c r="C505" s="161" t="s">
        <v>9</v>
      </c>
      <c r="D505" s="161" t="s">
        <v>1034</v>
      </c>
      <c r="E505" s="161" t="s">
        <v>675</v>
      </c>
      <c r="F505" s="155" t="s">
        <v>144</v>
      </c>
      <c r="G505" s="154" t="s">
        <v>676</v>
      </c>
      <c r="H505" s="28" t="s">
        <v>693</v>
      </c>
      <c r="I505" s="154" t="s">
        <v>682</v>
      </c>
      <c r="J505" s="40">
        <v>411</v>
      </c>
      <c r="K505" s="154" t="s">
        <v>47</v>
      </c>
      <c r="L505" s="161"/>
      <c r="M505" s="163"/>
      <c r="N505" s="175" t="s">
        <v>1888</v>
      </c>
      <c r="O505" s="175"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79" t="s">
        <v>1889</v>
      </c>
      <c r="Q505" s="179" t="s">
        <v>46</v>
      </c>
      <c r="R505" s="179" t="str">
        <f t="shared" si="38"/>
        <v>Chemicals Industry Electricity Use</v>
      </c>
      <c r="S505" s="179" t="str">
        <f t="shared" si="37"/>
        <v>//**Chemicals Industry Electricity Use: **</v>
      </c>
      <c r="T505" s="162" t="str">
        <f t="shared" si="39"/>
        <v/>
      </c>
      <c r="V505" s="162"/>
      <c r="W505" s="162"/>
      <c r="X505" s="162"/>
      <c r="Y505" s="162"/>
    </row>
    <row r="506" spans="1:25" s="180" customFormat="1" x14ac:dyDescent="0.35">
      <c r="A506" s="162" t="s">
        <v>1890</v>
      </c>
      <c r="B506" s="163"/>
      <c r="C506" s="161" t="s">
        <v>9</v>
      </c>
      <c r="D506" s="161" t="s">
        <v>1034</v>
      </c>
      <c r="E506" s="161" t="s">
        <v>675</v>
      </c>
      <c r="F506" s="155" t="s">
        <v>144</v>
      </c>
      <c r="G506" s="154" t="s">
        <v>677</v>
      </c>
      <c r="H506" s="28" t="s">
        <v>693</v>
      </c>
      <c r="I506" s="154" t="s">
        <v>685</v>
      </c>
      <c r="J506" s="40">
        <v>412</v>
      </c>
      <c r="K506" s="154" t="s">
        <v>46</v>
      </c>
      <c r="L506" s="154" t="s">
        <v>1938</v>
      </c>
      <c r="M506" s="163"/>
      <c r="N506" s="175" t="s">
        <v>1888</v>
      </c>
      <c r="O506" s="175"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79" t="s">
        <v>1889</v>
      </c>
      <c r="Q506" s="179" t="s">
        <v>46</v>
      </c>
      <c r="R506" s="179" t="str">
        <f t="shared" si="38"/>
        <v>Chemicals Industry Coal Use</v>
      </c>
      <c r="S506" s="179" t="str">
        <f t="shared" si="37"/>
        <v>//**Chemicals Industry Coal Use: **</v>
      </c>
      <c r="T506" s="162" t="str">
        <f t="shared" si="39"/>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506" s="162"/>
      <c r="W506" s="162"/>
      <c r="X506" s="162"/>
      <c r="Y506" s="162"/>
    </row>
    <row r="507" spans="1:25" s="180" customFormat="1" x14ac:dyDescent="0.35">
      <c r="A507" s="162" t="s">
        <v>1890</v>
      </c>
      <c r="B507" s="163"/>
      <c r="C507" s="161" t="s">
        <v>9</v>
      </c>
      <c r="D507" s="161" t="s">
        <v>1034</v>
      </c>
      <c r="E507" s="161" t="s">
        <v>675</v>
      </c>
      <c r="F507" s="155" t="s">
        <v>144</v>
      </c>
      <c r="G507" s="154" t="s">
        <v>678</v>
      </c>
      <c r="H507" s="28" t="s">
        <v>693</v>
      </c>
      <c r="I507" s="154" t="s">
        <v>686</v>
      </c>
      <c r="J507" s="40">
        <v>413</v>
      </c>
      <c r="K507" s="154" t="s">
        <v>46</v>
      </c>
      <c r="L507" s="154" t="s">
        <v>1937</v>
      </c>
      <c r="M507" s="163"/>
      <c r="N507" s="175" t="s">
        <v>1888</v>
      </c>
      <c r="O507" s="175"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79" t="s">
        <v>1889</v>
      </c>
      <c r="Q507" s="179" t="s">
        <v>46</v>
      </c>
      <c r="R507" s="179" t="str">
        <f t="shared" si="38"/>
        <v>Chemicals Industry Natural Gas Use</v>
      </c>
      <c r="S507" s="179" t="str">
        <f t="shared" si="37"/>
        <v>//**Chemicals Industry Natural Gas Use: **</v>
      </c>
      <c r="T507" s="162" t="str">
        <f t="shared" si="39"/>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7" s="162"/>
      <c r="W507" s="162"/>
      <c r="X507" s="162"/>
      <c r="Y507" s="162"/>
    </row>
    <row r="508" spans="1:25" s="180" customFormat="1" x14ac:dyDescent="0.35">
      <c r="A508" s="162" t="s">
        <v>1890</v>
      </c>
      <c r="B508" s="163"/>
      <c r="C508" s="161" t="s">
        <v>9</v>
      </c>
      <c r="D508" s="161" t="s">
        <v>1034</v>
      </c>
      <c r="E508" s="161" t="s">
        <v>675</v>
      </c>
      <c r="F508" s="155" t="s">
        <v>144</v>
      </c>
      <c r="G508" s="154" t="s">
        <v>679</v>
      </c>
      <c r="H508" s="28" t="s">
        <v>693</v>
      </c>
      <c r="I508" s="154" t="s">
        <v>683</v>
      </c>
      <c r="J508" s="40">
        <v>414</v>
      </c>
      <c r="K508" s="154" t="s">
        <v>47</v>
      </c>
      <c r="L508" s="154"/>
      <c r="M508" s="163"/>
      <c r="N508" s="175" t="s">
        <v>1888</v>
      </c>
      <c r="O508" s="175"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79" t="s">
        <v>1889</v>
      </c>
      <c r="Q508" s="179" t="s">
        <v>46</v>
      </c>
      <c r="R508" s="179" t="str">
        <f t="shared" si="38"/>
        <v>Chemicals Industry Biomass Use</v>
      </c>
      <c r="S508" s="179" t="str">
        <f t="shared" si="37"/>
        <v>//**Chemicals Industry Biomass Use: **</v>
      </c>
      <c r="T508" s="162" t="str">
        <f t="shared" si="39"/>
        <v/>
      </c>
      <c r="V508" s="162"/>
      <c r="W508" s="162"/>
      <c r="X508" s="162"/>
      <c r="Y508" s="162"/>
    </row>
    <row r="509" spans="1:25" s="180" customFormat="1" x14ac:dyDescent="0.35">
      <c r="A509" s="162" t="s">
        <v>1890</v>
      </c>
      <c r="B509" s="163"/>
      <c r="C509" s="161" t="s">
        <v>9</v>
      </c>
      <c r="D509" s="161" t="s">
        <v>1034</v>
      </c>
      <c r="E509" s="161" t="s">
        <v>675</v>
      </c>
      <c r="F509" s="155" t="s">
        <v>144</v>
      </c>
      <c r="G509" s="154" t="s">
        <v>680</v>
      </c>
      <c r="H509" s="28" t="s">
        <v>693</v>
      </c>
      <c r="I509" s="154" t="s">
        <v>684</v>
      </c>
      <c r="J509" s="40">
        <v>415</v>
      </c>
      <c r="K509" s="154" t="s">
        <v>46</v>
      </c>
      <c r="L509" s="154" t="s">
        <v>1937</v>
      </c>
      <c r="M509" s="163"/>
      <c r="N509" s="175" t="s">
        <v>1888</v>
      </c>
      <c r="O509" s="175"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79" t="s">
        <v>1889</v>
      </c>
      <c r="Q509" s="179" t="s">
        <v>46</v>
      </c>
      <c r="R509" s="179" t="str">
        <f t="shared" si="38"/>
        <v>Chemicals Industry Petroleum Use</v>
      </c>
      <c r="S509" s="179" t="str">
        <f t="shared" si="37"/>
        <v>//**Chemicals Industry Petroleum Use: **</v>
      </c>
      <c r="T509" s="162" t="str">
        <f t="shared" si="39"/>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9" s="162"/>
      <c r="W509" s="162"/>
      <c r="X509" s="162"/>
      <c r="Y509" s="162"/>
    </row>
    <row r="510" spans="1:25" s="180" customFormat="1" x14ac:dyDescent="0.35">
      <c r="A510" s="162" t="s">
        <v>1890</v>
      </c>
      <c r="B510" s="163"/>
      <c r="C510" s="161" t="s">
        <v>9</v>
      </c>
      <c r="D510" s="161" t="s">
        <v>1034</v>
      </c>
      <c r="E510" s="161" t="s">
        <v>675</v>
      </c>
      <c r="F510" s="155" t="s">
        <v>144</v>
      </c>
      <c r="G510" s="154" t="s">
        <v>681</v>
      </c>
      <c r="H510" s="28" t="s">
        <v>693</v>
      </c>
      <c r="I510" s="154" t="s">
        <v>687</v>
      </c>
      <c r="J510" s="40">
        <v>416</v>
      </c>
      <c r="K510" s="154" t="s">
        <v>47</v>
      </c>
      <c r="L510" s="154"/>
      <c r="M510" s="163"/>
      <c r="N510" s="175" t="s">
        <v>1888</v>
      </c>
      <c r="O510" s="175"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79" t="s">
        <v>1889</v>
      </c>
      <c r="Q510" s="179" t="s">
        <v>46</v>
      </c>
      <c r="R510" s="179" t="str">
        <f t="shared" si="38"/>
        <v>Chemicals Industry Purchased Heat Use</v>
      </c>
      <c r="S510" s="179" t="str">
        <f t="shared" si="37"/>
        <v>//**Chemicals Industry Purchased Heat Use: **</v>
      </c>
      <c r="T510" s="162" t="str">
        <f t="shared" si="39"/>
        <v/>
      </c>
      <c r="V510" s="162"/>
      <c r="W510" s="162"/>
      <c r="X510" s="162"/>
      <c r="Y510" s="162"/>
    </row>
    <row r="511" spans="1:25" s="180" customFormat="1" x14ac:dyDescent="0.35">
      <c r="A511" s="162" t="s">
        <v>1890</v>
      </c>
      <c r="B511" s="163"/>
      <c r="C511" s="161" t="s">
        <v>9</v>
      </c>
      <c r="D511" s="161" t="s">
        <v>1034</v>
      </c>
      <c r="E511" s="161" t="s">
        <v>675</v>
      </c>
      <c r="F511" s="155" t="s">
        <v>144</v>
      </c>
      <c r="G511" s="154" t="s">
        <v>1054</v>
      </c>
      <c r="H511" s="28" t="s">
        <v>693</v>
      </c>
      <c r="I511" s="154" t="s">
        <v>1057</v>
      </c>
      <c r="J511" s="40">
        <v>417</v>
      </c>
      <c r="K511" s="154" t="s">
        <v>47</v>
      </c>
      <c r="L511" s="154"/>
      <c r="M511" s="163"/>
      <c r="N511" s="175" t="s">
        <v>1888</v>
      </c>
      <c r="O511" s="175"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79" t="s">
        <v>1889</v>
      </c>
      <c r="Q511" s="179" t="s">
        <v>46</v>
      </c>
      <c r="R511" s="179" t="str">
        <f t="shared" si="38"/>
        <v>Chemicals Industry Crude Oil Use</v>
      </c>
      <c r="S511" s="179" t="str">
        <f t="shared" si="37"/>
        <v>//**Chemicals Industry Crude Oil Use: **</v>
      </c>
      <c r="T511" s="162" t="str">
        <f t="shared" si="39"/>
        <v/>
      </c>
      <c r="V511" s="162"/>
      <c r="W511" s="162"/>
      <c r="X511" s="162"/>
      <c r="Y511" s="162"/>
    </row>
    <row r="512" spans="1:25" s="180" customFormat="1" x14ac:dyDescent="0.35">
      <c r="A512" s="162" t="s">
        <v>1890</v>
      </c>
      <c r="B512" s="163"/>
      <c r="C512" s="161" t="s">
        <v>9</v>
      </c>
      <c r="D512" s="161" t="s">
        <v>1034</v>
      </c>
      <c r="E512" s="161" t="s">
        <v>675</v>
      </c>
      <c r="F512" s="155" t="s">
        <v>144</v>
      </c>
      <c r="G512" s="154" t="s">
        <v>1055</v>
      </c>
      <c r="H512" s="28" t="s">
        <v>693</v>
      </c>
      <c r="I512" s="154" t="s">
        <v>1059</v>
      </c>
      <c r="J512" s="40">
        <v>418</v>
      </c>
      <c r="K512" s="154" t="s">
        <v>46</v>
      </c>
      <c r="L512" s="154" t="s">
        <v>1937</v>
      </c>
      <c r="M512" s="163"/>
      <c r="N512" s="175" t="s">
        <v>1888</v>
      </c>
      <c r="O512" s="175"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79" t="s">
        <v>1889</v>
      </c>
      <c r="Q512" s="179" t="s">
        <v>46</v>
      </c>
      <c r="R512" s="179" t="str">
        <f t="shared" si="38"/>
        <v>Chemicals Industry Heavy or Residual Fuel Oil Use</v>
      </c>
      <c r="S512" s="179" t="str">
        <f t="shared" si="37"/>
        <v>//**Chemicals Industry Heavy or Residual Fuel Oil Use: **</v>
      </c>
      <c r="T512" s="162" t="str">
        <f t="shared" si="39"/>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2" s="162"/>
      <c r="W512" s="162"/>
      <c r="X512" s="162"/>
      <c r="Y512" s="162"/>
    </row>
    <row r="513" spans="1:25" s="180" customFormat="1" x14ac:dyDescent="0.35">
      <c r="A513" s="162" t="s">
        <v>1890</v>
      </c>
      <c r="B513" s="163"/>
      <c r="C513" s="161" t="s">
        <v>9</v>
      </c>
      <c r="D513" s="161" t="s">
        <v>1034</v>
      </c>
      <c r="E513" s="161" t="s">
        <v>675</v>
      </c>
      <c r="F513" s="155" t="s">
        <v>144</v>
      </c>
      <c r="G513" s="154" t="s">
        <v>1056</v>
      </c>
      <c r="H513" s="28" t="s">
        <v>693</v>
      </c>
      <c r="I513" s="154" t="s">
        <v>1060</v>
      </c>
      <c r="J513" s="40">
        <v>419</v>
      </c>
      <c r="K513" s="154" t="s">
        <v>46</v>
      </c>
      <c r="L513" s="154" t="s">
        <v>1937</v>
      </c>
      <c r="M513" s="163"/>
      <c r="N513" s="175" t="s">
        <v>1888</v>
      </c>
      <c r="O513" s="175"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79" t="s">
        <v>1889</v>
      </c>
      <c r="Q513" s="179" t="s">
        <v>46</v>
      </c>
      <c r="R513" s="179" t="str">
        <f t="shared" si="38"/>
        <v>Chemicals Industry LPG Propane or Butane Use</v>
      </c>
      <c r="S513" s="179" t="str">
        <f t="shared" si="37"/>
        <v>//**Chemicals Industry LPG Propane or Butane Use: **</v>
      </c>
      <c r="T513" s="162" t="str">
        <f t="shared" si="39"/>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3" s="162"/>
      <c r="W513" s="162"/>
      <c r="X513" s="162"/>
      <c r="Y513" s="162"/>
    </row>
    <row r="514" spans="1:25" s="180" customFormat="1" x14ac:dyDescent="0.35">
      <c r="A514" s="162" t="s">
        <v>1890</v>
      </c>
      <c r="B514" s="163"/>
      <c r="C514" s="161" t="s">
        <v>9</v>
      </c>
      <c r="D514" s="161" t="s">
        <v>1034</v>
      </c>
      <c r="E514" s="161" t="s">
        <v>675</v>
      </c>
      <c r="F514" s="155" t="s">
        <v>144</v>
      </c>
      <c r="G514" s="154" t="s">
        <v>1053</v>
      </c>
      <c r="H514" s="28" t="s">
        <v>693</v>
      </c>
      <c r="I514" s="154" t="s">
        <v>1058</v>
      </c>
      <c r="J514" s="40">
        <v>420</v>
      </c>
      <c r="K514" s="154" t="s">
        <v>47</v>
      </c>
      <c r="L514" s="161"/>
      <c r="M514" s="163"/>
      <c r="N514" s="175" t="s">
        <v>1888</v>
      </c>
      <c r="O514" s="175"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79" t="s">
        <v>1889</v>
      </c>
      <c r="Q514" s="179" t="s">
        <v>46</v>
      </c>
      <c r="R514" s="179" t="str">
        <f t="shared" si="38"/>
        <v>Chemicals Industry Hydrogen Use</v>
      </c>
      <c r="S514" s="179" t="str">
        <f t="shared" si="37"/>
        <v>//**Chemicals Industry Hydrogen Use: **</v>
      </c>
      <c r="T514" s="162" t="str">
        <f t="shared" si="39"/>
        <v/>
      </c>
      <c r="V514" s="162"/>
      <c r="W514" s="162"/>
      <c r="X514" s="162"/>
      <c r="Y514" s="162"/>
    </row>
    <row r="515" spans="1:25" s="180" customFormat="1" x14ac:dyDescent="0.35">
      <c r="A515" s="162" t="s">
        <v>1890</v>
      </c>
      <c r="B515" s="163"/>
      <c r="C515" s="161" t="s">
        <v>9</v>
      </c>
      <c r="D515" s="161" t="s">
        <v>1034</v>
      </c>
      <c r="E515" s="161" t="s">
        <v>675</v>
      </c>
      <c r="F515" s="155" t="s">
        <v>724</v>
      </c>
      <c r="G515" s="154" t="s">
        <v>676</v>
      </c>
      <c r="H515" s="28" t="s">
        <v>1127</v>
      </c>
      <c r="I515" s="154" t="s">
        <v>682</v>
      </c>
      <c r="J515" s="40">
        <v>421</v>
      </c>
      <c r="K515" s="154" t="s">
        <v>47</v>
      </c>
      <c r="L515" s="161"/>
      <c r="M515" s="163"/>
      <c r="N515" s="175" t="s">
        <v>1888</v>
      </c>
      <c r="O515" s="175"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79" t="s">
        <v>1889</v>
      </c>
      <c r="Q515" s="179" t="s">
        <v>46</v>
      </c>
      <c r="R515" s="179" t="str">
        <f t="shared" si="38"/>
        <v>Coal Mining Industry Electricity Use</v>
      </c>
      <c r="S515" s="179" t="str">
        <f t="shared" si="37"/>
        <v>//**Coal Mining Industry Electricity Use: **</v>
      </c>
      <c r="T515" s="162" t="str">
        <f t="shared" si="39"/>
        <v/>
      </c>
      <c r="V515" s="162"/>
      <c r="W515" s="162"/>
      <c r="X515" s="162"/>
      <c r="Y515" s="162"/>
    </row>
    <row r="516" spans="1:25" s="180" customFormat="1" x14ac:dyDescent="0.35">
      <c r="A516" s="162" t="s">
        <v>1890</v>
      </c>
      <c r="B516" s="163"/>
      <c r="C516" s="161" t="s">
        <v>9</v>
      </c>
      <c r="D516" s="161" t="s">
        <v>1034</v>
      </c>
      <c r="E516" s="161" t="s">
        <v>675</v>
      </c>
      <c r="F516" s="155" t="s">
        <v>724</v>
      </c>
      <c r="G516" s="154" t="s">
        <v>677</v>
      </c>
      <c r="H516" s="28" t="s">
        <v>1127</v>
      </c>
      <c r="I516" s="154" t="s">
        <v>685</v>
      </c>
      <c r="J516" s="40">
        <v>422</v>
      </c>
      <c r="K516" s="154" t="s">
        <v>46</v>
      </c>
      <c r="L516" s="154" t="s">
        <v>1938</v>
      </c>
      <c r="M516" s="163"/>
      <c r="N516" s="175" t="s">
        <v>1888</v>
      </c>
      <c r="O516" s="175"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79" t="s">
        <v>1889</v>
      </c>
      <c r="Q516" s="179" t="s">
        <v>46</v>
      </c>
      <c r="R516" s="179" t="str">
        <f t="shared" si="38"/>
        <v>Coal Mining Industry Coal Use</v>
      </c>
      <c r="S516" s="179" t="str">
        <f t="shared" si="37"/>
        <v>//**Coal Mining Industry Coal Use: **</v>
      </c>
      <c r="T516" s="162" t="str">
        <f t="shared" si="39"/>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516" s="162"/>
      <c r="W516" s="162"/>
      <c r="X516" s="162"/>
      <c r="Y516" s="162"/>
    </row>
    <row r="517" spans="1:25" s="180" customFormat="1" x14ac:dyDescent="0.35">
      <c r="A517" s="162" t="s">
        <v>1890</v>
      </c>
      <c r="B517" s="163"/>
      <c r="C517" s="161" t="s">
        <v>9</v>
      </c>
      <c r="D517" s="161" t="s">
        <v>1034</v>
      </c>
      <c r="E517" s="161" t="s">
        <v>675</v>
      </c>
      <c r="F517" s="155" t="s">
        <v>724</v>
      </c>
      <c r="G517" s="154" t="s">
        <v>678</v>
      </c>
      <c r="H517" s="28" t="s">
        <v>1127</v>
      </c>
      <c r="I517" s="154" t="s">
        <v>686</v>
      </c>
      <c r="J517" s="40">
        <v>423</v>
      </c>
      <c r="K517" s="154" t="s">
        <v>46</v>
      </c>
      <c r="L517" s="154" t="s">
        <v>1937</v>
      </c>
      <c r="M517" s="163"/>
      <c r="N517" s="175" t="s">
        <v>1888</v>
      </c>
      <c r="O517" s="175"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79" t="s">
        <v>1889</v>
      </c>
      <c r="Q517" s="179" t="s">
        <v>46</v>
      </c>
      <c r="R517" s="179" t="str">
        <f t="shared" si="38"/>
        <v>Coal Mining Industry Natural Gas Use</v>
      </c>
      <c r="S517" s="179" t="str">
        <f t="shared" si="37"/>
        <v>//**Coal Mining Industry Natural Gas Use: **</v>
      </c>
      <c r="T517" s="162" t="str">
        <f t="shared" si="39"/>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7" s="162"/>
      <c r="W517" s="162"/>
      <c r="X517" s="162"/>
      <c r="Y517" s="162"/>
    </row>
    <row r="518" spans="1:25" s="180" customFormat="1" x14ac:dyDescent="0.35">
      <c r="A518" s="162" t="s">
        <v>1890</v>
      </c>
      <c r="B518" s="163"/>
      <c r="C518" s="161" t="s">
        <v>9</v>
      </c>
      <c r="D518" s="161" t="s">
        <v>1034</v>
      </c>
      <c r="E518" s="161" t="s">
        <v>675</v>
      </c>
      <c r="F518" s="155" t="s">
        <v>724</v>
      </c>
      <c r="G518" s="154" t="s">
        <v>679</v>
      </c>
      <c r="H518" s="28" t="s">
        <v>1127</v>
      </c>
      <c r="I518" s="154" t="s">
        <v>683</v>
      </c>
      <c r="J518" s="40">
        <v>424</v>
      </c>
      <c r="K518" s="154" t="s">
        <v>47</v>
      </c>
      <c r="L518" s="154"/>
      <c r="M518" s="163"/>
      <c r="N518" s="175" t="s">
        <v>1888</v>
      </c>
      <c r="O518" s="175"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79" t="s">
        <v>1889</v>
      </c>
      <c r="Q518" s="179" t="s">
        <v>46</v>
      </c>
      <c r="R518" s="179" t="str">
        <f t="shared" si="38"/>
        <v>Coal Mining Industry Biomass Use</v>
      </c>
      <c r="S518" s="179" t="str">
        <f t="shared" si="37"/>
        <v>//**Coal Mining Industry Biomass Use: **</v>
      </c>
      <c r="T518" s="162" t="str">
        <f t="shared" si="39"/>
        <v/>
      </c>
      <c r="V518" s="162"/>
      <c r="W518" s="162"/>
      <c r="X518" s="162"/>
      <c r="Y518" s="162"/>
    </row>
    <row r="519" spans="1:25" s="180" customFormat="1" x14ac:dyDescent="0.35">
      <c r="A519" s="162" t="s">
        <v>1890</v>
      </c>
      <c r="B519" s="163"/>
      <c r="C519" s="161" t="s">
        <v>9</v>
      </c>
      <c r="D519" s="161" t="s">
        <v>1034</v>
      </c>
      <c r="E519" s="161" t="s">
        <v>675</v>
      </c>
      <c r="F519" s="155" t="s">
        <v>724</v>
      </c>
      <c r="G519" s="154" t="s">
        <v>680</v>
      </c>
      <c r="H519" s="28" t="s">
        <v>1127</v>
      </c>
      <c r="I519" s="154" t="s">
        <v>684</v>
      </c>
      <c r="J519" s="40">
        <v>425</v>
      </c>
      <c r="K519" s="154" t="s">
        <v>46</v>
      </c>
      <c r="L519" s="154" t="s">
        <v>1937</v>
      </c>
      <c r="M519" s="163"/>
      <c r="N519" s="175" t="s">
        <v>1888</v>
      </c>
      <c r="O519" s="175"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79" t="s">
        <v>1889</v>
      </c>
      <c r="Q519" s="179" t="s">
        <v>46</v>
      </c>
      <c r="R519" s="179" t="str">
        <f t="shared" si="38"/>
        <v>Coal Mining Industry Petroleum Use</v>
      </c>
      <c r="S519" s="179" t="str">
        <f t="shared" si="37"/>
        <v>//**Coal Mining Industry Petroleum Use: **</v>
      </c>
      <c r="T519" s="162" t="str">
        <f t="shared" si="39"/>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9" s="162"/>
      <c r="W519" s="162"/>
      <c r="X519" s="162"/>
      <c r="Y519" s="162"/>
    </row>
    <row r="520" spans="1:25" s="180" customFormat="1" x14ac:dyDescent="0.35">
      <c r="A520" s="162" t="s">
        <v>1890</v>
      </c>
      <c r="B520" s="163"/>
      <c r="C520" s="161" t="s">
        <v>9</v>
      </c>
      <c r="D520" s="161" t="s">
        <v>1034</v>
      </c>
      <c r="E520" s="161" t="s">
        <v>675</v>
      </c>
      <c r="F520" s="155" t="s">
        <v>724</v>
      </c>
      <c r="G520" s="154" t="s">
        <v>681</v>
      </c>
      <c r="H520" s="28" t="s">
        <v>1127</v>
      </c>
      <c r="I520" s="154" t="s">
        <v>687</v>
      </c>
      <c r="J520" s="40">
        <v>426</v>
      </c>
      <c r="K520" s="154" t="s">
        <v>47</v>
      </c>
      <c r="L520" s="154"/>
      <c r="M520" s="163"/>
      <c r="N520" s="175" t="s">
        <v>1888</v>
      </c>
      <c r="O520" s="175"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79" t="s">
        <v>1889</v>
      </c>
      <c r="Q520" s="179" t="s">
        <v>46</v>
      </c>
      <c r="R520" s="179" t="str">
        <f t="shared" si="38"/>
        <v>Coal Mining Industry Purchased Heat Use</v>
      </c>
      <c r="S520" s="179" t="str">
        <f t="shared" si="37"/>
        <v>//**Coal Mining Industry Purchased Heat Use: **</v>
      </c>
      <c r="T520" s="162" t="str">
        <f t="shared" si="39"/>
        <v/>
      </c>
      <c r="V520" s="162"/>
      <c r="W520" s="162"/>
      <c r="X520" s="162"/>
      <c r="Y520" s="162"/>
    </row>
    <row r="521" spans="1:25" s="180" customFormat="1" x14ac:dyDescent="0.35">
      <c r="A521" s="162" t="s">
        <v>1890</v>
      </c>
      <c r="B521" s="163"/>
      <c r="C521" s="161" t="s">
        <v>9</v>
      </c>
      <c r="D521" s="161" t="s">
        <v>1034</v>
      </c>
      <c r="E521" s="161" t="s">
        <v>675</v>
      </c>
      <c r="F521" s="155" t="s">
        <v>724</v>
      </c>
      <c r="G521" s="154" t="s">
        <v>1054</v>
      </c>
      <c r="H521" s="28" t="s">
        <v>1127</v>
      </c>
      <c r="I521" s="154" t="s">
        <v>1057</v>
      </c>
      <c r="J521" s="40">
        <v>427</v>
      </c>
      <c r="K521" s="154" t="s">
        <v>47</v>
      </c>
      <c r="L521" s="154"/>
      <c r="M521" s="163"/>
      <c r="N521" s="175" t="s">
        <v>1888</v>
      </c>
      <c r="O521" s="175"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79" t="s">
        <v>1889</v>
      </c>
      <c r="Q521" s="179" t="s">
        <v>46</v>
      </c>
      <c r="R521" s="179" t="str">
        <f t="shared" si="38"/>
        <v>Coal Mining Industry Crude Oil Use</v>
      </c>
      <c r="S521" s="179" t="str">
        <f t="shared" si="37"/>
        <v>//**Coal Mining Industry Crude Oil Use: **</v>
      </c>
      <c r="T521" s="162" t="str">
        <f t="shared" si="39"/>
        <v/>
      </c>
      <c r="V521" s="162"/>
      <c r="W521" s="162"/>
      <c r="X521" s="162"/>
      <c r="Y521" s="162"/>
    </row>
    <row r="522" spans="1:25" s="180" customFormat="1" x14ac:dyDescent="0.35">
      <c r="A522" s="162" t="s">
        <v>1890</v>
      </c>
      <c r="B522" s="163"/>
      <c r="C522" s="161" t="s">
        <v>9</v>
      </c>
      <c r="D522" s="161" t="s">
        <v>1034</v>
      </c>
      <c r="E522" s="161" t="s">
        <v>675</v>
      </c>
      <c r="F522" s="155" t="s">
        <v>724</v>
      </c>
      <c r="G522" s="154" t="s">
        <v>1055</v>
      </c>
      <c r="H522" s="28" t="s">
        <v>1127</v>
      </c>
      <c r="I522" s="154" t="s">
        <v>1059</v>
      </c>
      <c r="J522" s="40">
        <v>428</v>
      </c>
      <c r="K522" s="154" t="s">
        <v>46</v>
      </c>
      <c r="L522" s="154" t="s">
        <v>1937</v>
      </c>
      <c r="M522" s="163"/>
      <c r="N522" s="175" t="s">
        <v>1888</v>
      </c>
      <c r="O522" s="175"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79" t="s">
        <v>1889</v>
      </c>
      <c r="Q522" s="179" t="s">
        <v>46</v>
      </c>
      <c r="R522" s="179" t="str">
        <f t="shared" si="38"/>
        <v>Coal Mining Industry Heavy or Residual Fuel Oil Use</v>
      </c>
      <c r="S522" s="179" t="str">
        <f t="shared" si="37"/>
        <v>//**Coal Mining Industry Heavy or Residual Fuel Oil Use: **</v>
      </c>
      <c r="T522" s="162" t="str">
        <f t="shared" si="39"/>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22" s="162"/>
      <c r="W522" s="162"/>
      <c r="X522" s="162"/>
      <c r="Y522" s="162"/>
    </row>
    <row r="523" spans="1:25" s="180" customFormat="1" x14ac:dyDescent="0.35">
      <c r="A523" s="162" t="s">
        <v>1890</v>
      </c>
      <c r="B523" s="163"/>
      <c r="C523" s="161" t="s">
        <v>9</v>
      </c>
      <c r="D523" s="161" t="s">
        <v>1034</v>
      </c>
      <c r="E523" s="161" t="s">
        <v>675</v>
      </c>
      <c r="F523" s="155" t="s">
        <v>724</v>
      </c>
      <c r="G523" s="154" t="s">
        <v>1056</v>
      </c>
      <c r="H523" s="28" t="s">
        <v>1127</v>
      </c>
      <c r="I523" s="154" t="s">
        <v>1060</v>
      </c>
      <c r="J523" s="40">
        <v>464</v>
      </c>
      <c r="K523" s="154" t="s">
        <v>47</v>
      </c>
      <c r="L523" s="154"/>
      <c r="M523" s="163"/>
      <c r="N523" s="175" t="s">
        <v>1888</v>
      </c>
      <c r="O523" s="175"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79" t="s">
        <v>1889</v>
      </c>
      <c r="Q523" s="179" t="s">
        <v>46</v>
      </c>
      <c r="R523" s="179" t="str">
        <f t="shared" si="38"/>
        <v>Coal Mining Industry LPG Propane or Butane Use</v>
      </c>
      <c r="S523" s="179" t="str">
        <f t="shared" si="37"/>
        <v>//**Coal Mining Industry LPG Propane or Butane Use: **</v>
      </c>
      <c r="T523" s="162" t="str">
        <f t="shared" si="39"/>
        <v/>
      </c>
      <c r="V523" s="162"/>
      <c r="W523" s="162"/>
      <c r="X523" s="162"/>
      <c r="Y523" s="162"/>
    </row>
    <row r="524" spans="1:25" s="180" customFormat="1" x14ac:dyDescent="0.35">
      <c r="A524" s="162" t="s">
        <v>1890</v>
      </c>
      <c r="B524" s="163"/>
      <c r="C524" s="161" t="s">
        <v>9</v>
      </c>
      <c r="D524" s="161" t="s">
        <v>1034</v>
      </c>
      <c r="E524" s="161" t="s">
        <v>675</v>
      </c>
      <c r="F524" s="155" t="s">
        <v>724</v>
      </c>
      <c r="G524" s="154" t="s">
        <v>1053</v>
      </c>
      <c r="H524" s="28" t="s">
        <v>1127</v>
      </c>
      <c r="I524" s="154" t="s">
        <v>1058</v>
      </c>
      <c r="J524" s="40">
        <v>465</v>
      </c>
      <c r="K524" s="154" t="s">
        <v>47</v>
      </c>
      <c r="L524" s="161"/>
      <c r="M524" s="163"/>
      <c r="N524" s="175" t="s">
        <v>1888</v>
      </c>
      <c r="O524" s="175"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79" t="s">
        <v>1889</v>
      </c>
      <c r="Q524" s="179" t="s">
        <v>46</v>
      </c>
      <c r="R524" s="179" t="str">
        <f t="shared" si="38"/>
        <v>Coal Mining Industry Hydrogen Use</v>
      </c>
      <c r="S524" s="179" t="str">
        <f t="shared" si="37"/>
        <v>//**Coal Mining Industry Hydrogen Use: **</v>
      </c>
      <c r="T524" s="162" t="str">
        <f t="shared" si="39"/>
        <v/>
      </c>
      <c r="V524" s="162"/>
      <c r="W524" s="162"/>
      <c r="X524" s="162"/>
      <c r="Y524" s="162"/>
    </row>
    <row r="525" spans="1:25" s="180" customFormat="1" x14ac:dyDescent="0.35">
      <c r="A525" s="162" t="s">
        <v>1890</v>
      </c>
      <c r="B525" s="163"/>
      <c r="C525" s="161" t="s">
        <v>9</v>
      </c>
      <c r="D525" s="161" t="s">
        <v>1034</v>
      </c>
      <c r="E525" s="161" t="s">
        <v>675</v>
      </c>
      <c r="F525" s="155" t="s">
        <v>145</v>
      </c>
      <c r="G525" s="154" t="s">
        <v>676</v>
      </c>
      <c r="H525" s="28" t="s">
        <v>723</v>
      </c>
      <c r="I525" s="154" t="s">
        <v>682</v>
      </c>
      <c r="J525" s="40">
        <v>466</v>
      </c>
      <c r="K525" s="154" t="s">
        <v>47</v>
      </c>
      <c r="L525" s="161"/>
      <c r="M525" s="163"/>
      <c r="N525" s="175" t="s">
        <v>1888</v>
      </c>
      <c r="O525" s="175"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79" t="s">
        <v>1889</v>
      </c>
      <c r="Q525" s="179" t="s">
        <v>46</v>
      </c>
      <c r="R525" s="179" t="str">
        <f t="shared" si="38"/>
        <v>Water &amp; Waste Electricity Use</v>
      </c>
      <c r="S525" s="179" t="str">
        <f t="shared" si="37"/>
        <v>//**Water &amp; Waste Electricity Use: **</v>
      </c>
      <c r="T525" s="162" t="str">
        <f t="shared" si="39"/>
        <v/>
      </c>
      <c r="V525" s="162"/>
      <c r="W525" s="162"/>
      <c r="X525" s="162"/>
      <c r="Y525" s="162"/>
    </row>
    <row r="526" spans="1:25" s="180" customFormat="1" x14ac:dyDescent="0.35">
      <c r="A526" s="162" t="s">
        <v>1890</v>
      </c>
      <c r="B526" s="163"/>
      <c r="C526" s="161" t="s">
        <v>9</v>
      </c>
      <c r="D526" s="161" t="s">
        <v>1034</v>
      </c>
      <c r="E526" s="161" t="s">
        <v>675</v>
      </c>
      <c r="F526" s="155" t="s">
        <v>145</v>
      </c>
      <c r="G526" s="154" t="s">
        <v>677</v>
      </c>
      <c r="H526" s="28" t="s">
        <v>723</v>
      </c>
      <c r="I526" s="154" t="s">
        <v>685</v>
      </c>
      <c r="J526" s="40">
        <v>467</v>
      </c>
      <c r="K526" s="154" t="s">
        <v>47</v>
      </c>
      <c r="L526" s="154"/>
      <c r="M526" s="163"/>
      <c r="N526" s="175" t="s">
        <v>1888</v>
      </c>
      <c r="O526" s="175"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79" t="s">
        <v>1889</v>
      </c>
      <c r="Q526" s="179" t="s">
        <v>46</v>
      </c>
      <c r="R526" s="179" t="str">
        <f t="shared" si="38"/>
        <v>Water &amp; Waste Coal Use</v>
      </c>
      <c r="S526" s="179" t="str">
        <f t="shared" si="37"/>
        <v>//**Water &amp; Waste Coal Use: **</v>
      </c>
      <c r="T526" s="162" t="str">
        <f t="shared" si="39"/>
        <v/>
      </c>
      <c r="V526" s="162"/>
      <c r="W526" s="162"/>
      <c r="X526" s="162"/>
      <c r="Y526" s="162"/>
    </row>
    <row r="527" spans="1:25" s="180" customFormat="1" x14ac:dyDescent="0.35">
      <c r="A527" s="162" t="s">
        <v>1890</v>
      </c>
      <c r="B527" s="163"/>
      <c r="C527" s="161" t="s">
        <v>9</v>
      </c>
      <c r="D527" s="161" t="s">
        <v>1034</v>
      </c>
      <c r="E527" s="161" t="s">
        <v>675</v>
      </c>
      <c r="F527" s="155" t="s">
        <v>145</v>
      </c>
      <c r="G527" s="154" t="s">
        <v>678</v>
      </c>
      <c r="H527" s="28" t="s">
        <v>723</v>
      </c>
      <c r="I527" s="154" t="s">
        <v>686</v>
      </c>
      <c r="J527" s="40">
        <v>468</v>
      </c>
      <c r="K527" s="154" t="s">
        <v>47</v>
      </c>
      <c r="L527" s="154"/>
      <c r="M527" s="163"/>
      <c r="N527" s="175" t="s">
        <v>1888</v>
      </c>
      <c r="O527" s="175"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79" t="s">
        <v>1889</v>
      </c>
      <c r="Q527" s="179" t="s">
        <v>46</v>
      </c>
      <c r="R527" s="179" t="str">
        <f t="shared" si="38"/>
        <v>Water &amp; Waste Natural Gas Use</v>
      </c>
      <c r="S527" s="179" t="str">
        <f t="shared" si="37"/>
        <v>//**Water &amp; Waste Natural Gas Use: **</v>
      </c>
      <c r="T527" s="162" t="str">
        <f t="shared" si="39"/>
        <v/>
      </c>
      <c r="V527" s="162"/>
      <c r="W527" s="162"/>
      <c r="X527" s="162"/>
      <c r="Y527" s="162"/>
    </row>
    <row r="528" spans="1:25" s="180" customFormat="1" x14ac:dyDescent="0.35">
      <c r="A528" s="162" t="s">
        <v>1890</v>
      </c>
      <c r="B528" s="163"/>
      <c r="C528" s="161" t="s">
        <v>9</v>
      </c>
      <c r="D528" s="161" t="s">
        <v>1034</v>
      </c>
      <c r="E528" s="161" t="s">
        <v>675</v>
      </c>
      <c r="F528" s="155" t="s">
        <v>145</v>
      </c>
      <c r="G528" s="154" t="s">
        <v>679</v>
      </c>
      <c r="H528" s="28" t="s">
        <v>723</v>
      </c>
      <c r="I528" s="154" t="s">
        <v>683</v>
      </c>
      <c r="J528" s="40">
        <v>469</v>
      </c>
      <c r="K528" s="154" t="s">
        <v>47</v>
      </c>
      <c r="L528" s="154"/>
      <c r="M528" s="163"/>
      <c r="N528" s="175" t="s">
        <v>1888</v>
      </c>
      <c r="O528" s="175"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79" t="s">
        <v>1889</v>
      </c>
      <c r="Q528" s="179" t="s">
        <v>46</v>
      </c>
      <c r="R528" s="179" t="str">
        <f t="shared" si="38"/>
        <v>Water &amp; Waste Biomass Use</v>
      </c>
      <c r="S528" s="179" t="str">
        <f t="shared" si="37"/>
        <v>//**Water &amp; Waste Biomass Use: **</v>
      </c>
      <c r="T528" s="162" t="str">
        <f t="shared" si="39"/>
        <v/>
      </c>
      <c r="V528" s="162"/>
      <c r="W528" s="162"/>
      <c r="X528" s="162"/>
      <c r="Y528" s="162"/>
    </row>
    <row r="529" spans="1:25" s="180" customFormat="1" x14ac:dyDescent="0.35">
      <c r="A529" s="162" t="s">
        <v>1890</v>
      </c>
      <c r="B529" s="163"/>
      <c r="C529" s="161" t="s">
        <v>9</v>
      </c>
      <c r="D529" s="161" t="s">
        <v>1034</v>
      </c>
      <c r="E529" s="161" t="s">
        <v>675</v>
      </c>
      <c r="F529" s="155" t="s">
        <v>145</v>
      </c>
      <c r="G529" s="154" t="s">
        <v>680</v>
      </c>
      <c r="H529" s="28" t="s">
        <v>723</v>
      </c>
      <c r="I529" s="154" t="s">
        <v>684</v>
      </c>
      <c r="J529" s="40">
        <v>470</v>
      </c>
      <c r="K529" s="154" t="s">
        <v>47</v>
      </c>
      <c r="L529" s="154"/>
      <c r="M529" s="163"/>
      <c r="N529" s="175" t="s">
        <v>1888</v>
      </c>
      <c r="O529" s="175"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79" t="s">
        <v>1889</v>
      </c>
      <c r="Q529" s="179" t="s">
        <v>46</v>
      </c>
      <c r="R529" s="179" t="str">
        <f t="shared" si="38"/>
        <v>Water &amp; Waste Petroleum Use</v>
      </c>
      <c r="S529" s="179" t="str">
        <f t="shared" si="37"/>
        <v>//**Water &amp; Waste Petroleum Use: **</v>
      </c>
      <c r="T529" s="162" t="str">
        <f t="shared" si="39"/>
        <v/>
      </c>
      <c r="V529" s="162"/>
      <c r="W529" s="162"/>
      <c r="X529" s="162"/>
      <c r="Y529" s="162"/>
    </row>
    <row r="530" spans="1:25" s="180" customFormat="1" x14ac:dyDescent="0.35">
      <c r="A530" s="162" t="s">
        <v>1890</v>
      </c>
      <c r="B530" s="163"/>
      <c r="C530" s="161" t="s">
        <v>9</v>
      </c>
      <c r="D530" s="161" t="s">
        <v>1034</v>
      </c>
      <c r="E530" s="161" t="s">
        <v>675</v>
      </c>
      <c r="F530" s="155" t="s">
        <v>145</v>
      </c>
      <c r="G530" s="154" t="s">
        <v>681</v>
      </c>
      <c r="H530" s="28" t="s">
        <v>723</v>
      </c>
      <c r="I530" s="154" t="s">
        <v>687</v>
      </c>
      <c r="J530" s="40">
        <v>471</v>
      </c>
      <c r="K530" s="154" t="s">
        <v>47</v>
      </c>
      <c r="L530" s="154"/>
      <c r="M530" s="163"/>
      <c r="N530" s="175" t="s">
        <v>1888</v>
      </c>
      <c r="O530" s="175"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79" t="s">
        <v>1889</v>
      </c>
      <c r="Q530" s="179" t="s">
        <v>46</v>
      </c>
      <c r="R530" s="179" t="str">
        <f t="shared" si="38"/>
        <v>Water &amp; Waste Purchased Heat Use</v>
      </c>
      <c r="S530" s="179" t="str">
        <f t="shared" si="37"/>
        <v>//**Water &amp; Waste Purchased Heat Use: **</v>
      </c>
      <c r="T530" s="162" t="str">
        <f t="shared" si="39"/>
        <v/>
      </c>
      <c r="V530" s="162"/>
      <c r="W530" s="162"/>
      <c r="X530" s="162"/>
      <c r="Y530" s="162"/>
    </row>
    <row r="531" spans="1:25" s="180" customFormat="1" x14ac:dyDescent="0.35">
      <c r="A531" s="162" t="s">
        <v>1890</v>
      </c>
      <c r="B531" s="163"/>
      <c r="C531" s="161" t="s">
        <v>9</v>
      </c>
      <c r="D531" s="161" t="s">
        <v>1034</v>
      </c>
      <c r="E531" s="161" t="s">
        <v>675</v>
      </c>
      <c r="F531" s="155" t="s">
        <v>145</v>
      </c>
      <c r="G531" s="154" t="s">
        <v>1054</v>
      </c>
      <c r="H531" s="28" t="s">
        <v>723</v>
      </c>
      <c r="I531" s="154" t="s">
        <v>1057</v>
      </c>
      <c r="J531" s="40">
        <v>472</v>
      </c>
      <c r="K531" s="154" t="s">
        <v>47</v>
      </c>
      <c r="L531" s="154"/>
      <c r="M531" s="163"/>
      <c r="N531" s="175" t="s">
        <v>1888</v>
      </c>
      <c r="O531" s="175"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79" t="s">
        <v>1889</v>
      </c>
      <c r="Q531" s="179" t="s">
        <v>46</v>
      </c>
      <c r="R531" s="179" t="str">
        <f t="shared" si="38"/>
        <v>Water &amp; Waste Crude Oil Use</v>
      </c>
      <c r="S531" s="179" t="str">
        <f t="shared" si="37"/>
        <v>//**Water &amp; Waste Crude Oil Use: **</v>
      </c>
      <c r="T531" s="162" t="str">
        <f t="shared" si="39"/>
        <v/>
      </c>
      <c r="V531" s="162"/>
      <c r="W531" s="162"/>
      <c r="X531" s="162"/>
      <c r="Y531" s="162"/>
    </row>
    <row r="532" spans="1:25" s="180" customFormat="1" x14ac:dyDescent="0.35">
      <c r="A532" s="162" t="s">
        <v>1890</v>
      </c>
      <c r="B532" s="163"/>
      <c r="C532" s="161" t="s">
        <v>9</v>
      </c>
      <c r="D532" s="161" t="s">
        <v>1034</v>
      </c>
      <c r="E532" s="161" t="s">
        <v>675</v>
      </c>
      <c r="F532" s="155" t="s">
        <v>145</v>
      </c>
      <c r="G532" s="154" t="s">
        <v>1055</v>
      </c>
      <c r="H532" s="28" t="s">
        <v>723</v>
      </c>
      <c r="I532" s="154" t="s">
        <v>1059</v>
      </c>
      <c r="J532" s="40">
        <v>473</v>
      </c>
      <c r="K532" s="154" t="s">
        <v>47</v>
      </c>
      <c r="L532" s="154"/>
      <c r="M532" s="163"/>
      <c r="N532" s="175" t="s">
        <v>1888</v>
      </c>
      <c r="O532" s="175"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79" t="s">
        <v>1889</v>
      </c>
      <c r="Q532" s="179" t="s">
        <v>46</v>
      </c>
      <c r="R532" s="179" t="str">
        <f t="shared" si="38"/>
        <v>Water &amp; Waste Heavy or Residual Fuel Oil Use</v>
      </c>
      <c r="S532" s="179" t="str">
        <f t="shared" si="37"/>
        <v>//**Water &amp; Waste Heavy or Residual Fuel Oil Use: **</v>
      </c>
      <c r="T532" s="162" t="str">
        <f t="shared" si="39"/>
        <v/>
      </c>
      <c r="V532" s="162"/>
      <c r="W532" s="162"/>
      <c r="X532" s="162"/>
      <c r="Y532" s="162"/>
    </row>
    <row r="533" spans="1:25" s="180" customFormat="1" x14ac:dyDescent="0.35">
      <c r="A533" s="162" t="s">
        <v>1890</v>
      </c>
      <c r="B533" s="163"/>
      <c r="C533" s="161" t="s">
        <v>9</v>
      </c>
      <c r="D533" s="161" t="s">
        <v>1034</v>
      </c>
      <c r="E533" s="161" t="s">
        <v>675</v>
      </c>
      <c r="F533" s="155" t="s">
        <v>145</v>
      </c>
      <c r="G533" s="154" t="s">
        <v>1056</v>
      </c>
      <c r="H533" s="28" t="s">
        <v>723</v>
      </c>
      <c r="I533" s="154" t="s">
        <v>1060</v>
      </c>
      <c r="J533" s="40">
        <v>474</v>
      </c>
      <c r="K533" s="154" t="s">
        <v>47</v>
      </c>
      <c r="L533" s="154"/>
      <c r="M533" s="163"/>
      <c r="N533" s="175" t="s">
        <v>1888</v>
      </c>
      <c r="O533" s="175"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79" t="s">
        <v>1889</v>
      </c>
      <c r="Q533" s="179" t="s">
        <v>46</v>
      </c>
      <c r="R533" s="179" t="str">
        <f t="shared" si="38"/>
        <v>Water &amp; Waste LPG Propane or Butane Use</v>
      </c>
      <c r="S533" s="179" t="str">
        <f t="shared" si="37"/>
        <v>//**Water &amp; Waste LPG Propane or Butane Use: **</v>
      </c>
      <c r="T533" s="162" t="str">
        <f t="shared" si="39"/>
        <v/>
      </c>
      <c r="V533" s="162"/>
      <c r="W533" s="162"/>
      <c r="X533" s="162"/>
      <c r="Y533" s="162"/>
    </row>
    <row r="534" spans="1:25" s="180" customFormat="1" x14ac:dyDescent="0.35">
      <c r="A534" s="162" t="s">
        <v>1890</v>
      </c>
      <c r="B534" s="163"/>
      <c r="C534" s="161" t="s">
        <v>9</v>
      </c>
      <c r="D534" s="161" t="s">
        <v>1034</v>
      </c>
      <c r="E534" s="161" t="s">
        <v>675</v>
      </c>
      <c r="F534" s="155" t="s">
        <v>145</v>
      </c>
      <c r="G534" s="154" t="s">
        <v>1053</v>
      </c>
      <c r="H534" s="28" t="s">
        <v>723</v>
      </c>
      <c r="I534" s="154" t="s">
        <v>1058</v>
      </c>
      <c r="J534" s="40">
        <v>475</v>
      </c>
      <c r="K534" s="154" t="s">
        <v>47</v>
      </c>
      <c r="L534" s="161"/>
      <c r="M534" s="163"/>
      <c r="N534" s="175" t="s">
        <v>1888</v>
      </c>
      <c r="O534" s="175"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79" t="s">
        <v>1889</v>
      </c>
      <c r="Q534" s="179" t="s">
        <v>46</v>
      </c>
      <c r="R534" s="179" t="str">
        <f t="shared" si="38"/>
        <v>Water &amp; Waste Hydrogen Use</v>
      </c>
      <c r="S534" s="179" t="str">
        <f t="shared" si="37"/>
        <v>//**Water &amp; Waste Hydrogen Use: **</v>
      </c>
      <c r="T534" s="162" t="str">
        <f t="shared" si="39"/>
        <v/>
      </c>
      <c r="V534" s="162"/>
      <c r="W534" s="162"/>
      <c r="X534" s="162"/>
      <c r="Y534" s="162"/>
    </row>
    <row r="535" spans="1:25" s="180" customFormat="1" x14ac:dyDescent="0.35">
      <c r="A535" s="162" t="s">
        <v>1890</v>
      </c>
      <c r="B535" s="163"/>
      <c r="C535" s="161" t="s">
        <v>9</v>
      </c>
      <c r="D535" s="161" t="s">
        <v>1034</v>
      </c>
      <c r="E535" s="161" t="s">
        <v>675</v>
      </c>
      <c r="F535" s="155" t="s">
        <v>146</v>
      </c>
      <c r="G535" s="154" t="s">
        <v>676</v>
      </c>
      <c r="H535" s="28" t="s">
        <v>148</v>
      </c>
      <c r="I535" s="154" t="s">
        <v>682</v>
      </c>
      <c r="J535" s="40">
        <v>476</v>
      </c>
      <c r="K535" s="154" t="s">
        <v>47</v>
      </c>
      <c r="L535" s="161"/>
      <c r="M535" s="163"/>
      <c r="N535" s="175" t="s">
        <v>1888</v>
      </c>
      <c r="O535" s="175"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79" t="s">
        <v>1889</v>
      </c>
      <c r="Q535" s="179" t="s">
        <v>46</v>
      </c>
      <c r="R535" s="179" t="str">
        <f t="shared" si="38"/>
        <v>Agriculture Electricity Use</v>
      </c>
      <c r="S535" s="179" t="str">
        <f t="shared" si="37"/>
        <v>//**Agriculture Electricity Use: **</v>
      </c>
      <c r="T535" s="162" t="str">
        <f t="shared" si="39"/>
        <v/>
      </c>
      <c r="V535" s="162"/>
      <c r="W535" s="162"/>
      <c r="X535" s="162"/>
      <c r="Y535" s="162"/>
    </row>
    <row r="536" spans="1:25" s="180" customFormat="1" x14ac:dyDescent="0.35">
      <c r="A536" s="162" t="s">
        <v>1890</v>
      </c>
      <c r="B536" s="163"/>
      <c r="C536" s="161" t="s">
        <v>9</v>
      </c>
      <c r="D536" s="161" t="s">
        <v>1034</v>
      </c>
      <c r="E536" s="161" t="s">
        <v>675</v>
      </c>
      <c r="F536" s="155" t="s">
        <v>146</v>
      </c>
      <c r="G536" s="154" t="s">
        <v>677</v>
      </c>
      <c r="H536" s="28" t="s">
        <v>148</v>
      </c>
      <c r="I536" s="154" t="s">
        <v>685</v>
      </c>
      <c r="J536" s="40">
        <v>477</v>
      </c>
      <c r="K536" s="154" t="s">
        <v>47</v>
      </c>
      <c r="L536" s="154"/>
      <c r="M536" s="163"/>
      <c r="N536" s="175" t="s">
        <v>1888</v>
      </c>
      <c r="O536" s="175"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79" t="s">
        <v>1889</v>
      </c>
      <c r="Q536" s="179" t="s">
        <v>46</v>
      </c>
      <c r="R536" s="179" t="str">
        <f t="shared" si="38"/>
        <v>Agriculture Coal Use</v>
      </c>
      <c r="S536" s="179" t="str">
        <f t="shared" si="37"/>
        <v>//**Agriculture Coal Use: **</v>
      </c>
      <c r="T536" s="162" t="str">
        <f t="shared" si="39"/>
        <v/>
      </c>
      <c r="V536" s="162"/>
      <c r="W536" s="162"/>
      <c r="X536" s="162"/>
      <c r="Y536" s="162"/>
    </row>
    <row r="537" spans="1:25" s="180" customFormat="1" x14ac:dyDescent="0.35">
      <c r="A537" s="162" t="s">
        <v>1890</v>
      </c>
      <c r="B537" s="163"/>
      <c r="C537" s="161" t="s">
        <v>9</v>
      </c>
      <c r="D537" s="161" t="s">
        <v>1034</v>
      </c>
      <c r="E537" s="161" t="s">
        <v>675</v>
      </c>
      <c r="F537" s="155" t="s">
        <v>146</v>
      </c>
      <c r="G537" s="154" t="s">
        <v>678</v>
      </c>
      <c r="H537" s="28" t="s">
        <v>148</v>
      </c>
      <c r="I537" s="154" t="s">
        <v>686</v>
      </c>
      <c r="J537" s="40">
        <v>478</v>
      </c>
      <c r="K537" s="154" t="s">
        <v>46</v>
      </c>
      <c r="L537" s="154" t="s">
        <v>1937</v>
      </c>
      <c r="M537" s="163"/>
      <c r="N537" s="175" t="s">
        <v>1888</v>
      </c>
      <c r="O537" s="175"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79" t="s">
        <v>1889</v>
      </c>
      <c r="Q537" s="179" t="s">
        <v>46</v>
      </c>
      <c r="R537" s="179" t="str">
        <f t="shared" si="38"/>
        <v>Agriculture Natural Gas Use</v>
      </c>
      <c r="S537" s="179" t="str">
        <f t="shared" si="37"/>
        <v>//**Agriculture Natural Gas Use: **</v>
      </c>
      <c r="T537" s="162" t="str">
        <f t="shared" si="39"/>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37" s="162"/>
      <c r="W537" s="162"/>
      <c r="X537" s="162"/>
      <c r="Y537" s="162"/>
    </row>
    <row r="538" spans="1:25" s="180" customFormat="1" x14ac:dyDescent="0.35">
      <c r="A538" s="162" t="s">
        <v>1890</v>
      </c>
      <c r="B538" s="163"/>
      <c r="C538" s="161" t="s">
        <v>9</v>
      </c>
      <c r="D538" s="161" t="s">
        <v>1034</v>
      </c>
      <c r="E538" s="161" t="s">
        <v>675</v>
      </c>
      <c r="F538" s="155" t="s">
        <v>146</v>
      </c>
      <c r="G538" s="154" t="s">
        <v>679</v>
      </c>
      <c r="H538" s="28" t="s">
        <v>148</v>
      </c>
      <c r="I538" s="154" t="s">
        <v>683</v>
      </c>
      <c r="J538" s="40">
        <v>479</v>
      </c>
      <c r="K538" s="154" t="s">
        <v>47</v>
      </c>
      <c r="L538" s="154"/>
      <c r="M538" s="163"/>
      <c r="N538" s="175" t="s">
        <v>1888</v>
      </c>
      <c r="O538" s="175"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79" t="s">
        <v>1889</v>
      </c>
      <c r="Q538" s="179" t="s">
        <v>46</v>
      </c>
      <c r="R538" s="179" t="str">
        <f t="shared" si="38"/>
        <v>Agriculture Biomass Use</v>
      </c>
      <c r="S538" s="179" t="str">
        <f t="shared" ref="S538:S554" si="40">IF(R538="","","//**"&amp;R538&amp;": **")</f>
        <v>//**Agriculture Biomass Use: **</v>
      </c>
      <c r="T538" s="162" t="str">
        <f t="shared" si="39"/>
        <v/>
      </c>
      <c r="V538" s="162"/>
      <c r="W538" s="162"/>
      <c r="X538" s="162"/>
      <c r="Y538" s="162"/>
    </row>
    <row r="539" spans="1:25" s="180" customFormat="1" x14ac:dyDescent="0.35">
      <c r="A539" s="162" t="s">
        <v>1890</v>
      </c>
      <c r="B539" s="163"/>
      <c r="C539" s="161" t="s">
        <v>9</v>
      </c>
      <c r="D539" s="161" t="s">
        <v>1034</v>
      </c>
      <c r="E539" s="161" t="s">
        <v>675</v>
      </c>
      <c r="F539" s="155" t="s">
        <v>146</v>
      </c>
      <c r="G539" s="154" t="s">
        <v>680</v>
      </c>
      <c r="H539" s="28" t="s">
        <v>148</v>
      </c>
      <c r="I539" s="154" t="s">
        <v>684</v>
      </c>
      <c r="J539" s="40">
        <v>480</v>
      </c>
      <c r="K539" s="154" t="s">
        <v>46</v>
      </c>
      <c r="L539" s="154" t="s">
        <v>1937</v>
      </c>
      <c r="M539" s="163"/>
      <c r="N539" s="175" t="s">
        <v>1888</v>
      </c>
      <c r="O539" s="175"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79" t="s">
        <v>1889</v>
      </c>
      <c r="Q539" s="179" t="s">
        <v>46</v>
      </c>
      <c r="R539" s="179" t="str">
        <f t="shared" ref="R539:R558" si="41">H539&amp;" "&amp;I539</f>
        <v>Agriculture Petroleum Use</v>
      </c>
      <c r="S539" s="179" t="str">
        <f t="shared" si="40"/>
        <v>//**Agriculture Petroleum Use: **</v>
      </c>
      <c r="T539" s="162"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39" s="162"/>
      <c r="W539" s="162"/>
      <c r="X539" s="162"/>
      <c r="Y539" s="162"/>
    </row>
    <row r="540" spans="1:25" s="180" customFormat="1" x14ac:dyDescent="0.35">
      <c r="A540" s="162" t="s">
        <v>1890</v>
      </c>
      <c r="B540" s="163"/>
      <c r="C540" s="161" t="s">
        <v>9</v>
      </c>
      <c r="D540" s="161" t="s">
        <v>1034</v>
      </c>
      <c r="E540" s="161" t="s">
        <v>675</v>
      </c>
      <c r="F540" s="155" t="s">
        <v>146</v>
      </c>
      <c r="G540" s="154" t="s">
        <v>681</v>
      </c>
      <c r="H540" s="28" t="s">
        <v>148</v>
      </c>
      <c r="I540" s="154" t="s">
        <v>687</v>
      </c>
      <c r="J540" s="40">
        <v>481</v>
      </c>
      <c r="K540" s="154" t="s">
        <v>47</v>
      </c>
      <c r="L540" s="154"/>
      <c r="M540" s="163"/>
      <c r="N540" s="175" t="s">
        <v>1888</v>
      </c>
      <c r="O540" s="175"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79" t="s">
        <v>1889</v>
      </c>
      <c r="Q540" s="179" t="s">
        <v>46</v>
      </c>
      <c r="R540" s="179" t="str">
        <f t="shared" si="41"/>
        <v>Agriculture Purchased Heat Use</v>
      </c>
      <c r="S540" s="179" t="str">
        <f t="shared" si="40"/>
        <v>//**Agriculture Purchased Heat Use: **</v>
      </c>
      <c r="T540" s="162" t="str">
        <f t="shared" si="39"/>
        <v/>
      </c>
      <c r="V540" s="162"/>
      <c r="W540" s="162"/>
      <c r="X540" s="162"/>
      <c r="Y540" s="162"/>
    </row>
    <row r="541" spans="1:25" s="180" customFormat="1" x14ac:dyDescent="0.35">
      <c r="A541" s="162" t="s">
        <v>1890</v>
      </c>
      <c r="B541" s="163"/>
      <c r="C541" s="161" t="s">
        <v>9</v>
      </c>
      <c r="D541" s="161" t="s">
        <v>1034</v>
      </c>
      <c r="E541" s="161" t="s">
        <v>675</v>
      </c>
      <c r="F541" s="155" t="s">
        <v>146</v>
      </c>
      <c r="G541" s="154" t="s">
        <v>1054</v>
      </c>
      <c r="H541" s="28" t="s">
        <v>148</v>
      </c>
      <c r="I541" s="154" t="s">
        <v>1057</v>
      </c>
      <c r="J541" s="40">
        <v>482</v>
      </c>
      <c r="K541" s="154" t="s">
        <v>47</v>
      </c>
      <c r="L541" s="154"/>
      <c r="M541" s="163"/>
      <c r="N541" s="175" t="s">
        <v>1888</v>
      </c>
      <c r="O541" s="175"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79" t="s">
        <v>1889</v>
      </c>
      <c r="Q541" s="179" t="s">
        <v>46</v>
      </c>
      <c r="R541" s="179" t="str">
        <f t="shared" si="41"/>
        <v>Agriculture Crude Oil Use</v>
      </c>
      <c r="S541" s="179" t="str">
        <f t="shared" si="40"/>
        <v>//**Agriculture Crude Oil Use: **</v>
      </c>
      <c r="T541" s="162" t="str">
        <f t="shared" si="39"/>
        <v/>
      </c>
      <c r="V541" s="162"/>
      <c r="W541" s="162"/>
      <c r="X541" s="162"/>
      <c r="Y541" s="162"/>
    </row>
    <row r="542" spans="1:25" s="180" customFormat="1" x14ac:dyDescent="0.35">
      <c r="A542" s="162" t="s">
        <v>1890</v>
      </c>
      <c r="B542" s="163"/>
      <c r="C542" s="161" t="s">
        <v>9</v>
      </c>
      <c r="D542" s="161" t="s">
        <v>1034</v>
      </c>
      <c r="E542" s="161" t="s">
        <v>675</v>
      </c>
      <c r="F542" s="155" t="s">
        <v>146</v>
      </c>
      <c r="G542" s="154" t="s">
        <v>1055</v>
      </c>
      <c r="H542" s="28" t="s">
        <v>148</v>
      </c>
      <c r="I542" s="154" t="s">
        <v>1059</v>
      </c>
      <c r="J542" s="40">
        <v>483</v>
      </c>
      <c r="K542" s="154" t="s">
        <v>46</v>
      </c>
      <c r="L542" s="154" t="s">
        <v>1937</v>
      </c>
      <c r="M542" s="163"/>
      <c r="N542" s="175" t="s">
        <v>1888</v>
      </c>
      <c r="O542" s="175"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79" t="s">
        <v>1889</v>
      </c>
      <c r="Q542" s="179" t="s">
        <v>46</v>
      </c>
      <c r="R542" s="179" t="str">
        <f t="shared" si="41"/>
        <v>Agriculture Heavy or Residual Fuel Oil Use</v>
      </c>
      <c r="S542" s="179" t="str">
        <f t="shared" si="40"/>
        <v>//**Agriculture Heavy or Residual Fuel Oil Use: **</v>
      </c>
      <c r="T542" s="162"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2" s="162"/>
      <c r="W542" s="162"/>
      <c r="X542" s="162"/>
      <c r="Y542" s="162"/>
    </row>
    <row r="543" spans="1:25" s="180" customFormat="1" x14ac:dyDescent="0.35">
      <c r="A543" s="162" t="s">
        <v>1890</v>
      </c>
      <c r="B543" s="163"/>
      <c r="C543" s="161" t="s">
        <v>9</v>
      </c>
      <c r="D543" s="161" t="s">
        <v>1034</v>
      </c>
      <c r="E543" s="161" t="s">
        <v>675</v>
      </c>
      <c r="F543" s="155" t="s">
        <v>146</v>
      </c>
      <c r="G543" s="154" t="s">
        <v>1056</v>
      </c>
      <c r="H543" s="28" t="s">
        <v>148</v>
      </c>
      <c r="I543" s="154" t="s">
        <v>1060</v>
      </c>
      <c r="J543" s="40">
        <v>484</v>
      </c>
      <c r="K543" s="154" t="s">
        <v>46</v>
      </c>
      <c r="L543" s="154" t="s">
        <v>1937</v>
      </c>
      <c r="M543" s="163"/>
      <c r="N543" s="175" t="s">
        <v>1888</v>
      </c>
      <c r="O543" s="175"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79" t="s">
        <v>1889</v>
      </c>
      <c r="Q543" s="179" t="s">
        <v>46</v>
      </c>
      <c r="R543" s="179" t="str">
        <f t="shared" si="41"/>
        <v>Agriculture LPG Propane or Butane Use</v>
      </c>
      <c r="S543" s="179" t="str">
        <f t="shared" si="40"/>
        <v>//**Agriculture LPG Propane or Butane Use: **</v>
      </c>
      <c r="T543" s="162"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3" s="162"/>
      <c r="W543" s="162"/>
      <c r="X543" s="162"/>
      <c r="Y543" s="162"/>
    </row>
    <row r="544" spans="1:25" s="180" customFormat="1" x14ac:dyDescent="0.35">
      <c r="A544" s="162" t="s">
        <v>1890</v>
      </c>
      <c r="B544" s="163"/>
      <c r="C544" s="161" t="s">
        <v>9</v>
      </c>
      <c r="D544" s="161" t="s">
        <v>1034</v>
      </c>
      <c r="E544" s="161" t="s">
        <v>675</v>
      </c>
      <c r="F544" s="155" t="s">
        <v>146</v>
      </c>
      <c r="G544" s="154" t="s">
        <v>1053</v>
      </c>
      <c r="H544" s="28" t="s">
        <v>148</v>
      </c>
      <c r="I544" s="154" t="s">
        <v>1058</v>
      </c>
      <c r="J544" s="40">
        <v>485</v>
      </c>
      <c r="K544" s="154" t="s">
        <v>47</v>
      </c>
      <c r="L544" s="161"/>
      <c r="M544" s="163"/>
      <c r="N544" s="175" t="s">
        <v>1888</v>
      </c>
      <c r="O544" s="175"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79" t="s">
        <v>1889</v>
      </c>
      <c r="Q544" s="179" t="s">
        <v>46</v>
      </c>
      <c r="R544" s="179" t="str">
        <f t="shared" si="41"/>
        <v>Agriculture Hydrogen Use</v>
      </c>
      <c r="S544" s="179" t="str">
        <f t="shared" si="40"/>
        <v>//**Agriculture Hydrogen Use: **</v>
      </c>
      <c r="T544" s="162" t="str">
        <f t="shared" si="39"/>
        <v/>
      </c>
      <c r="V544" s="162"/>
      <c r="W544" s="162"/>
      <c r="X544" s="162"/>
      <c r="Y544" s="162"/>
    </row>
    <row r="545" spans="1:25" s="180" customFormat="1" x14ac:dyDescent="0.35">
      <c r="A545" s="162" t="s">
        <v>1890</v>
      </c>
      <c r="B545" s="163"/>
      <c r="C545" s="161" t="s">
        <v>9</v>
      </c>
      <c r="D545" s="161" t="s">
        <v>1034</v>
      </c>
      <c r="E545" s="161" t="s">
        <v>675</v>
      </c>
      <c r="F545" s="155" t="s">
        <v>147</v>
      </c>
      <c r="G545" s="154" t="s">
        <v>676</v>
      </c>
      <c r="H545" s="28" t="s">
        <v>149</v>
      </c>
      <c r="I545" s="154" t="s">
        <v>682</v>
      </c>
      <c r="J545" s="40">
        <v>486</v>
      </c>
      <c r="K545" s="154" t="s">
        <v>47</v>
      </c>
      <c r="L545" s="161"/>
      <c r="M545" s="163"/>
      <c r="N545" s="175" t="s">
        <v>1888</v>
      </c>
      <c r="O545" s="175"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79" t="s">
        <v>1889</v>
      </c>
      <c r="Q545" s="179" t="s">
        <v>46</v>
      </c>
      <c r="R545" s="179" t="str">
        <f t="shared" si="41"/>
        <v>Other Industries Electricity Use</v>
      </c>
      <c r="S545" s="179" t="str">
        <f t="shared" si="40"/>
        <v>//**Other Industries Electricity Use: **</v>
      </c>
      <c r="T545" s="162" t="str">
        <f t="shared" si="39"/>
        <v/>
      </c>
      <c r="V545" s="162"/>
      <c r="W545" s="162"/>
      <c r="X545" s="162"/>
      <c r="Y545" s="162"/>
    </row>
    <row r="546" spans="1:25" s="180" customFormat="1" x14ac:dyDescent="0.35">
      <c r="A546" s="162" t="s">
        <v>1890</v>
      </c>
      <c r="B546" s="163"/>
      <c r="C546" s="161" t="s">
        <v>9</v>
      </c>
      <c r="D546" s="161" t="s">
        <v>1034</v>
      </c>
      <c r="E546" s="161" t="s">
        <v>675</v>
      </c>
      <c r="F546" s="155" t="s">
        <v>147</v>
      </c>
      <c r="G546" s="154" t="s">
        <v>677</v>
      </c>
      <c r="H546" s="28" t="s">
        <v>149</v>
      </c>
      <c r="I546" s="154" t="s">
        <v>685</v>
      </c>
      <c r="J546" s="40">
        <v>487</v>
      </c>
      <c r="K546" s="154" t="s">
        <v>46</v>
      </c>
      <c r="L546" s="154" t="s">
        <v>1938</v>
      </c>
      <c r="M546" s="163"/>
      <c r="N546" s="175" t="s">
        <v>1888</v>
      </c>
      <c r="O546" s="175"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79" t="s">
        <v>1889</v>
      </c>
      <c r="Q546" s="179" t="s">
        <v>46</v>
      </c>
      <c r="R546" s="179" t="str">
        <f t="shared" si="41"/>
        <v>Other Industries Coal Use</v>
      </c>
      <c r="S546" s="179" t="str">
        <f t="shared" si="40"/>
        <v>//**Other Industries Coal Use: **</v>
      </c>
      <c r="T546" s="162"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546" s="162"/>
      <c r="W546" s="162"/>
      <c r="X546" s="162"/>
      <c r="Y546" s="162"/>
    </row>
    <row r="547" spans="1:25" s="180" customFormat="1" x14ac:dyDescent="0.35">
      <c r="A547" s="162" t="s">
        <v>1890</v>
      </c>
      <c r="B547" s="163"/>
      <c r="C547" s="161" t="s">
        <v>9</v>
      </c>
      <c r="D547" s="161" t="s">
        <v>1034</v>
      </c>
      <c r="E547" s="161" t="s">
        <v>675</v>
      </c>
      <c r="F547" s="155" t="s">
        <v>147</v>
      </c>
      <c r="G547" s="154" t="s">
        <v>678</v>
      </c>
      <c r="H547" s="28" t="s">
        <v>149</v>
      </c>
      <c r="I547" s="154" t="s">
        <v>686</v>
      </c>
      <c r="J547" s="40">
        <v>488</v>
      </c>
      <c r="K547" s="154" t="s">
        <v>46</v>
      </c>
      <c r="L547" s="154" t="s">
        <v>1937</v>
      </c>
      <c r="M547" s="163"/>
      <c r="N547" s="175" t="s">
        <v>1888</v>
      </c>
      <c r="O547" s="175"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79" t="s">
        <v>1889</v>
      </c>
      <c r="Q547" s="179" t="s">
        <v>46</v>
      </c>
      <c r="R547" s="179" t="str">
        <f t="shared" si="41"/>
        <v>Other Industries Natural Gas Use</v>
      </c>
      <c r="S547" s="179" t="str">
        <f t="shared" si="40"/>
        <v>//**Other Industries Natural Gas Use: **</v>
      </c>
      <c r="T547" s="162"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7" s="162"/>
      <c r="W547" s="162"/>
      <c r="X547" s="162"/>
      <c r="Y547" s="162"/>
    </row>
    <row r="548" spans="1:25" s="180" customFormat="1" x14ac:dyDescent="0.35">
      <c r="A548" s="162" t="s">
        <v>1890</v>
      </c>
      <c r="B548" s="163"/>
      <c r="C548" s="161" t="s">
        <v>9</v>
      </c>
      <c r="D548" s="161" t="s">
        <v>1034</v>
      </c>
      <c r="E548" s="161" t="s">
        <v>675</v>
      </c>
      <c r="F548" s="155" t="s">
        <v>147</v>
      </c>
      <c r="G548" s="154" t="s">
        <v>679</v>
      </c>
      <c r="H548" s="28" t="s">
        <v>149</v>
      </c>
      <c r="I548" s="154" t="s">
        <v>683</v>
      </c>
      <c r="J548" s="40">
        <v>489</v>
      </c>
      <c r="K548" s="154" t="s">
        <v>47</v>
      </c>
      <c r="L548" s="154"/>
      <c r="M548" s="163"/>
      <c r="N548" s="175" t="s">
        <v>1888</v>
      </c>
      <c r="O548" s="175"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79" t="s">
        <v>1889</v>
      </c>
      <c r="Q548" s="179" t="s">
        <v>46</v>
      </c>
      <c r="R548" s="179" t="str">
        <f t="shared" si="41"/>
        <v>Other Industries Biomass Use</v>
      </c>
      <c r="S548" s="179" t="str">
        <f t="shared" si="40"/>
        <v>//**Other Industries Biomass Use: **</v>
      </c>
      <c r="T548" s="162" t="str">
        <f t="shared" si="39"/>
        <v/>
      </c>
      <c r="V548" s="162"/>
      <c r="W548" s="162"/>
      <c r="X548" s="162"/>
      <c r="Y548" s="162"/>
    </row>
    <row r="549" spans="1:25" s="180" customFormat="1" x14ac:dyDescent="0.35">
      <c r="A549" s="162" t="s">
        <v>1890</v>
      </c>
      <c r="B549" s="163"/>
      <c r="C549" s="161" t="s">
        <v>9</v>
      </c>
      <c r="D549" s="161" t="s">
        <v>1034</v>
      </c>
      <c r="E549" s="161" t="s">
        <v>675</v>
      </c>
      <c r="F549" s="155" t="s">
        <v>147</v>
      </c>
      <c r="G549" s="154" t="s">
        <v>680</v>
      </c>
      <c r="H549" s="28" t="s">
        <v>149</v>
      </c>
      <c r="I549" s="154" t="s">
        <v>684</v>
      </c>
      <c r="J549" s="40">
        <v>490</v>
      </c>
      <c r="K549" s="154" t="s">
        <v>46</v>
      </c>
      <c r="L549" s="154" t="s">
        <v>1937</v>
      </c>
      <c r="M549" s="163"/>
      <c r="N549" s="175" t="s">
        <v>1888</v>
      </c>
      <c r="O549" s="175"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79" t="s">
        <v>1889</v>
      </c>
      <c r="Q549" s="179" t="s">
        <v>46</v>
      </c>
      <c r="R549" s="179" t="str">
        <f t="shared" si="41"/>
        <v>Other Industries Petroleum Use</v>
      </c>
      <c r="S549" s="179" t="str">
        <f t="shared" si="40"/>
        <v>//**Other Industries Petroleum Use: **</v>
      </c>
      <c r="T549" s="162"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9" s="162"/>
      <c r="W549" s="162"/>
      <c r="X549" s="162"/>
      <c r="Y549" s="162"/>
    </row>
    <row r="550" spans="1:25" s="180" customFormat="1" x14ac:dyDescent="0.35">
      <c r="A550" s="162" t="s">
        <v>1890</v>
      </c>
      <c r="B550" s="163"/>
      <c r="C550" s="161" t="s">
        <v>9</v>
      </c>
      <c r="D550" s="161" t="s">
        <v>1034</v>
      </c>
      <c r="E550" s="161" t="s">
        <v>675</v>
      </c>
      <c r="F550" s="155" t="s">
        <v>147</v>
      </c>
      <c r="G550" s="154" t="s">
        <v>681</v>
      </c>
      <c r="H550" s="28" t="s">
        <v>149</v>
      </c>
      <c r="I550" s="154" t="s">
        <v>687</v>
      </c>
      <c r="J550" s="40">
        <v>491</v>
      </c>
      <c r="K550" s="154" t="s">
        <v>47</v>
      </c>
      <c r="L550" s="154"/>
      <c r="M550" s="163"/>
      <c r="N550" s="175" t="s">
        <v>1888</v>
      </c>
      <c r="O550" s="175"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79" t="s">
        <v>1889</v>
      </c>
      <c r="Q550" s="179" t="s">
        <v>46</v>
      </c>
      <c r="R550" s="179" t="str">
        <f t="shared" si="41"/>
        <v>Other Industries Purchased Heat Use</v>
      </c>
      <c r="S550" s="179" t="str">
        <f t="shared" si="40"/>
        <v>//**Other Industries Purchased Heat Use: **</v>
      </c>
      <c r="T550" s="162" t="str">
        <f t="shared" si="39"/>
        <v/>
      </c>
      <c r="V550" s="162"/>
      <c r="W550" s="162"/>
      <c r="X550" s="162"/>
      <c r="Y550" s="162"/>
    </row>
    <row r="551" spans="1:25" s="180" customFormat="1" x14ac:dyDescent="0.35">
      <c r="A551" s="162" t="s">
        <v>1890</v>
      </c>
      <c r="B551" s="163"/>
      <c r="C551" s="161" t="s">
        <v>9</v>
      </c>
      <c r="D551" s="161" t="s">
        <v>1034</v>
      </c>
      <c r="E551" s="161" t="s">
        <v>675</v>
      </c>
      <c r="F551" s="155" t="s">
        <v>147</v>
      </c>
      <c r="G551" s="154" t="s">
        <v>1054</v>
      </c>
      <c r="H551" s="28" t="s">
        <v>149</v>
      </c>
      <c r="I551" s="154" t="s">
        <v>1057</v>
      </c>
      <c r="J551" s="40">
        <v>492</v>
      </c>
      <c r="K551" s="154" t="s">
        <v>47</v>
      </c>
      <c r="L551" s="154"/>
      <c r="M551" s="163"/>
      <c r="N551" s="175" t="s">
        <v>1888</v>
      </c>
      <c r="O551" s="175"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79" t="s">
        <v>1889</v>
      </c>
      <c r="Q551" s="179" t="s">
        <v>46</v>
      </c>
      <c r="R551" s="179" t="str">
        <f t="shared" si="41"/>
        <v>Other Industries Crude Oil Use</v>
      </c>
      <c r="S551" s="179" t="str">
        <f t="shared" si="40"/>
        <v>//**Other Industries Crude Oil Use: **</v>
      </c>
      <c r="T551" s="162" t="str">
        <f t="shared" si="39"/>
        <v/>
      </c>
      <c r="V551" s="162"/>
      <c r="W551" s="162"/>
      <c r="X551" s="162"/>
      <c r="Y551" s="162"/>
    </row>
    <row r="552" spans="1:25" s="180" customFormat="1" x14ac:dyDescent="0.35">
      <c r="A552" s="162" t="s">
        <v>1890</v>
      </c>
      <c r="B552" s="163"/>
      <c r="C552" s="161" t="s">
        <v>9</v>
      </c>
      <c r="D552" s="161" t="s">
        <v>1034</v>
      </c>
      <c r="E552" s="161" t="s">
        <v>675</v>
      </c>
      <c r="F552" s="155" t="s">
        <v>147</v>
      </c>
      <c r="G552" s="154" t="s">
        <v>1055</v>
      </c>
      <c r="H552" s="28" t="s">
        <v>149</v>
      </c>
      <c r="I552" s="154" t="s">
        <v>1059</v>
      </c>
      <c r="J552" s="40">
        <v>493</v>
      </c>
      <c r="K552" s="154" t="s">
        <v>46</v>
      </c>
      <c r="L552" s="154" t="s">
        <v>1937</v>
      </c>
      <c r="M552" s="163"/>
      <c r="N552" s="175" t="s">
        <v>1888</v>
      </c>
      <c r="O552" s="175"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79" t="s">
        <v>1889</v>
      </c>
      <c r="Q552" s="179" t="s">
        <v>46</v>
      </c>
      <c r="R552" s="179" t="str">
        <f t="shared" si="41"/>
        <v>Other Industries Heavy or Residual Fuel Oil Use</v>
      </c>
      <c r="S552" s="179" t="str">
        <f t="shared" si="40"/>
        <v>//**Other Industries Heavy or Residual Fuel Oil Use: **</v>
      </c>
      <c r="T552" s="162" t="str">
        <f t="shared" ref="T552:T615" si="42">IF(K552="Yes",S552&amp;L552,"")</f>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52" s="162"/>
      <c r="W552" s="162"/>
      <c r="X552" s="162"/>
      <c r="Y552" s="162"/>
    </row>
    <row r="553" spans="1:25" s="180" customFormat="1" x14ac:dyDescent="0.35">
      <c r="A553" s="162" t="s">
        <v>1890</v>
      </c>
      <c r="B553" s="163"/>
      <c r="C553" s="161" t="s">
        <v>9</v>
      </c>
      <c r="D553" s="161" t="s">
        <v>1034</v>
      </c>
      <c r="E553" s="161" t="s">
        <v>675</v>
      </c>
      <c r="F553" s="155" t="s">
        <v>147</v>
      </c>
      <c r="G553" s="154" t="s">
        <v>1056</v>
      </c>
      <c r="H553" s="28" t="s">
        <v>149</v>
      </c>
      <c r="I553" s="154" t="s">
        <v>1060</v>
      </c>
      <c r="J553" s="40">
        <v>494</v>
      </c>
      <c r="K553" s="154" t="s">
        <v>46</v>
      </c>
      <c r="L553" s="154" t="s">
        <v>1937</v>
      </c>
      <c r="M553" s="163"/>
      <c r="N553" s="175" t="s">
        <v>1888</v>
      </c>
      <c r="O553" s="175"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79" t="s">
        <v>1889</v>
      </c>
      <c r="Q553" s="179" t="s">
        <v>46</v>
      </c>
      <c r="R553" s="179" t="str">
        <f t="shared" si="41"/>
        <v>Other Industries LPG Propane or Butane Use</v>
      </c>
      <c r="S553" s="179" t="str">
        <f t="shared" si="40"/>
        <v>//**Other Industries LPG Propane or Butane Use: **</v>
      </c>
      <c r="T553" s="162" t="str">
        <f t="shared" si="42"/>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53" s="162"/>
      <c r="W553" s="162"/>
      <c r="X553" s="162"/>
      <c r="Y553" s="162"/>
    </row>
    <row r="554" spans="1:25" s="180" customFormat="1" x14ac:dyDescent="0.35">
      <c r="A554" s="162" t="s">
        <v>1890</v>
      </c>
      <c r="B554" s="163"/>
      <c r="C554" s="161" t="s">
        <v>9</v>
      </c>
      <c r="D554" s="161" t="s">
        <v>1034</v>
      </c>
      <c r="E554" s="161" t="s">
        <v>675</v>
      </c>
      <c r="F554" s="155" t="s">
        <v>147</v>
      </c>
      <c r="G554" s="154" t="s">
        <v>1053</v>
      </c>
      <c r="H554" s="28" t="s">
        <v>149</v>
      </c>
      <c r="I554" s="154" t="s">
        <v>1058</v>
      </c>
      <c r="J554" s="40">
        <v>495</v>
      </c>
      <c r="K554" s="154" t="s">
        <v>47</v>
      </c>
      <c r="L554" s="161"/>
      <c r="M554" s="163"/>
      <c r="N554" s="175" t="s">
        <v>1888</v>
      </c>
      <c r="O554" s="175" t="str">
        <f>INDEX('Standard Descriptions'!$E:$E,MATCH(Guidance!E554,'Standard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4" s="179" t="s">
        <v>1889</v>
      </c>
      <c r="Q554" s="179" t="s">
        <v>46</v>
      </c>
      <c r="R554" s="179" t="str">
        <f t="shared" si="41"/>
        <v>Other Industries Hydrogen Use</v>
      </c>
      <c r="S554" s="179" t="str">
        <f t="shared" si="40"/>
        <v>//**Other Industries Hydrogen Use: **</v>
      </c>
      <c r="T554" s="162" t="str">
        <f t="shared" si="42"/>
        <v/>
      </c>
      <c r="V554" s="162"/>
      <c r="W554" s="162"/>
      <c r="X554" s="162"/>
      <c r="Y554" s="162"/>
    </row>
    <row r="555" spans="1:25" s="183" customFormat="1" ht="29" x14ac:dyDescent="0.35">
      <c r="A555" s="183" t="s">
        <v>1887</v>
      </c>
      <c r="B555" s="163"/>
      <c r="C555" s="184" t="s">
        <v>9</v>
      </c>
      <c r="D555" s="184" t="s">
        <v>1139</v>
      </c>
      <c r="E555" s="184" t="s">
        <v>1142</v>
      </c>
      <c r="F555" s="186"/>
      <c r="G555" s="186"/>
      <c r="H555" s="186"/>
      <c r="I555" s="186"/>
      <c r="J555" s="185">
        <v>58</v>
      </c>
      <c r="K555" s="186" t="s">
        <v>46</v>
      </c>
      <c r="L555" s="196" t="s">
        <v>1939</v>
      </c>
      <c r="M555" s="163"/>
      <c r="N555" s="188" t="s">
        <v>1888</v>
      </c>
      <c r="O555" s="188" t="str">
        <f>INDEX('Standard Descriptions'!$E:$E,MATCH(Guidance!E555,'Standard Descriptions'!$C:$C,0))</f>
        <v xml:space="preserve"> This policy reduces emissions of high-GWP, fluorinated gases (F-gases) from the industry sector by substituting less-harmful chemicals. // </v>
      </c>
      <c r="P555" s="183" t="s">
        <v>1889</v>
      </c>
      <c r="Q555" s="183" t="s">
        <v>47</v>
      </c>
      <c r="R555" s="183" t="str">
        <f t="shared" si="41"/>
        <v xml:space="preserve"> </v>
      </c>
      <c r="T555" s="183" t="str">
        <f t="shared" si="42"/>
        <v xml:space="preserve"> If this policy is fully implemented, F-gas emissions in 2050 are reduced by 77%.</v>
      </c>
      <c r="U555" s="204" t="str">
        <f>N555&amp;O555&amp;P555&amp;T555</f>
        <v>**Description:** This policy reduces emissions of high-GWP, fluorinated gases (F-gases) from the industry sector by substituting less-harmful chemicals. // **Guidance for setting values: ** If this policy is fully implemented, F-gas emissions in 2050 are reduced by 77%.</v>
      </c>
    </row>
    <row r="556" spans="1:25" s="183" customFormat="1" ht="29" x14ac:dyDescent="0.35">
      <c r="A556" s="183" t="s">
        <v>1887</v>
      </c>
      <c r="B556" s="163"/>
      <c r="C556" s="184" t="s">
        <v>9</v>
      </c>
      <c r="D556" s="184" t="s">
        <v>1140</v>
      </c>
      <c r="E556" s="184" t="s">
        <v>1143</v>
      </c>
      <c r="F556" s="186"/>
      <c r="G556" s="186"/>
      <c r="H556" s="186"/>
      <c r="I556" s="186"/>
      <c r="J556" s="185">
        <v>510</v>
      </c>
      <c r="K556" s="186" t="s">
        <v>46</v>
      </c>
      <c r="L556" s="196" t="s">
        <v>1940</v>
      </c>
      <c r="M556" s="163"/>
      <c r="N556" s="188" t="s">
        <v>1888</v>
      </c>
      <c r="O556" s="188" t="str">
        <f>INDEX('Standard Descriptions'!$E:$E,MATCH(Guidance!E556,'Standard Descriptions'!$C:$C,0))</f>
        <v xml:space="preserve"> This policy reduces emissions of high-GWP, fluorinated gases (F-gases) from the industry sector by destroying F-gases created as byproducts during the creation of desired products. // </v>
      </c>
      <c r="P556" s="183" t="s">
        <v>1889</v>
      </c>
      <c r="Q556" s="183" t="s">
        <v>47</v>
      </c>
      <c r="R556" s="183" t="str">
        <f t="shared" si="41"/>
        <v xml:space="preserve"> </v>
      </c>
      <c r="T556" s="183" t="str">
        <f t="shared" si="42"/>
        <v xml:space="preserve"> If this policy is fully implemented, F-gas emissions in 2050 are reduced by 10%.</v>
      </c>
      <c r="U556" s="204" t="str">
        <f>N556&amp;O556&amp;P556&amp;T556</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7" spans="1:25" s="183" customFormat="1" ht="29" x14ac:dyDescent="0.35">
      <c r="A557" s="183" t="s">
        <v>1887</v>
      </c>
      <c r="B557" s="163"/>
      <c r="C557" s="184" t="s">
        <v>9</v>
      </c>
      <c r="D557" s="184" t="s">
        <v>1141</v>
      </c>
      <c r="E557" s="184" t="s">
        <v>1144</v>
      </c>
      <c r="F557" s="186"/>
      <c r="G557" s="186"/>
      <c r="H557" s="186"/>
      <c r="I557" s="186"/>
      <c r="J557" s="185">
        <v>511</v>
      </c>
      <c r="K557" s="186" t="s">
        <v>46</v>
      </c>
      <c r="L557" s="196" t="s">
        <v>1941</v>
      </c>
      <c r="M557" s="163"/>
      <c r="N557" s="188" t="s">
        <v>1888</v>
      </c>
      <c r="O557" s="188" t="str">
        <f>INDEX('Standard Descriptions'!$E:$E,MATCH(Guidance!E557,'Standard Descriptions'!$C:$C,0))</f>
        <v xml:space="preserve"> This policy reduces emissions of high-GWP, fluorinated gases (F-gases) by recovering F-gases from equipment at the end of its service life and destroying or recycling those F-gases. // </v>
      </c>
      <c r="P557" s="183" t="s">
        <v>1889</v>
      </c>
      <c r="Q557" s="183" t="s">
        <v>47</v>
      </c>
      <c r="R557" s="183" t="str">
        <f t="shared" si="41"/>
        <v xml:space="preserve"> </v>
      </c>
      <c r="T557" s="183" t="str">
        <f t="shared" si="42"/>
        <v xml:space="preserve"> If this policy is fully implemented, F-gas emissions in 2050 are reduced by 22%.</v>
      </c>
      <c r="U557" s="204" t="str">
        <f>N557&amp;O557&amp;P557&amp;T557</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8" spans="1:25" s="183" customFormat="1" ht="29" x14ac:dyDescent="0.35">
      <c r="A558" s="183" t="s">
        <v>1887</v>
      </c>
      <c r="B558" s="163"/>
      <c r="C558" s="184" t="s">
        <v>9</v>
      </c>
      <c r="D558" s="184" t="s">
        <v>1151</v>
      </c>
      <c r="E558" s="184" t="s">
        <v>1145</v>
      </c>
      <c r="F558" s="186"/>
      <c r="G558" s="186"/>
      <c r="H558" s="186"/>
      <c r="I558" s="186"/>
      <c r="J558" s="185">
        <v>512</v>
      </c>
      <c r="K558" s="186" t="s">
        <v>46</v>
      </c>
      <c r="L558" s="196" t="s">
        <v>1942</v>
      </c>
      <c r="M558" s="163"/>
      <c r="N558" s="188" t="s">
        <v>1888</v>
      </c>
      <c r="O558" s="188" t="str">
        <f>INDEX('Standard Descriptions'!$E:$E,MATCH(Guidance!E558,'Standard Descriptions'!$C:$C,0))</f>
        <v xml:space="preserve"> This policy reduces emissions of high-GWP, fluorinated gases (F-gases) from the industry sector by reducing leakage and losses through improved inspections, maintenance, and retrofitting of equipment. // </v>
      </c>
      <c r="P558" s="183" t="s">
        <v>1889</v>
      </c>
      <c r="Q558" s="183" t="s">
        <v>47</v>
      </c>
      <c r="R558" s="183" t="str">
        <f t="shared" si="41"/>
        <v xml:space="preserve"> </v>
      </c>
      <c r="T558" s="183" t="str">
        <f t="shared" si="42"/>
        <v xml:space="preserve"> If this policy is fully implemented, F-gas emissions in 2050 are reduced by 0.5%.</v>
      </c>
      <c r="U558" s="204" t="str">
        <f>N558&amp;O558&amp;P558&amp;T558</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9" spans="1:25" s="183" customFormat="1" ht="18" customHeight="1" x14ac:dyDescent="0.35">
      <c r="A559" s="183" t="s">
        <v>1887</v>
      </c>
      <c r="B559" s="163"/>
      <c r="C559" s="183" t="s">
        <v>9</v>
      </c>
      <c r="D559" s="183" t="s">
        <v>722</v>
      </c>
      <c r="E559" s="183" t="str">
        <f>E560</f>
        <v>Percent Reduction in Nonenergy Nonagriculture Industry Product Demand</v>
      </c>
      <c r="M559" s="163"/>
      <c r="N559" s="188" t="s">
        <v>1943</v>
      </c>
      <c r="O559" s="211"/>
      <c r="P559" s="183" t="s">
        <v>1889</v>
      </c>
      <c r="Q559" s="183" t="s">
        <v>46</v>
      </c>
      <c r="T559" s="183" t="str">
        <f t="shared" si="42"/>
        <v/>
      </c>
      <c r="U559" s="204" t="str">
        <f>N559&amp;O559&amp;P559&amp;T560&amp;T561&amp;T562</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0" spans="1:25" x14ac:dyDescent="0.35">
      <c r="A560" s="162" t="s">
        <v>1890</v>
      </c>
      <c r="C560" s="28" t="s">
        <v>9</v>
      </c>
      <c r="D560" s="28" t="s">
        <v>722</v>
      </c>
      <c r="E560" s="28" t="s">
        <v>721</v>
      </c>
      <c r="F560" s="154" t="s">
        <v>141</v>
      </c>
      <c r="G560" s="154"/>
      <c r="H560" s="155" t="s">
        <v>690</v>
      </c>
      <c r="I560" s="154"/>
      <c r="J560" s="40">
        <v>429</v>
      </c>
      <c r="K560" s="154" t="s">
        <v>46</v>
      </c>
      <c r="L560" s="178" t="s">
        <v>1944</v>
      </c>
      <c r="N560" s="175" t="s">
        <v>1888</v>
      </c>
      <c r="O560" s="175">
        <f>INDEX('Standard Descriptions'!$E:$E,MATCH(Guidance!E560,'Standard Descriptions'!$C:$C,0))</f>
        <v>0</v>
      </c>
      <c r="P560" s="179" t="s">
        <v>1889</v>
      </c>
      <c r="Q560" s="179" t="s">
        <v>46</v>
      </c>
      <c r="R560" s="179" t="str">
        <f>H560&amp;" "&amp;I560</f>
        <v xml:space="preserve">Cement Industry </v>
      </c>
      <c r="S560" s="179" t="str">
        <f t="shared" ref="S560:S580" si="43">IF(R560="","","//**"&amp;R560&amp;": **")</f>
        <v>//**Cement Industry : **</v>
      </c>
      <c r="T560" s="162" t="str">
        <f t="shared" si="42"/>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1" spans="1:21" x14ac:dyDescent="0.35">
      <c r="A561" s="162" t="s">
        <v>1890</v>
      </c>
      <c r="C561" s="161" t="s">
        <v>9</v>
      </c>
      <c r="D561" s="161" t="s">
        <v>722</v>
      </c>
      <c r="E561" s="161" t="s">
        <v>721</v>
      </c>
      <c r="F561" s="155" t="s">
        <v>143</v>
      </c>
      <c r="G561" s="154"/>
      <c r="H561" s="155" t="s">
        <v>692</v>
      </c>
      <c r="I561" s="154"/>
      <c r="J561" s="40">
        <v>430</v>
      </c>
      <c r="K561" s="154" t="s">
        <v>46</v>
      </c>
      <c r="L561" s="178" t="s">
        <v>1945</v>
      </c>
      <c r="N561" s="175" t="s">
        <v>1888</v>
      </c>
      <c r="O561" s="175">
        <f>INDEX('Standard Descriptions'!$E:$E,MATCH(Guidance!E561,'Standard Descriptions'!$C:$C,0))</f>
        <v>0</v>
      </c>
      <c r="P561" s="179" t="s">
        <v>1889</v>
      </c>
      <c r="Q561" s="179" t="s">
        <v>46</v>
      </c>
      <c r="R561" s="179" t="str">
        <f>H561&amp;" "&amp;I561</f>
        <v xml:space="preserve">Iron and Steel Industry </v>
      </c>
      <c r="S561" s="179" t="str">
        <f t="shared" si="43"/>
        <v>//**Iron and Steel Industry : **</v>
      </c>
      <c r="T561" s="162" t="str">
        <f t="shared" si="42"/>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2" spans="1:21" x14ac:dyDescent="0.35">
      <c r="A562" s="162" t="s">
        <v>1890</v>
      </c>
      <c r="C562" s="161" t="s">
        <v>9</v>
      </c>
      <c r="D562" s="161" t="s">
        <v>722</v>
      </c>
      <c r="E562" s="161" t="s">
        <v>721</v>
      </c>
      <c r="F562" s="155" t="s">
        <v>145</v>
      </c>
      <c r="G562" s="154"/>
      <c r="H562" s="155" t="s">
        <v>723</v>
      </c>
      <c r="I562" s="154"/>
      <c r="J562" s="40">
        <v>432</v>
      </c>
      <c r="K562" s="154" t="s">
        <v>46</v>
      </c>
      <c r="L562" s="178" t="s">
        <v>1946</v>
      </c>
      <c r="N562" s="175" t="s">
        <v>1888</v>
      </c>
      <c r="O562" s="175">
        <f>INDEX('Standard Descriptions'!$E:$E,MATCH(Guidance!E562,'Standard Descriptions'!$C:$C,0))</f>
        <v>0</v>
      </c>
      <c r="P562" s="179" t="s">
        <v>1889</v>
      </c>
      <c r="Q562" s="179" t="s">
        <v>46</v>
      </c>
      <c r="R562" s="179" t="str">
        <f>H562&amp;" "&amp;I562</f>
        <v xml:space="preserve">Water &amp; Waste </v>
      </c>
      <c r="S562" s="179" t="str">
        <f t="shared" si="43"/>
        <v>//**Water &amp; Waste : **</v>
      </c>
      <c r="T562" s="162" t="str">
        <f t="shared" si="42"/>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3" spans="1:21" s="183" customFormat="1" ht="58" x14ac:dyDescent="0.35">
      <c r="A563" s="183" t="s">
        <v>1887</v>
      </c>
      <c r="B563" s="163"/>
      <c r="C563" s="183" t="s">
        <v>9</v>
      </c>
      <c r="D563" s="183" t="s">
        <v>22</v>
      </c>
      <c r="E563" s="183" t="str">
        <f>E564</f>
        <v>Fraction of Methane Capture Opportunities Achieved</v>
      </c>
      <c r="M563" s="163"/>
      <c r="N563" s="188" t="s">
        <v>1888</v>
      </c>
      <c r="O563" s="188"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83" t="s">
        <v>1889</v>
      </c>
      <c r="Q563" s="183" t="s">
        <v>46</v>
      </c>
      <c r="S563" s="183" t="str">
        <f t="shared" si="43"/>
        <v/>
      </c>
      <c r="T563" s="183" t="str">
        <f t="shared" si="42"/>
        <v/>
      </c>
      <c r="U563" s="204" t="str">
        <f>N563&amp;O563&amp;P563&amp;T564&amp;T565&amp;T566</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4" spans="1:21" x14ac:dyDescent="0.35">
      <c r="A564" s="162" t="s">
        <v>1890</v>
      </c>
      <c r="C564" s="28" t="s">
        <v>9</v>
      </c>
      <c r="D564" s="28" t="s">
        <v>22</v>
      </c>
      <c r="E564" s="28" t="s">
        <v>273</v>
      </c>
      <c r="F564" s="154" t="s">
        <v>142</v>
      </c>
      <c r="G564" s="154"/>
      <c r="H564" s="28" t="s">
        <v>691</v>
      </c>
      <c r="I564" s="154"/>
      <c r="J564" s="40">
        <v>56</v>
      </c>
      <c r="K564" s="154" t="s">
        <v>46</v>
      </c>
      <c r="L564" s="154" t="s">
        <v>1947</v>
      </c>
      <c r="N564" s="175" t="s">
        <v>1888</v>
      </c>
      <c r="O564" s="175"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79" t="s">
        <v>1889</v>
      </c>
      <c r="Q564" s="179" t="s">
        <v>46</v>
      </c>
      <c r="R564" s="179" t="str">
        <f>H564&amp;" "&amp;I564</f>
        <v xml:space="preserve">Natural Gas and Petroleum Industry </v>
      </c>
      <c r="S564" s="179" t="str">
        <f t="shared" si="43"/>
        <v>//**Natural Gas and Petroleum Industry : **</v>
      </c>
      <c r="T564" s="162" t="str">
        <f t="shared" si="42"/>
        <v>//**Natural Gas and Petroleum Industry : ** If this policy is fully implemented, process emissions are reduced by 70.5% from the natural gas and petroleum industry in that year.</v>
      </c>
    </row>
    <row r="565" spans="1:21" x14ac:dyDescent="0.35">
      <c r="A565" s="162" t="s">
        <v>1890</v>
      </c>
      <c r="C565" s="161" t="s">
        <v>9</v>
      </c>
      <c r="D565" s="161" t="s">
        <v>22</v>
      </c>
      <c r="E565" s="161" t="s">
        <v>273</v>
      </c>
      <c r="F565" s="154" t="s">
        <v>724</v>
      </c>
      <c r="G565" s="154"/>
      <c r="H565" s="28" t="s">
        <v>1127</v>
      </c>
      <c r="I565" s="154"/>
      <c r="J565" s="40">
        <v>513</v>
      </c>
      <c r="K565" s="154" t="s">
        <v>46</v>
      </c>
      <c r="L565" s="154" t="s">
        <v>1948</v>
      </c>
      <c r="N565" s="175" t="s">
        <v>1888</v>
      </c>
      <c r="O565" s="175"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79" t="s">
        <v>1889</v>
      </c>
      <c r="Q565" s="179" t="s">
        <v>46</v>
      </c>
      <c r="R565" s="179" t="str">
        <f>H565&amp;" "&amp;I565</f>
        <v xml:space="preserve">Coal Mining Industry </v>
      </c>
      <c r="S565" s="179" t="str">
        <f t="shared" si="43"/>
        <v>//**Coal Mining Industry : **</v>
      </c>
      <c r="T565" s="162" t="str">
        <f t="shared" si="42"/>
        <v>//**Coal Mining Industry : ** If this policy is fully implemented, process emissions in 2050 are reduced by 8% from the mining industry..</v>
      </c>
    </row>
    <row r="566" spans="1:21" x14ac:dyDescent="0.35">
      <c r="A566" s="162" t="s">
        <v>1890</v>
      </c>
      <c r="C566" s="161" t="s">
        <v>9</v>
      </c>
      <c r="D566" s="161" t="s">
        <v>22</v>
      </c>
      <c r="E566" s="161" t="s">
        <v>273</v>
      </c>
      <c r="F566" s="154" t="s">
        <v>145</v>
      </c>
      <c r="G566" s="154"/>
      <c r="H566" s="28" t="s">
        <v>723</v>
      </c>
      <c r="I566" s="154"/>
      <c r="J566" s="40">
        <v>514</v>
      </c>
      <c r="K566" s="154" t="s">
        <v>46</v>
      </c>
      <c r="L566" s="154" t="s">
        <v>1949</v>
      </c>
      <c r="N566" s="175" t="s">
        <v>1888</v>
      </c>
      <c r="O566" s="175" t="str">
        <f>INDEX('Standard Descriptions'!$E:$E,MATCH(Guidance!E566,'Standard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6" s="179" t="s">
        <v>1889</v>
      </c>
      <c r="Q566" s="179" t="s">
        <v>46</v>
      </c>
      <c r="R566" s="179" t="str">
        <f>H566&amp;" "&amp;I566</f>
        <v xml:space="preserve">Water &amp; Waste </v>
      </c>
      <c r="S566" s="179" t="str">
        <f t="shared" si="43"/>
        <v>//**Water &amp; Waste : **</v>
      </c>
      <c r="T566" s="162" t="str">
        <f t="shared" si="42"/>
        <v>//**Water &amp; Waste : ** If this policy is fully implemented, process emissions in 2050 are reduced by 7% from the waste management industry.</v>
      </c>
    </row>
    <row r="567" spans="1:21" s="189" customFormat="1" ht="58" x14ac:dyDescent="0.35">
      <c r="A567" s="189" t="s">
        <v>1887</v>
      </c>
      <c r="C567" s="189" t="s">
        <v>9</v>
      </c>
      <c r="D567" s="189" t="s">
        <v>20</v>
      </c>
      <c r="E567" s="189" t="str">
        <f>E569</f>
        <v>Fraction of Methane Destruction Opportunities Achieved</v>
      </c>
      <c r="N567" s="206" t="s">
        <v>1888</v>
      </c>
      <c r="O567" s="20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89" t="s">
        <v>1889</v>
      </c>
      <c r="Q567" s="189" t="s">
        <v>46</v>
      </c>
      <c r="S567" s="189" t="str">
        <f t="shared" si="43"/>
        <v/>
      </c>
      <c r="T567" s="189" t="str">
        <f t="shared" si="42"/>
        <v/>
      </c>
      <c r="U567" s="204" t="str">
        <f>N567&amp;O567&amp;P567&amp;T568&amp;T569&amp;T570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8" spans="1:21" s="189" customFormat="1" x14ac:dyDescent="0.35">
      <c r="A568" s="162" t="s">
        <v>1890</v>
      </c>
      <c r="B568" s="163"/>
      <c r="C568" s="28" t="s">
        <v>9</v>
      </c>
      <c r="D568" s="28" t="s">
        <v>20</v>
      </c>
      <c r="E568" s="28" t="s">
        <v>274</v>
      </c>
      <c r="F568" s="154" t="s">
        <v>142</v>
      </c>
      <c r="G568" s="154"/>
      <c r="H568" s="28" t="s">
        <v>691</v>
      </c>
      <c r="I568" s="154"/>
      <c r="J568" s="40">
        <v>57</v>
      </c>
      <c r="K568" s="154" t="s">
        <v>46</v>
      </c>
      <c r="L568" s="154" t="s">
        <v>1950</v>
      </c>
      <c r="M568" s="163"/>
      <c r="N568" s="175" t="s">
        <v>1888</v>
      </c>
      <c r="O568" s="175"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79" t="s">
        <v>1889</v>
      </c>
      <c r="Q568" s="179" t="s">
        <v>46</v>
      </c>
      <c r="R568" s="179" t="str">
        <f>H568&amp;" "&amp;I568</f>
        <v xml:space="preserve">Natural Gas and Petroleum Industry </v>
      </c>
      <c r="S568" s="179" t="str">
        <f t="shared" si="43"/>
        <v>//**Natural Gas and Petroleum Industry : **</v>
      </c>
      <c r="T568" s="162" t="str">
        <f t="shared" si="42"/>
        <v>//**Natural Gas and Petroleum Industry : ** If this policy is fully implemented, process emissions are reduced by 1.5% from the natural gas and petroleum industry that year.</v>
      </c>
      <c r="U568" s="180"/>
    </row>
    <row r="569" spans="1:21" x14ac:dyDescent="0.35">
      <c r="A569" s="162" t="s">
        <v>1890</v>
      </c>
      <c r="C569" s="161" t="s">
        <v>9</v>
      </c>
      <c r="D569" s="161" t="s">
        <v>20</v>
      </c>
      <c r="E569" s="161" t="s">
        <v>274</v>
      </c>
      <c r="F569" s="154" t="s">
        <v>724</v>
      </c>
      <c r="G569" s="154"/>
      <c r="H569" s="28" t="s">
        <v>1127</v>
      </c>
      <c r="I569" s="154"/>
      <c r="J569" s="40">
        <v>515</v>
      </c>
      <c r="K569" s="154" t="s">
        <v>46</v>
      </c>
      <c r="L569" s="154" t="s">
        <v>1951</v>
      </c>
      <c r="N569" s="175" t="s">
        <v>1888</v>
      </c>
      <c r="O569" s="175"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79" t="s">
        <v>1889</v>
      </c>
      <c r="Q569" s="179" t="s">
        <v>46</v>
      </c>
      <c r="R569" s="179" t="str">
        <f>H569&amp;" "&amp;I569</f>
        <v xml:space="preserve">Coal Mining Industry </v>
      </c>
      <c r="S569" s="179" t="str">
        <f t="shared" si="43"/>
        <v>//**Coal Mining Industry : **</v>
      </c>
      <c r="T569" s="162" t="str">
        <f t="shared" si="42"/>
        <v>//**Coal Mining Industry : ** If this policy is fully implemented, process emissions in 2050 are reduced by 32% from the mining industry.</v>
      </c>
    </row>
    <row r="570" spans="1:21" x14ac:dyDescent="0.35">
      <c r="A570" s="162" t="s">
        <v>1890</v>
      </c>
      <c r="C570" s="161" t="s">
        <v>9</v>
      </c>
      <c r="D570" s="161" t="s">
        <v>20</v>
      </c>
      <c r="E570" s="161" t="s">
        <v>274</v>
      </c>
      <c r="F570" s="154" t="s">
        <v>145</v>
      </c>
      <c r="G570" s="154"/>
      <c r="H570" s="28" t="s">
        <v>723</v>
      </c>
      <c r="I570" s="154"/>
      <c r="J570" s="40">
        <v>516</v>
      </c>
      <c r="K570" s="154" t="s">
        <v>46</v>
      </c>
      <c r="L570" s="154" t="s">
        <v>1952</v>
      </c>
      <c r="N570" s="175" t="s">
        <v>1888</v>
      </c>
      <c r="O570" s="175" t="str">
        <f>INDEX('Standard Descriptions'!$E:$E,MATCH(Guidance!E570,'Standard Descriptions'!$C:$C,0))</f>
        <v xml:space="preserve"> This policy reduces methane emissions from the selected industry by increasing the burning of methane that is currently being released into the atmosphere (i.e. flaring instead of venting/leaking).//</v>
      </c>
      <c r="P570" s="179" t="s">
        <v>1889</v>
      </c>
      <c r="Q570" s="179" t="s">
        <v>46</v>
      </c>
      <c r="R570" s="179" t="str">
        <f>H570&amp;" "&amp;I570</f>
        <v xml:space="preserve">Water &amp; Waste </v>
      </c>
      <c r="S570" s="179" t="str">
        <f t="shared" si="43"/>
        <v>//**Water &amp; Waste : **</v>
      </c>
      <c r="T570" s="162" t="str">
        <f t="shared" si="42"/>
        <v>//**Water &amp; Waste : ** If this policy is fully implemented, process emissions in 2050 are reduced by 2% from the waste management industry.</v>
      </c>
    </row>
    <row r="571" spans="1:21" s="183" customFormat="1" ht="43.5" x14ac:dyDescent="0.35">
      <c r="A571" s="183" t="s">
        <v>1887</v>
      </c>
      <c r="C571" s="183" t="s">
        <v>9</v>
      </c>
      <c r="D571" s="183" t="s">
        <v>788</v>
      </c>
      <c r="E571" s="183" t="str">
        <f>E572</f>
        <v>Percent Reduction in Fossil Fuel Exports</v>
      </c>
      <c r="N571" s="188" t="s">
        <v>1888</v>
      </c>
      <c r="O571" s="188"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83" t="s">
        <v>1889</v>
      </c>
      <c r="Q571" s="183" t="s">
        <v>46</v>
      </c>
      <c r="S571" s="183" t="str">
        <f t="shared" si="43"/>
        <v/>
      </c>
      <c r="T571" s="183" t="str">
        <f t="shared" si="42"/>
        <v/>
      </c>
      <c r="U571" s="204" t="str">
        <f>N571&amp;O571&amp;P571&amp;T572&amp;T573&amp;T574&amp;T575&amp;T576&amp;T577&amp;T578&amp;T579&amp;T580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row>
    <row r="572" spans="1:21" x14ac:dyDescent="0.35">
      <c r="A572" s="162" t="s">
        <v>1890</v>
      </c>
      <c r="C572" s="28" t="s">
        <v>9</v>
      </c>
      <c r="D572" s="28" t="s">
        <v>788</v>
      </c>
      <c r="E572" s="28" t="s">
        <v>789</v>
      </c>
      <c r="F572" s="155" t="s">
        <v>454</v>
      </c>
      <c r="G572" s="154"/>
      <c r="H572" s="155" t="s">
        <v>451</v>
      </c>
      <c r="I572" s="154"/>
      <c r="J572" s="40">
        <v>451</v>
      </c>
      <c r="K572" s="154" t="s">
        <v>46</v>
      </c>
      <c r="L572" s="203" t="s">
        <v>2057</v>
      </c>
      <c r="N572" s="175" t="s">
        <v>1888</v>
      </c>
      <c r="O572" s="175"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79" t="s">
        <v>1889</v>
      </c>
      <c r="Q572" s="179" t="s">
        <v>46</v>
      </c>
      <c r="R572" s="179" t="str">
        <f t="shared" ref="R572:R592" si="44">H572&amp;" "&amp;I572</f>
        <v xml:space="preserve">Hard Coal </v>
      </c>
      <c r="S572" s="179" t="str">
        <f t="shared" si="43"/>
        <v>//**Hard Coal : **</v>
      </c>
      <c r="T572" s="162" t="str">
        <f t="shared" si="42"/>
        <v>//**Hard Coal : ** In, 2017, Virginia exported more than 75% of the coal produced in the state.</v>
      </c>
    </row>
    <row r="573" spans="1:21" x14ac:dyDescent="0.35">
      <c r="A573" s="162" t="s">
        <v>1890</v>
      </c>
      <c r="C573" s="161" t="s">
        <v>9</v>
      </c>
      <c r="D573" s="161" t="s">
        <v>788</v>
      </c>
      <c r="E573" s="161" t="s">
        <v>789</v>
      </c>
      <c r="F573" s="155" t="s">
        <v>49</v>
      </c>
      <c r="G573" s="154"/>
      <c r="H573" s="155" t="s">
        <v>93</v>
      </c>
      <c r="I573" s="154"/>
      <c r="J573" s="40">
        <v>452</v>
      </c>
      <c r="K573" s="154" t="s">
        <v>47</v>
      </c>
      <c r="L573" s="203" t="s">
        <v>2058</v>
      </c>
      <c r="N573" s="175" t="s">
        <v>1888</v>
      </c>
      <c r="O573" s="175"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79" t="s">
        <v>1889</v>
      </c>
      <c r="Q573" s="179" t="s">
        <v>46</v>
      </c>
      <c r="R573" s="179" t="str">
        <f t="shared" si="44"/>
        <v xml:space="preserve">Natural Gas </v>
      </c>
      <c r="S573" s="179" t="str">
        <f t="shared" si="43"/>
        <v>//**Natural Gas : **</v>
      </c>
      <c r="T573" s="162" t="str">
        <f t="shared" si="42"/>
        <v/>
      </c>
    </row>
    <row r="574" spans="1:21" x14ac:dyDescent="0.35">
      <c r="A574" s="162" t="s">
        <v>1890</v>
      </c>
      <c r="C574" s="161" t="s">
        <v>9</v>
      </c>
      <c r="D574" s="161" t="s">
        <v>788</v>
      </c>
      <c r="E574" s="161" t="s">
        <v>789</v>
      </c>
      <c r="F574" s="155" t="s">
        <v>56</v>
      </c>
      <c r="G574" s="154"/>
      <c r="H574" s="155" t="s">
        <v>101</v>
      </c>
      <c r="I574" s="154"/>
      <c r="J574" s="40">
        <v>453</v>
      </c>
      <c r="K574" s="154" t="s">
        <v>47</v>
      </c>
      <c r="L574" s="203" t="s">
        <v>2059</v>
      </c>
      <c r="N574" s="175" t="s">
        <v>1888</v>
      </c>
      <c r="O574" s="175"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79" t="s">
        <v>1889</v>
      </c>
      <c r="Q574" s="179" t="s">
        <v>46</v>
      </c>
      <c r="R574" s="179" t="str">
        <f t="shared" si="44"/>
        <v xml:space="preserve">Petroleum Gasoline </v>
      </c>
      <c r="S574" s="179" t="str">
        <f t="shared" si="43"/>
        <v>//**Petroleum Gasoline : **</v>
      </c>
      <c r="T574" s="162" t="str">
        <f t="shared" si="42"/>
        <v/>
      </c>
    </row>
    <row r="575" spans="1:21" x14ac:dyDescent="0.35">
      <c r="A575" s="162" t="s">
        <v>1890</v>
      </c>
      <c r="C575" s="161" t="s">
        <v>9</v>
      </c>
      <c r="D575" s="161" t="s">
        <v>788</v>
      </c>
      <c r="E575" s="161" t="s">
        <v>789</v>
      </c>
      <c r="F575" s="155" t="s">
        <v>57</v>
      </c>
      <c r="G575" s="154"/>
      <c r="H575" s="155" t="s">
        <v>102</v>
      </c>
      <c r="I575" s="154"/>
      <c r="J575" s="40">
        <v>454</v>
      </c>
      <c r="K575" s="154" t="s">
        <v>47</v>
      </c>
      <c r="L575" s="203" t="s">
        <v>2060</v>
      </c>
      <c r="N575" s="175" t="s">
        <v>1888</v>
      </c>
      <c r="O575" s="175"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79" t="s">
        <v>1889</v>
      </c>
      <c r="Q575" s="179" t="s">
        <v>46</v>
      </c>
      <c r="R575" s="179" t="str">
        <f t="shared" si="44"/>
        <v xml:space="preserve">Petroleum Diesel </v>
      </c>
      <c r="S575" s="179" t="str">
        <f t="shared" si="43"/>
        <v>//**Petroleum Diesel : **</v>
      </c>
      <c r="T575" s="162" t="str">
        <f t="shared" si="42"/>
        <v/>
      </c>
    </row>
    <row r="576" spans="1:21" x14ac:dyDescent="0.35">
      <c r="A576" s="162" t="s">
        <v>1890</v>
      </c>
      <c r="C576" s="161" t="s">
        <v>9</v>
      </c>
      <c r="D576" s="161" t="s">
        <v>788</v>
      </c>
      <c r="E576" s="161" t="s">
        <v>789</v>
      </c>
      <c r="F576" s="155" t="s">
        <v>771</v>
      </c>
      <c r="G576" s="154"/>
      <c r="H576" s="155" t="s">
        <v>772</v>
      </c>
      <c r="I576" s="154"/>
      <c r="J576" s="40">
        <v>455</v>
      </c>
      <c r="K576" s="154" t="s">
        <v>47</v>
      </c>
      <c r="L576" s="203" t="s">
        <v>2061</v>
      </c>
      <c r="N576" s="175" t="s">
        <v>1888</v>
      </c>
      <c r="O576" s="175"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79" t="s">
        <v>1889</v>
      </c>
      <c r="Q576" s="179" t="s">
        <v>46</v>
      </c>
      <c r="R576" s="179" t="str">
        <f t="shared" si="44"/>
        <v xml:space="preserve">Jet Fuel/Kerosene </v>
      </c>
      <c r="S576" s="179" t="str">
        <f t="shared" si="43"/>
        <v>//**Jet Fuel/Kerosene : **</v>
      </c>
      <c r="T576" s="162" t="str">
        <f t="shared" si="42"/>
        <v/>
      </c>
    </row>
    <row r="577" spans="1:21" x14ac:dyDescent="0.35">
      <c r="A577" s="162" t="s">
        <v>1890</v>
      </c>
      <c r="C577" s="161" t="s">
        <v>9</v>
      </c>
      <c r="D577" s="161" t="s">
        <v>788</v>
      </c>
      <c r="E577" s="161" t="s">
        <v>789</v>
      </c>
      <c r="F577" s="155" t="s">
        <v>447</v>
      </c>
      <c r="G577" s="154"/>
      <c r="H577" s="155" t="s">
        <v>448</v>
      </c>
      <c r="I577" s="154"/>
      <c r="J577" s="40">
        <v>456</v>
      </c>
      <c r="K577" s="155" t="s">
        <v>47</v>
      </c>
      <c r="L577" s="28"/>
      <c r="N577" s="175" t="s">
        <v>1888</v>
      </c>
      <c r="O577" s="175"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79" t="s">
        <v>1889</v>
      </c>
      <c r="Q577" s="179" t="s">
        <v>46</v>
      </c>
      <c r="R577" s="179" t="str">
        <f t="shared" si="44"/>
        <v xml:space="preserve">Lignite </v>
      </c>
      <c r="S577" s="179" t="str">
        <f t="shared" si="43"/>
        <v>//**Lignite : **</v>
      </c>
      <c r="T577" s="162" t="str">
        <f t="shared" si="42"/>
        <v/>
      </c>
    </row>
    <row r="578" spans="1:21" x14ac:dyDescent="0.35">
      <c r="A578" s="162" t="s">
        <v>1890</v>
      </c>
      <c r="C578" s="161" t="s">
        <v>9</v>
      </c>
      <c r="D578" s="161" t="s">
        <v>788</v>
      </c>
      <c r="E578" s="161" t="s">
        <v>789</v>
      </c>
      <c r="F578" s="155" t="s">
        <v>763</v>
      </c>
      <c r="G578" s="154"/>
      <c r="H578" s="155" t="s">
        <v>767</v>
      </c>
      <c r="I578" s="154"/>
      <c r="J578" s="40">
        <v>457</v>
      </c>
      <c r="K578" s="154" t="s">
        <v>47</v>
      </c>
      <c r="L578" s="203" t="s">
        <v>2062</v>
      </c>
      <c r="N578" s="175" t="s">
        <v>1888</v>
      </c>
      <c r="O578" s="175"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79" t="s">
        <v>1889</v>
      </c>
      <c r="Q578" s="179" t="s">
        <v>46</v>
      </c>
      <c r="R578" s="179" t="str">
        <f t="shared" si="44"/>
        <v xml:space="preserve">Crude Oil </v>
      </c>
      <c r="S578" s="179" t="str">
        <f t="shared" si="43"/>
        <v>//**Crude Oil : **</v>
      </c>
      <c r="T578" s="162" t="str">
        <f t="shared" si="42"/>
        <v/>
      </c>
    </row>
    <row r="579" spans="1:21" x14ac:dyDescent="0.35">
      <c r="A579" s="162" t="s">
        <v>1890</v>
      </c>
      <c r="C579" s="161" t="s">
        <v>9</v>
      </c>
      <c r="D579" s="161" t="s">
        <v>788</v>
      </c>
      <c r="E579" s="161" t="s">
        <v>789</v>
      </c>
      <c r="F579" s="155" t="s">
        <v>773</v>
      </c>
      <c r="G579" s="154"/>
      <c r="H579" s="155" t="s">
        <v>774</v>
      </c>
      <c r="I579" s="154"/>
      <c r="J579" s="40">
        <v>458</v>
      </c>
      <c r="K579" s="154" t="s">
        <v>47</v>
      </c>
      <c r="L579" s="203" t="s">
        <v>2063</v>
      </c>
      <c r="N579" s="175" t="s">
        <v>1888</v>
      </c>
      <c r="O579" s="175"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79" t="s">
        <v>1889</v>
      </c>
      <c r="Q579" s="179" t="s">
        <v>46</v>
      </c>
      <c r="R579" s="179" t="str">
        <f t="shared" si="44"/>
        <v xml:space="preserve">Heavy/Residual Fuel Oil </v>
      </c>
      <c r="S579" s="179" t="str">
        <f t="shared" si="43"/>
        <v>//**Heavy/Residual Fuel Oil : **</v>
      </c>
      <c r="T579" s="162" t="str">
        <f t="shared" si="42"/>
        <v/>
      </c>
    </row>
    <row r="580" spans="1:21" x14ac:dyDescent="0.35">
      <c r="A580" s="162" t="s">
        <v>1890</v>
      </c>
      <c r="C580" s="161" t="s">
        <v>9</v>
      </c>
      <c r="D580" s="161" t="s">
        <v>788</v>
      </c>
      <c r="E580" s="161" t="s">
        <v>789</v>
      </c>
      <c r="F580" s="155" t="s">
        <v>764</v>
      </c>
      <c r="G580" s="154"/>
      <c r="H580" s="155" t="s">
        <v>768</v>
      </c>
      <c r="I580" s="154"/>
      <c r="J580" s="40">
        <v>459</v>
      </c>
      <c r="K580" s="154" t="s">
        <v>47</v>
      </c>
      <c r="L580" s="203" t="s">
        <v>2064</v>
      </c>
      <c r="N580" s="175" t="s">
        <v>1888</v>
      </c>
      <c r="O580" s="175" t="str">
        <f>INDEX('Standard Descriptions'!$E:$E,MATCH(Guidance!E580,'Standard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80" s="179" t="s">
        <v>1889</v>
      </c>
      <c r="Q580" s="179" t="s">
        <v>46</v>
      </c>
      <c r="R580" s="179" t="str">
        <f t="shared" si="44"/>
        <v xml:space="preserve">LPG/Propane/Butane </v>
      </c>
      <c r="S580" s="179" t="str">
        <f t="shared" si="43"/>
        <v>//**LPG/Propane/Butane : **</v>
      </c>
      <c r="T580" s="162" t="str">
        <f t="shared" si="42"/>
        <v/>
      </c>
    </row>
    <row r="581" spans="1:21" s="183" customFormat="1" ht="29" x14ac:dyDescent="0.35">
      <c r="A581" s="183" t="s">
        <v>1887</v>
      </c>
      <c r="B581" s="163"/>
      <c r="C581" s="187" t="s">
        <v>150</v>
      </c>
      <c r="D581" s="187" t="s">
        <v>152</v>
      </c>
      <c r="E581" s="187" t="s">
        <v>432</v>
      </c>
      <c r="F581" s="190"/>
      <c r="G581" s="190"/>
      <c r="H581" s="190"/>
      <c r="I581" s="190"/>
      <c r="J581" s="195">
        <v>60</v>
      </c>
      <c r="K581" s="190" t="s">
        <v>46</v>
      </c>
      <c r="L581" s="187" t="s">
        <v>2065</v>
      </c>
      <c r="M581" s="163"/>
      <c r="N581" s="188" t="s">
        <v>1888</v>
      </c>
      <c r="O581" s="188" t="str">
        <f>INDEX('Standard Descriptions'!$E:$E,MATCH(Guidance!E581,'Standard Descriptions'!$C:$C,0))</f>
        <v xml:space="preserve"> This policy increases the sequestration of CO2 by planting forests.  Planted forests are assumed to be managed with best practices and are not used for timber harvesting. // </v>
      </c>
      <c r="P581" s="183" t="s">
        <v>1889</v>
      </c>
      <c r="Q581" s="183" t="s">
        <v>47</v>
      </c>
      <c r="R581" s="183" t="str">
        <f t="shared" si="44"/>
        <v xml:space="preserve"> </v>
      </c>
      <c r="T581" s="183" t="str">
        <f t="shared" si="42"/>
        <v xml:space="preserve">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v>
      </c>
      <c r="U581" s="204" t="str">
        <f t="shared" ref="U581:U592" si="45">N581&amp;O581&amp;P581&amp;T581</f>
        <v xml:space="preserve">**Description:** This policy increases the sequestration of CO2 by planting forests.  Planted forests are assumed to be managed with best practices and are not used for timber harvesting. // **Guidance for setting values: **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v>
      </c>
    </row>
    <row r="582" spans="1:21" s="183" customFormat="1" x14ac:dyDescent="0.35">
      <c r="A582" s="183" t="s">
        <v>1887</v>
      </c>
      <c r="B582" s="163"/>
      <c r="C582" s="187" t="s">
        <v>150</v>
      </c>
      <c r="D582" s="187" t="s">
        <v>248</v>
      </c>
      <c r="E582" s="187" t="s">
        <v>441</v>
      </c>
      <c r="F582" s="190"/>
      <c r="G582" s="190"/>
      <c r="H582" s="190"/>
      <c r="I582" s="190"/>
      <c r="J582" s="195">
        <v>705</v>
      </c>
      <c r="K582" s="186" t="s">
        <v>47</v>
      </c>
      <c r="L582" s="196"/>
      <c r="M582" s="163"/>
      <c r="N582" s="188" t="s">
        <v>1888</v>
      </c>
      <c r="O582" s="188" t="str">
        <f>INDEX('Standard Descriptions'!$E:$E,MATCH(Guidance!E582,'Standard Descriptions'!$C:$C,0))</f>
        <v>This policy prevents the release of CO2 that accompanies deforestation. //</v>
      </c>
      <c r="P582" s="183" t="s">
        <v>1889</v>
      </c>
      <c r="Q582" s="183" t="s">
        <v>47</v>
      </c>
      <c r="R582" s="183" t="str">
        <f t="shared" si="44"/>
        <v xml:space="preserve"> </v>
      </c>
      <c r="T582" s="183" t="str">
        <f t="shared" si="42"/>
        <v/>
      </c>
      <c r="U582" s="204" t="str">
        <f t="shared" si="45"/>
        <v>**Description:**This policy prevents the release of CO2 that accompanies deforestation. //**Guidance for setting values: **</v>
      </c>
    </row>
    <row r="583" spans="1:21" s="183" customFormat="1" x14ac:dyDescent="0.35">
      <c r="A583" s="183" t="s">
        <v>1887</v>
      </c>
      <c r="B583" s="163"/>
      <c r="C583" s="187" t="s">
        <v>150</v>
      </c>
      <c r="D583" s="187" t="s">
        <v>437</v>
      </c>
      <c r="E583" s="187" t="s">
        <v>438</v>
      </c>
      <c r="F583" s="190"/>
      <c r="G583" s="190"/>
      <c r="H583" s="190"/>
      <c r="I583" s="190"/>
      <c r="J583" s="195">
        <v>177</v>
      </c>
      <c r="K583" s="186" t="s">
        <v>47</v>
      </c>
      <c r="L583" s="196"/>
      <c r="M583" s="163"/>
      <c r="N583" s="188" t="s">
        <v>1888</v>
      </c>
      <c r="O583" s="188" t="str">
        <f>INDEX('Standard Descriptions'!$E:$E,MATCH(Guidance!E583,'Standard Descriptions'!$C:$C,0))</f>
        <v xml:space="preserve"> This policy restores degraded forest, increasing the rate of carbon sequestration of the forest.//</v>
      </c>
      <c r="P583" s="183" t="s">
        <v>1889</v>
      </c>
      <c r="Q583" s="183" t="s">
        <v>47</v>
      </c>
      <c r="R583" s="183" t="str">
        <f t="shared" si="44"/>
        <v xml:space="preserve"> </v>
      </c>
      <c r="T583" s="183" t="str">
        <f t="shared" si="42"/>
        <v/>
      </c>
      <c r="U583" s="204" t="str">
        <f t="shared" si="45"/>
        <v>**Description:** This policy restores degraded forest, increasing the rate of carbon sequestration of the forest.//**Guidance for setting values: **</v>
      </c>
    </row>
    <row r="584" spans="1:21" s="183" customFormat="1" ht="29" x14ac:dyDescent="0.35">
      <c r="A584" s="183" t="s">
        <v>1887</v>
      </c>
      <c r="B584" s="163"/>
      <c r="C584" s="187" t="s">
        <v>150</v>
      </c>
      <c r="D584" s="187" t="s">
        <v>203</v>
      </c>
      <c r="E584" s="187" t="s">
        <v>433</v>
      </c>
      <c r="F584" s="190"/>
      <c r="G584" s="190"/>
      <c r="H584" s="190"/>
      <c r="I584" s="190"/>
      <c r="J584" s="195">
        <v>61</v>
      </c>
      <c r="K584" s="190" t="s">
        <v>46</v>
      </c>
      <c r="L584" s="196" t="s">
        <v>1953</v>
      </c>
      <c r="M584" s="163"/>
      <c r="N584" s="188" t="s">
        <v>1888</v>
      </c>
      <c r="O584" s="188" t="str">
        <f>INDEX('Standard Descriptions'!$E:$E,MATCH(Guidance!E584,'Standard Descriptions'!$C:$C,0))</f>
        <v xml:space="preserve"> This policy avoids the release of CO2 from forests by reducing timber harvesting. // </v>
      </c>
      <c r="P584" s="183" t="s">
        <v>1889</v>
      </c>
      <c r="Q584" s="183" t="s">
        <v>47</v>
      </c>
      <c r="R584" s="183" t="str">
        <f t="shared" si="44"/>
        <v xml:space="preserve"> </v>
      </c>
      <c r="T584" s="183" t="str">
        <f t="shared" si="42"/>
        <v xml:space="preserve"> A 100% setting of this lever reduces timber harvesting by 2% of the BAU amount per year, reaching a roughly 70% reduction in timber harvesting by 2050.</v>
      </c>
      <c r="U584" s="204" t="str">
        <f t="shared" si="45"/>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5" spans="1:21" s="183" customFormat="1" ht="43.5" x14ac:dyDescent="0.35">
      <c r="A585" s="183" t="s">
        <v>1887</v>
      </c>
      <c r="B585" s="163"/>
      <c r="C585" s="187" t="s">
        <v>150</v>
      </c>
      <c r="D585" s="187" t="s">
        <v>1136</v>
      </c>
      <c r="E585" s="187" t="s">
        <v>1137</v>
      </c>
      <c r="F585" s="190"/>
      <c r="G585" s="190"/>
      <c r="H585" s="190"/>
      <c r="I585" s="190"/>
      <c r="J585" s="195">
        <v>62</v>
      </c>
      <c r="K585" s="190" t="s">
        <v>46</v>
      </c>
      <c r="L585" s="196" t="s">
        <v>1954</v>
      </c>
      <c r="M585" s="163"/>
      <c r="N585" s="188" t="s">
        <v>1888</v>
      </c>
      <c r="O585" s="188" t="str">
        <f>INDEX('Standard Descriptions'!$E:$E,MATCH(Guidance!E585,'Standard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5" s="183" t="s">
        <v>1889</v>
      </c>
      <c r="Q585" s="183" t="s">
        <v>47</v>
      </c>
      <c r="R585" s="183" t="str">
        <f t="shared" si="44"/>
        <v xml:space="preserve"> </v>
      </c>
      <c r="T585" s="183" t="str">
        <f t="shared" si="42"/>
        <v xml:space="preserve"> If this policy is fully implemented, agricultural process emissions in 2050 are reduced by 2%.</v>
      </c>
      <c r="U585" s="204" t="str">
        <f t="shared" si="45"/>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6" spans="1:21" s="183" customFormat="1" ht="29" x14ac:dyDescent="0.35">
      <c r="A586" s="183" t="s">
        <v>1887</v>
      </c>
      <c r="B586" s="163"/>
      <c r="C586" s="187" t="s">
        <v>150</v>
      </c>
      <c r="D586" s="187" t="s">
        <v>153</v>
      </c>
      <c r="E586" s="187" t="s">
        <v>434</v>
      </c>
      <c r="F586" s="190"/>
      <c r="G586" s="190"/>
      <c r="H586" s="190"/>
      <c r="I586" s="190"/>
      <c r="J586" s="195">
        <v>63</v>
      </c>
      <c r="K586" s="190" t="s">
        <v>46</v>
      </c>
      <c r="L586" s="196" t="s">
        <v>1955</v>
      </c>
      <c r="M586" s="163"/>
      <c r="N586" s="188" t="s">
        <v>1888</v>
      </c>
      <c r="O586" s="188" t="str">
        <f>INDEX('Standard Descriptions'!$E:$E,MATCH(Guidance!E586,'Standard Descriptions'!$C:$C,0))</f>
        <v xml:space="preserve"> This policy increases CO2 sequestration by forests through improved forest management practices.  // </v>
      </c>
      <c r="P586" s="183" t="s">
        <v>1889</v>
      </c>
      <c r="Q586" s="183" t="s">
        <v>47</v>
      </c>
      <c r="R586" s="183" t="str">
        <f t="shared" si="44"/>
        <v xml:space="preserve"> </v>
      </c>
      <c r="T586" s="183" t="str">
        <f t="shared" si="42"/>
        <v xml:space="preserve"> If this policy is fully implemented, half of the 94 million acres of forest not currently under best management practices will instead be managed with best practices by 2050.</v>
      </c>
      <c r="U586" s="204" t="str">
        <f t="shared" si="45"/>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7" spans="1:21" s="183" customFormat="1" ht="29" x14ac:dyDescent="0.35">
      <c r="A587" s="183" t="s">
        <v>1887</v>
      </c>
      <c r="B587" s="163"/>
      <c r="C587" s="187" t="s">
        <v>150</v>
      </c>
      <c r="D587" s="187" t="s">
        <v>151</v>
      </c>
      <c r="E587" s="187" t="s">
        <v>1172</v>
      </c>
      <c r="F587" s="190"/>
      <c r="G587" s="190"/>
      <c r="H587" s="190"/>
      <c r="I587" s="190"/>
      <c r="J587" s="195">
        <v>64</v>
      </c>
      <c r="K587" s="190" t="s">
        <v>46</v>
      </c>
      <c r="L587" s="196" t="s">
        <v>1956</v>
      </c>
      <c r="M587" s="163"/>
      <c r="N587" s="188" t="s">
        <v>1888</v>
      </c>
      <c r="O587" s="188" t="str">
        <f>INDEX('Standard Descriptions'!$E:$E,MATCH(Guidance!E587,'Standard Descriptions'!$C:$C,0))</f>
        <v xml:space="preserve"> This policy reduces greenhouse gas emissions from agriculture through livestock-related measures, such as feed supplements or drugs to prevent enteric methane formation. // </v>
      </c>
      <c r="P587" s="183" t="s">
        <v>1889</v>
      </c>
      <c r="Q587" s="183" t="s">
        <v>47</v>
      </c>
      <c r="R587" s="183" t="str">
        <f t="shared" si="44"/>
        <v xml:space="preserve"> </v>
      </c>
      <c r="T587" s="183" t="str">
        <f t="shared" si="42"/>
        <v xml:space="preserve"> If this policy is fully implemented, agricultural process emissions in 2050 are reduced by 10%.</v>
      </c>
      <c r="U587" s="204" t="str">
        <f t="shared" si="45"/>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8" spans="1:21" s="183" customFormat="1" x14ac:dyDescent="0.35">
      <c r="A588" s="183" t="s">
        <v>1887</v>
      </c>
      <c r="B588" s="163"/>
      <c r="C588" s="187" t="s">
        <v>150</v>
      </c>
      <c r="D588" s="187" t="s">
        <v>435</v>
      </c>
      <c r="E588" s="187" t="s">
        <v>436</v>
      </c>
      <c r="F588" s="190"/>
      <c r="G588" s="190"/>
      <c r="H588" s="190"/>
      <c r="I588" s="190"/>
      <c r="J588" s="195">
        <v>178</v>
      </c>
      <c r="K588" s="190" t="s">
        <v>47</v>
      </c>
      <c r="L588" s="196"/>
      <c r="M588" s="163"/>
      <c r="N588" s="188" t="s">
        <v>1888</v>
      </c>
      <c r="O588" s="188">
        <f>INDEX('Standard Descriptions'!$E:$E,MATCH(Guidance!E588,'Standard Descriptions'!$C:$C,0))</f>
        <v>0</v>
      </c>
      <c r="P588" s="183" t="s">
        <v>1889</v>
      </c>
      <c r="Q588" s="183" t="s">
        <v>47</v>
      </c>
      <c r="R588" s="183" t="str">
        <f t="shared" si="44"/>
        <v xml:space="preserve"> </v>
      </c>
      <c r="T588" s="183" t="str">
        <f t="shared" si="42"/>
        <v/>
      </c>
      <c r="U588" s="204" t="str">
        <f t="shared" si="45"/>
        <v>**Description:**0**Guidance for setting values: **</v>
      </c>
    </row>
    <row r="589" spans="1:21" s="183" customFormat="1" ht="87" x14ac:dyDescent="0.35">
      <c r="A589" s="183" t="s">
        <v>1887</v>
      </c>
      <c r="B589" s="163"/>
      <c r="C589" s="187" t="s">
        <v>150</v>
      </c>
      <c r="D589" s="187" t="s">
        <v>731</v>
      </c>
      <c r="E589" s="187" t="s">
        <v>732</v>
      </c>
      <c r="F589" s="190"/>
      <c r="G589" s="190"/>
      <c r="H589" s="190"/>
      <c r="I589" s="190"/>
      <c r="J589" s="195">
        <v>434</v>
      </c>
      <c r="K589" s="190" t="s">
        <v>46</v>
      </c>
      <c r="L589" s="196" t="s">
        <v>1957</v>
      </c>
      <c r="M589" s="163"/>
      <c r="N589" s="188" t="s">
        <v>1888</v>
      </c>
      <c r="O589" s="188" t="str">
        <f>INDEX('Standard Descriptions'!$E:$E,MATCH(Guidance!E589,'Standard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9" s="183" t="s">
        <v>1889</v>
      </c>
      <c r="Q589" s="183" t="s">
        <v>47</v>
      </c>
      <c r="R589" s="183" t="str">
        <f t="shared" si="44"/>
        <v xml:space="preserve"> </v>
      </c>
      <c r="T589" s="183" t="str">
        <f t="shared" si="42"/>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9" s="204" t="str">
        <f t="shared" si="45"/>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90" spans="1:21" s="183" customFormat="1" ht="29" x14ac:dyDescent="0.35">
      <c r="A590" s="183" t="s">
        <v>1887</v>
      </c>
      <c r="B590" s="163"/>
      <c r="C590" s="184" t="s">
        <v>775</v>
      </c>
      <c r="D590" s="184" t="s">
        <v>779</v>
      </c>
      <c r="E590" s="184" t="s">
        <v>275</v>
      </c>
      <c r="F590" s="186"/>
      <c r="G590" s="186"/>
      <c r="H590" s="186"/>
      <c r="I590" s="186"/>
      <c r="J590" s="195">
        <v>68</v>
      </c>
      <c r="K590" s="186" t="s">
        <v>47</v>
      </c>
      <c r="L590" s="196" t="s">
        <v>1958</v>
      </c>
      <c r="M590" s="163"/>
      <c r="N590" s="188" t="s">
        <v>1888</v>
      </c>
      <c r="O590" s="188" t="str">
        <f>INDEX('Standard Descriptions'!$E:$E,MATCH(Guidance!E590,'Standard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90" s="183" t="s">
        <v>1889</v>
      </c>
      <c r="Q590" s="183" t="s">
        <v>47</v>
      </c>
      <c r="R590" s="183" t="str">
        <f t="shared" si="44"/>
        <v xml:space="preserve"> </v>
      </c>
      <c r="T590" s="183" t="str">
        <f t="shared" si="42"/>
        <v/>
      </c>
      <c r="U590" s="204" t="str">
        <f t="shared" si="45"/>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1" spans="1:21" s="183" customFormat="1" ht="58" x14ac:dyDescent="0.35">
      <c r="A591" s="183" t="s">
        <v>1887</v>
      </c>
      <c r="B591" s="163"/>
      <c r="C591" s="184" t="s">
        <v>775</v>
      </c>
      <c r="D591" s="184" t="s">
        <v>1090</v>
      </c>
      <c r="E591" s="184" t="s">
        <v>1089</v>
      </c>
      <c r="F591" s="186"/>
      <c r="G591" s="186"/>
      <c r="H591" s="186"/>
      <c r="I591" s="186"/>
      <c r="J591" s="195">
        <v>176</v>
      </c>
      <c r="K591" s="186" t="s">
        <v>46</v>
      </c>
      <c r="L591" s="196" t="s">
        <v>2066</v>
      </c>
      <c r="M591" s="163"/>
      <c r="N591" s="188" t="s">
        <v>1888</v>
      </c>
      <c r="O591" s="188" t="str">
        <f>INDEX('Standard Descriptions'!$E:$E,MATCH(Guidance!E591,'Standard Descriptions'!$C:$C,0))</f>
        <v xml:space="preserve"> This policy causes a percentage of the district heat to be generated by burning hydrogen instead of the fuels used in the BAU case. // </v>
      </c>
      <c r="P591" s="183" t="s">
        <v>1889</v>
      </c>
      <c r="Q591" s="183" t="s">
        <v>47</v>
      </c>
      <c r="R591" s="183" t="str">
        <f t="shared" si="44"/>
        <v xml:space="preserve"> </v>
      </c>
      <c r="T591" s="183" t="str">
        <f t="shared" si="42"/>
        <v xml:space="preserve">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v>
      </c>
      <c r="U591" s="204" t="str">
        <f t="shared" si="45"/>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v>
      </c>
    </row>
    <row r="592" spans="1:21" s="183" customFormat="1" ht="43.5" x14ac:dyDescent="0.35">
      <c r="A592" s="183" t="s">
        <v>1887</v>
      </c>
      <c r="B592" s="163"/>
      <c r="C592" s="184" t="s">
        <v>775</v>
      </c>
      <c r="D592" s="184" t="s">
        <v>776</v>
      </c>
      <c r="E592" s="184" t="s">
        <v>777</v>
      </c>
      <c r="F592" s="186"/>
      <c r="G592" s="186"/>
      <c r="H592" s="186"/>
      <c r="I592" s="186"/>
      <c r="J592" s="195">
        <v>450</v>
      </c>
      <c r="K592" s="186" t="s">
        <v>46</v>
      </c>
      <c r="L592" s="196" t="s">
        <v>1959</v>
      </c>
      <c r="M592" s="163"/>
      <c r="N592" s="188" t="s">
        <v>1888</v>
      </c>
      <c r="O592" s="188" t="str">
        <f>INDEX('Standard Descriptions'!$E:$E,MATCH(Guidance!E592,'Standard Descriptions'!$C:$C,0))</f>
        <v xml:space="preserve"> This policy causes a percentage of merchant hydrogen (i.e. hydrogen produced for sale, not hydrogen produced and consumed on-site within a facility) to be produced via electrolysis rather than via other production pathways. // </v>
      </c>
      <c r="P592" s="183" t="s">
        <v>1889</v>
      </c>
      <c r="Q592" s="183" t="s">
        <v>47</v>
      </c>
      <c r="R592" s="183" t="str">
        <f t="shared" si="44"/>
        <v xml:space="preserve"> </v>
      </c>
      <c r="T592" s="183" t="str">
        <f t="shared" si="42"/>
        <v xml:space="preserve"> Today, in the United States, roughly 95% of hydrogen is produced via steam reforming of natural gas and 5% is produced via electrolysis.  These shares are not projected to change in the BAU case.</v>
      </c>
      <c r="U592" s="204" t="str">
        <f t="shared" si="45"/>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3" spans="1:25" s="183" customFormat="1" ht="188.5" x14ac:dyDescent="0.35">
      <c r="A593" s="183" t="s">
        <v>1887</v>
      </c>
      <c r="B593" s="163"/>
      <c r="C593" s="183" t="s">
        <v>10</v>
      </c>
      <c r="D593" s="183" t="str">
        <f>D594</f>
        <v>Carbon Tax</v>
      </c>
      <c r="E593" s="183" t="str">
        <f>E594</f>
        <v>Additional Carbon Tax Rate</v>
      </c>
      <c r="M593" s="163"/>
      <c r="N593" s="188" t="s">
        <v>1888</v>
      </c>
      <c r="O593" s="188"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83" t="s">
        <v>1889</v>
      </c>
      <c r="Q593" s="183" t="s">
        <v>46</v>
      </c>
      <c r="S593" s="183" t="str">
        <f t="shared" ref="S593:S656" si="46">IF(R593="","","//**"&amp;R593&amp;": **")</f>
        <v/>
      </c>
      <c r="T593" s="183" t="str">
        <f t="shared" si="42"/>
        <v/>
      </c>
      <c r="U593" s="204" t="str">
        <f>N593&amp;O593&amp;P593&amp;T594&amp;T595&amp;T596&amp;T597&amp;T598&amp;T599</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4" spans="1:25" x14ac:dyDescent="0.35">
      <c r="A594" s="162" t="s">
        <v>1890</v>
      </c>
      <c r="C594" s="28" t="s">
        <v>10</v>
      </c>
      <c r="D594" s="28" t="s">
        <v>27</v>
      </c>
      <c r="E594" s="28" t="s">
        <v>696</v>
      </c>
      <c r="F594" s="154" t="s">
        <v>331</v>
      </c>
      <c r="G594" s="154"/>
      <c r="H594" s="154" t="s">
        <v>335</v>
      </c>
      <c r="I594" s="154"/>
      <c r="J594" s="40">
        <v>171</v>
      </c>
      <c r="K594" s="154" t="s">
        <v>46</v>
      </c>
      <c r="L594" s="219" t="s">
        <v>2067</v>
      </c>
      <c r="N594" s="175" t="s">
        <v>1888</v>
      </c>
      <c r="O594" s="175"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79" t="s">
        <v>1889</v>
      </c>
      <c r="Q594" s="179" t="s">
        <v>46</v>
      </c>
      <c r="R594" s="179" t="str">
        <f t="shared" ref="R594:R599" si="47">H594&amp;" "&amp;I594</f>
        <v xml:space="preserve">Transportation Sector </v>
      </c>
      <c r="S594" s="179" t="str">
        <f t="shared" si="46"/>
        <v>//**Transportation Sector : **</v>
      </c>
      <c r="T594" s="162" t="str">
        <f t="shared" si="42"/>
        <v>//**Transportation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v>
      </c>
    </row>
    <row r="595" spans="1:25" x14ac:dyDescent="0.35">
      <c r="A595" s="162" t="s">
        <v>1890</v>
      </c>
      <c r="C595" s="161" t="s">
        <v>10</v>
      </c>
      <c r="D595" s="161" t="s">
        <v>27</v>
      </c>
      <c r="E595" s="161" t="s">
        <v>696</v>
      </c>
      <c r="F595" s="154" t="s">
        <v>339</v>
      </c>
      <c r="G595" s="154"/>
      <c r="H595" s="154" t="s">
        <v>340</v>
      </c>
      <c r="I595" s="154"/>
      <c r="J595" s="40">
        <v>172</v>
      </c>
      <c r="K595" s="154" t="s">
        <v>46</v>
      </c>
      <c r="L595" s="219" t="s">
        <v>2068</v>
      </c>
      <c r="N595" s="175" t="s">
        <v>1888</v>
      </c>
      <c r="O595" s="175"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79" t="s">
        <v>1889</v>
      </c>
      <c r="Q595" s="179" t="s">
        <v>46</v>
      </c>
      <c r="R595" s="179" t="str">
        <f t="shared" si="47"/>
        <v xml:space="preserve">Electricity Sector </v>
      </c>
      <c r="S595" s="179" t="str">
        <f t="shared" si="46"/>
        <v>//**Electricity Sector : **</v>
      </c>
      <c r="T595" s="162" t="str">
        <f t="shared" si="42"/>
        <v>//**Electricity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v>
      </c>
    </row>
    <row r="596" spans="1:25" x14ac:dyDescent="0.35">
      <c r="A596" s="162" t="s">
        <v>1890</v>
      </c>
      <c r="C596" s="161" t="s">
        <v>10</v>
      </c>
      <c r="D596" s="161" t="s">
        <v>27</v>
      </c>
      <c r="E596" s="161" t="s">
        <v>696</v>
      </c>
      <c r="F596" s="154" t="s">
        <v>333</v>
      </c>
      <c r="G596" s="154"/>
      <c r="H596" s="154" t="s">
        <v>337</v>
      </c>
      <c r="I596" s="154"/>
      <c r="J596" s="40">
        <v>173</v>
      </c>
      <c r="K596" s="154" t="s">
        <v>46</v>
      </c>
      <c r="L596" s="219" t="s">
        <v>2069</v>
      </c>
      <c r="N596" s="175" t="s">
        <v>1888</v>
      </c>
      <c r="O596" s="175"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79" t="s">
        <v>1889</v>
      </c>
      <c r="Q596" s="179" t="s">
        <v>46</v>
      </c>
      <c r="R596" s="179" t="str">
        <f t="shared" si="47"/>
        <v xml:space="preserve">Residential Bldg Sector </v>
      </c>
      <c r="S596" s="179" t="str">
        <f t="shared" si="46"/>
        <v>//**Residential Bldg Sector : **</v>
      </c>
      <c r="T596" s="162" t="str">
        <f t="shared" si="42"/>
        <v>//**Residential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v>
      </c>
    </row>
    <row r="597" spans="1:25" x14ac:dyDescent="0.35">
      <c r="A597" s="162" t="s">
        <v>1890</v>
      </c>
      <c r="C597" s="161" t="s">
        <v>10</v>
      </c>
      <c r="D597" s="161" t="s">
        <v>27</v>
      </c>
      <c r="E597" s="161" t="s">
        <v>696</v>
      </c>
      <c r="F597" s="154" t="s">
        <v>334</v>
      </c>
      <c r="G597" s="154"/>
      <c r="H597" s="154" t="s">
        <v>338</v>
      </c>
      <c r="I597" s="154"/>
      <c r="J597" s="40">
        <v>174</v>
      </c>
      <c r="K597" s="154" t="s">
        <v>46</v>
      </c>
      <c r="L597" s="219" t="s">
        <v>2070</v>
      </c>
      <c r="N597" s="175" t="s">
        <v>1888</v>
      </c>
      <c r="O597" s="175"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79" t="s">
        <v>1889</v>
      </c>
      <c r="Q597" s="179" t="s">
        <v>46</v>
      </c>
      <c r="R597" s="179" t="str">
        <f t="shared" si="47"/>
        <v xml:space="preserve">Commercial Bldg Sector </v>
      </c>
      <c r="S597" s="179" t="str">
        <f t="shared" si="46"/>
        <v>//**Commercial Bldg Sector : **</v>
      </c>
      <c r="T597" s="162" t="str">
        <f t="shared" si="42"/>
        <v>//**Commercial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v>
      </c>
    </row>
    <row r="598" spans="1:25" x14ac:dyDescent="0.35">
      <c r="A598" s="162" t="s">
        <v>1890</v>
      </c>
      <c r="C598" s="161" t="s">
        <v>10</v>
      </c>
      <c r="D598" s="161" t="s">
        <v>27</v>
      </c>
      <c r="E598" s="161" t="s">
        <v>696</v>
      </c>
      <c r="F598" s="154" t="s">
        <v>332</v>
      </c>
      <c r="G598" s="154"/>
      <c r="H598" s="154" t="s">
        <v>336</v>
      </c>
      <c r="I598" s="154"/>
      <c r="J598" s="40">
        <v>175</v>
      </c>
      <c r="K598" s="154" t="s">
        <v>46</v>
      </c>
      <c r="L598" s="219" t="s">
        <v>2071</v>
      </c>
      <c r="N598" s="175" t="s">
        <v>1888</v>
      </c>
      <c r="O598" s="175"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79" t="s">
        <v>1889</v>
      </c>
      <c r="Q598" s="179" t="s">
        <v>46</v>
      </c>
      <c r="R598" s="179" t="str">
        <f t="shared" si="47"/>
        <v xml:space="preserve">Industry Sector </v>
      </c>
      <c r="S598" s="179" t="str">
        <f t="shared" si="46"/>
        <v>//**Industry Sector : **</v>
      </c>
      <c r="T598" s="162" t="str">
        <f t="shared" si="42"/>
        <v xml:space="preserve">//**Industry Sector : ** levied on greenhouse gas emissions from non-energy industrial and agricultural processes, but these emissions sources can be included by enabling the policy lever "Carbon Tax Applies to Process Emissions." // </v>
      </c>
      <c r="W598" s="162" t="s">
        <v>1960</v>
      </c>
      <c r="Y598" s="162" t="s">
        <v>1961</v>
      </c>
    </row>
    <row r="599" spans="1:25" x14ac:dyDescent="0.35">
      <c r="A599" s="162" t="s">
        <v>1890</v>
      </c>
      <c r="C599" s="161" t="s">
        <v>10</v>
      </c>
      <c r="D599" s="161" t="s">
        <v>27</v>
      </c>
      <c r="E599" s="161" t="s">
        <v>696</v>
      </c>
      <c r="F599" s="154" t="s">
        <v>795</v>
      </c>
      <c r="G599" s="154"/>
      <c r="H599" s="154" t="s">
        <v>1258</v>
      </c>
      <c r="I599" s="154"/>
      <c r="J599" s="40">
        <v>544</v>
      </c>
      <c r="K599" s="154" t="s">
        <v>46</v>
      </c>
      <c r="L599" s="219" t="s">
        <v>2072</v>
      </c>
      <c r="N599" s="175" t="s">
        <v>1888</v>
      </c>
      <c r="O599" s="175" t="str">
        <f>INDEX('Standard Descriptions'!$E:$E,MATCH(Guidance!E599,'Standard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9" s="179" t="s">
        <v>1889</v>
      </c>
      <c r="Q599" s="179" t="s">
        <v>46</v>
      </c>
      <c r="R599" s="179" t="str">
        <f t="shared" si="47"/>
        <v xml:space="preserve">District Heat &amp; Hydrogen Sector </v>
      </c>
      <c r="S599" s="179" t="str">
        <f t="shared" si="46"/>
        <v>//**District Heat &amp; Hydrogen Sector : **</v>
      </c>
      <c r="T599" s="162" t="str">
        <f t="shared" si="42"/>
        <v>//**District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600" spans="1:25" s="183" customFormat="1" ht="72.5" x14ac:dyDescent="0.35">
      <c r="A600" s="183" t="s">
        <v>1887</v>
      </c>
      <c r="B600" s="163"/>
      <c r="C600" s="183" t="s">
        <v>10</v>
      </c>
      <c r="D600" s="183" t="s">
        <v>28</v>
      </c>
      <c r="E600" s="183" t="str">
        <f>E601</f>
        <v>Percent Reduction in BAU Subsidies</v>
      </c>
      <c r="M600" s="163"/>
      <c r="N600" s="188" t="s">
        <v>1888</v>
      </c>
      <c r="O600" s="188" t="str">
        <f>INDEX('Standard Descriptions'!$E:$E,MATCH(Guidance!E600,'Standard Descriptions'!$C:$C,0))</f>
        <v xml:space="preserve"> This policy reduces the subsidies paid for the production of the selected energy source(s) in the BAU case. // </v>
      </c>
      <c r="P600" s="183" t="s">
        <v>1889</v>
      </c>
      <c r="Q600" s="183" t="s">
        <v>46</v>
      </c>
      <c r="S600" s="183" t="str">
        <f t="shared" si="46"/>
        <v/>
      </c>
      <c r="T600" s="183" t="str">
        <f t="shared" si="42"/>
        <v/>
      </c>
      <c r="U600" s="204" t="str">
        <f>N600&amp;O600&amp;P600&amp;T601&amp;T602&amp;T603&amp;T604&amp;T605&amp;T606&amp;T607&amp;T608&amp;T609&amp;T610&amp;T611&amp;T612&amp;T613&amp;T614&amp;T615&amp;T616&amp;T617&amp;T618&amp;T619&amp;T620&amp;T621</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1" spans="1:25" x14ac:dyDescent="0.35">
      <c r="A601" s="162" t="s">
        <v>1890</v>
      </c>
      <c r="C601" s="28" t="s">
        <v>10</v>
      </c>
      <c r="D601" s="28" t="s">
        <v>28</v>
      </c>
      <c r="E601" s="28" t="s">
        <v>157</v>
      </c>
      <c r="F601" s="154" t="s">
        <v>55</v>
      </c>
      <c r="G601" s="154"/>
      <c r="H601" s="154" t="s">
        <v>99</v>
      </c>
      <c r="I601" s="154"/>
      <c r="J601" s="40">
        <v>706</v>
      </c>
      <c r="K601" s="155" t="s">
        <v>47</v>
      </c>
      <c r="L601" s="178"/>
      <c r="N601" s="175" t="s">
        <v>1888</v>
      </c>
      <c r="O601" s="175" t="str">
        <f>INDEX('Standard Descriptions'!$E:$E,MATCH(Guidance!E601,'Standard Descriptions'!$C:$C,0))</f>
        <v xml:space="preserve"> This policy reduces the subsidies paid for the production of the selected energy source(s) in the BAU case. // </v>
      </c>
      <c r="P601" s="179" t="s">
        <v>1889</v>
      </c>
      <c r="Q601" s="179" t="s">
        <v>46</v>
      </c>
      <c r="R601" s="179" t="str">
        <f t="shared" ref="R601:R623" si="48">H601&amp;" "&amp;I601</f>
        <v xml:space="preserve">Electricity </v>
      </c>
      <c r="S601" s="179" t="str">
        <f t="shared" si="46"/>
        <v>//**Electricity : **</v>
      </c>
      <c r="T601" s="162" t="str">
        <f t="shared" si="42"/>
        <v/>
      </c>
    </row>
    <row r="602" spans="1:25" s="180" customFormat="1" x14ac:dyDescent="0.35">
      <c r="A602" s="162" t="s">
        <v>1890</v>
      </c>
      <c r="B602" s="163"/>
      <c r="C602" s="161" t="s">
        <v>10</v>
      </c>
      <c r="D602" s="161" t="s">
        <v>28</v>
      </c>
      <c r="E602" s="161" t="s">
        <v>157</v>
      </c>
      <c r="F602" s="155" t="s">
        <v>454</v>
      </c>
      <c r="G602" s="154"/>
      <c r="H602" s="155" t="s">
        <v>451</v>
      </c>
      <c r="I602" s="154"/>
      <c r="J602" s="40">
        <v>69</v>
      </c>
      <c r="K602" s="155" t="s">
        <v>46</v>
      </c>
      <c r="L602" s="178" t="s">
        <v>1962</v>
      </c>
      <c r="M602" s="163"/>
      <c r="N602" s="175" t="s">
        <v>1888</v>
      </c>
      <c r="O602" s="175" t="str">
        <f>INDEX('Standard Descriptions'!$E:$E,MATCH(Guidance!E602,'Standard Descriptions'!$C:$C,0))</f>
        <v xml:space="preserve"> This policy reduces the subsidies paid for the production of the selected energy source(s) in the BAU case. // </v>
      </c>
      <c r="P602" s="179" t="s">
        <v>1889</v>
      </c>
      <c r="Q602" s="179" t="s">
        <v>46</v>
      </c>
      <c r="R602" s="179" t="str">
        <f t="shared" si="48"/>
        <v xml:space="preserve">Hard Coal </v>
      </c>
      <c r="S602" s="179" t="str">
        <f t="shared" si="46"/>
        <v>//**Hard Coal : **</v>
      </c>
      <c r="T602" s="162" t="str">
        <f t="shared" si="42"/>
        <v>//**Hard Coal : ** A value of 100% eliminates subsidies, increasing the price of coal by 0.3% - 0.5% (varying by sector) in 2050.</v>
      </c>
      <c r="V602" s="162"/>
      <c r="W602" s="162"/>
      <c r="X602" s="162"/>
      <c r="Y602" s="162"/>
    </row>
    <row r="603" spans="1:25" s="180" customFormat="1" x14ac:dyDescent="0.35">
      <c r="A603" s="162" t="s">
        <v>1890</v>
      </c>
      <c r="B603" s="163"/>
      <c r="C603" s="161" t="s">
        <v>10</v>
      </c>
      <c r="D603" s="161" t="s">
        <v>28</v>
      </c>
      <c r="E603" s="161" t="s">
        <v>157</v>
      </c>
      <c r="F603" s="155" t="s">
        <v>49</v>
      </c>
      <c r="G603" s="154"/>
      <c r="H603" s="155" t="s">
        <v>93</v>
      </c>
      <c r="I603" s="154"/>
      <c r="J603" s="40">
        <v>70</v>
      </c>
      <c r="K603" s="155" t="s">
        <v>46</v>
      </c>
      <c r="L603" s="178" t="s">
        <v>1963</v>
      </c>
      <c r="M603" s="163"/>
      <c r="N603" s="175" t="s">
        <v>1888</v>
      </c>
      <c r="O603" s="175" t="str">
        <f>INDEX('Standard Descriptions'!$E:$E,MATCH(Guidance!E603,'Standard Descriptions'!$C:$C,0))</f>
        <v xml:space="preserve"> This policy reduces the subsidies paid for the production of the selected energy source(s) in the BAU case. // </v>
      </c>
      <c r="P603" s="179" t="s">
        <v>1889</v>
      </c>
      <c r="Q603" s="179" t="s">
        <v>46</v>
      </c>
      <c r="R603" s="179" t="str">
        <f t="shared" si="48"/>
        <v xml:space="preserve">Natural Gas </v>
      </c>
      <c r="S603" s="179" t="str">
        <f t="shared" si="46"/>
        <v>//**Natural Gas : **</v>
      </c>
      <c r="T603" s="162" t="str">
        <f t="shared" si="42"/>
        <v>//**Natural Gas : ** A value of 100% eliminates subsidies, increasing the price of natural gas by 0.4% - 0.7% (varying by sector) in 2050.</v>
      </c>
      <c r="V603" s="162"/>
      <c r="W603" s="162"/>
      <c r="X603" s="162"/>
      <c r="Y603" s="162"/>
    </row>
    <row r="604" spans="1:25" s="180" customFormat="1" x14ac:dyDescent="0.35">
      <c r="A604" s="162" t="s">
        <v>1890</v>
      </c>
      <c r="B604" s="163"/>
      <c r="C604" s="161" t="s">
        <v>10</v>
      </c>
      <c r="D604" s="161" t="s">
        <v>28</v>
      </c>
      <c r="E604" s="161" t="s">
        <v>157</v>
      </c>
      <c r="F604" s="155" t="s">
        <v>50</v>
      </c>
      <c r="G604" s="154"/>
      <c r="H604" s="155" t="s">
        <v>94</v>
      </c>
      <c r="I604" s="154"/>
      <c r="J604" s="40">
        <v>71</v>
      </c>
      <c r="K604" s="155" t="s">
        <v>46</v>
      </c>
      <c r="L604" s="178" t="s">
        <v>1964</v>
      </c>
      <c r="M604" s="163"/>
      <c r="N604" s="175" t="s">
        <v>1888</v>
      </c>
      <c r="O604" s="175" t="str">
        <f>INDEX('Standard Descriptions'!$E:$E,MATCH(Guidance!E604,'Standard Descriptions'!$C:$C,0))</f>
        <v xml:space="preserve"> This policy reduces the subsidies paid for the production of the selected energy source(s) in the BAU case. // </v>
      </c>
      <c r="P604" s="179" t="s">
        <v>1889</v>
      </c>
      <c r="Q604" s="179" t="s">
        <v>46</v>
      </c>
      <c r="R604" s="179" t="str">
        <f t="shared" si="48"/>
        <v xml:space="preserve">Nuclear </v>
      </c>
      <c r="S604" s="179" t="str">
        <f t="shared" si="46"/>
        <v>//**Nuclear : **</v>
      </c>
      <c r="T604" s="162" t="str">
        <f t="shared" si="42"/>
        <v>//**Nuclear : ** A value of 100% eliminates subsidies, increasing the price of electricity from nuclear plants by 1.2% in 2050.</v>
      </c>
      <c r="V604" s="162"/>
      <c r="W604" s="162"/>
      <c r="X604" s="162"/>
      <c r="Y604" s="162"/>
    </row>
    <row r="605" spans="1:25" s="180" customFormat="1" x14ac:dyDescent="0.35">
      <c r="A605" s="162" t="s">
        <v>1890</v>
      </c>
      <c r="B605" s="163"/>
      <c r="C605" s="161" t="s">
        <v>10</v>
      </c>
      <c r="D605" s="161" t="s">
        <v>28</v>
      </c>
      <c r="E605" s="161" t="s">
        <v>157</v>
      </c>
      <c r="F605" s="155" t="s">
        <v>51</v>
      </c>
      <c r="G605" s="154"/>
      <c r="H605" s="155" t="s">
        <v>95</v>
      </c>
      <c r="I605" s="154"/>
      <c r="J605" s="40">
        <v>72</v>
      </c>
      <c r="K605" s="155" t="s">
        <v>47</v>
      </c>
      <c r="L605" s="178"/>
      <c r="M605" s="163"/>
      <c r="N605" s="175" t="s">
        <v>1888</v>
      </c>
      <c r="O605" s="175" t="str">
        <f>INDEX('Standard Descriptions'!$E:$E,MATCH(Guidance!E605,'Standard Descriptions'!$C:$C,0))</f>
        <v xml:space="preserve"> This policy reduces the subsidies paid for the production of the selected energy source(s) in the BAU case. // </v>
      </c>
      <c r="P605" s="179" t="s">
        <v>1889</v>
      </c>
      <c r="Q605" s="179" t="s">
        <v>46</v>
      </c>
      <c r="R605" s="179" t="str">
        <f t="shared" si="48"/>
        <v xml:space="preserve">Hydro </v>
      </c>
      <c r="S605" s="179" t="str">
        <f t="shared" si="46"/>
        <v>//**Hydro : **</v>
      </c>
      <c r="T605" s="162" t="str">
        <f t="shared" si="42"/>
        <v/>
      </c>
      <c r="V605" s="162"/>
      <c r="W605" s="162"/>
      <c r="X605" s="162"/>
      <c r="Y605" s="162"/>
    </row>
    <row r="606" spans="1:25" s="180" customFormat="1" x14ac:dyDescent="0.35">
      <c r="A606" s="162" t="s">
        <v>1890</v>
      </c>
      <c r="B606" s="163"/>
      <c r="C606" s="161" t="s">
        <v>10</v>
      </c>
      <c r="D606" s="161" t="s">
        <v>28</v>
      </c>
      <c r="E606" s="161" t="s">
        <v>157</v>
      </c>
      <c r="F606" s="155" t="s">
        <v>52</v>
      </c>
      <c r="G606" s="154"/>
      <c r="H606" s="155" t="s">
        <v>456</v>
      </c>
      <c r="I606" s="154"/>
      <c r="J606" s="40">
        <v>73</v>
      </c>
      <c r="K606" s="155" t="s">
        <v>47</v>
      </c>
      <c r="L606" s="178"/>
      <c r="M606" s="163"/>
      <c r="N606" s="175" t="s">
        <v>1888</v>
      </c>
      <c r="O606" s="175" t="str">
        <f>INDEX('Standard Descriptions'!$E:$E,MATCH(Guidance!E606,'Standard Descriptions'!$C:$C,0))</f>
        <v xml:space="preserve"> This policy reduces the subsidies paid for the production of the selected energy source(s) in the BAU case. // </v>
      </c>
      <c r="P606" s="179" t="s">
        <v>1889</v>
      </c>
      <c r="Q606" s="179" t="s">
        <v>46</v>
      </c>
      <c r="R606" s="179" t="str">
        <f t="shared" si="48"/>
        <v xml:space="preserve">Onshore Wind </v>
      </c>
      <c r="S606" s="179" t="str">
        <f t="shared" si="46"/>
        <v>//**Onshore Wind : **</v>
      </c>
      <c r="T606" s="162" t="str">
        <f t="shared" si="42"/>
        <v/>
      </c>
      <c r="V606" s="162"/>
      <c r="W606" s="162"/>
      <c r="X606" s="162"/>
      <c r="Y606" s="162"/>
    </row>
    <row r="607" spans="1:25" s="180" customFormat="1" x14ac:dyDescent="0.35">
      <c r="A607" s="162" t="s">
        <v>1890</v>
      </c>
      <c r="B607" s="163"/>
      <c r="C607" s="161" t="s">
        <v>10</v>
      </c>
      <c r="D607" s="161" t="s">
        <v>28</v>
      </c>
      <c r="E607" s="161" t="s">
        <v>157</v>
      </c>
      <c r="F607" s="155" t="s">
        <v>53</v>
      </c>
      <c r="G607" s="154"/>
      <c r="H607" s="155" t="s">
        <v>100</v>
      </c>
      <c r="I607" s="154"/>
      <c r="J607" s="40">
        <v>74</v>
      </c>
      <c r="K607" s="155" t="s">
        <v>46</v>
      </c>
      <c r="L607" s="178" t="s">
        <v>1965</v>
      </c>
      <c r="M607" s="163"/>
      <c r="N607" s="175" t="s">
        <v>1888</v>
      </c>
      <c r="O607" s="175" t="str">
        <f>INDEX('Standard Descriptions'!$E:$E,MATCH(Guidance!E607,'Standard Descriptions'!$C:$C,0))</f>
        <v xml:space="preserve"> This policy reduces the subsidies paid for the production of the selected energy source(s) in the BAU case. // </v>
      </c>
      <c r="P607" s="179" t="s">
        <v>1889</v>
      </c>
      <c r="Q607" s="179" t="s">
        <v>46</v>
      </c>
      <c r="R607" s="179" t="str">
        <f t="shared" si="48"/>
        <v xml:space="preserve">Solar </v>
      </c>
      <c r="S607" s="179" t="str">
        <f t="shared" si="46"/>
        <v>//**Solar : **</v>
      </c>
      <c r="T607" s="162" t="str">
        <f t="shared" si="42"/>
        <v>//**Solar : ** A value of 100% eliminates subsidies, increasing the price of electricity from solar PV plants by 2% in 2050.</v>
      </c>
      <c r="V607" s="162"/>
      <c r="W607" s="162"/>
      <c r="X607" s="162"/>
      <c r="Y607" s="162"/>
    </row>
    <row r="608" spans="1:25" s="180" customFormat="1" x14ac:dyDescent="0.35">
      <c r="A608" s="162" t="s">
        <v>1890</v>
      </c>
      <c r="B608" s="163"/>
      <c r="C608" s="161" t="s">
        <v>10</v>
      </c>
      <c r="D608" s="161" t="s">
        <v>28</v>
      </c>
      <c r="E608" s="161" t="s">
        <v>157</v>
      </c>
      <c r="F608" s="155" t="s">
        <v>54</v>
      </c>
      <c r="G608" s="154"/>
      <c r="H608" s="155" t="s">
        <v>98</v>
      </c>
      <c r="I608" s="154"/>
      <c r="J608" s="40">
        <v>707</v>
      </c>
      <c r="K608" s="155" t="s">
        <v>47</v>
      </c>
      <c r="L608" s="178"/>
      <c r="M608" s="163"/>
      <c r="N608" s="175" t="s">
        <v>1888</v>
      </c>
      <c r="O608" s="175" t="str">
        <f>INDEX('Standard Descriptions'!$E:$E,MATCH(Guidance!E608,'Standard Descriptions'!$C:$C,0))</f>
        <v xml:space="preserve"> This policy reduces the subsidies paid for the production of the selected energy source(s) in the BAU case. // </v>
      </c>
      <c r="P608" s="179" t="s">
        <v>1889</v>
      </c>
      <c r="Q608" s="179" t="s">
        <v>46</v>
      </c>
      <c r="R608" s="179" t="str">
        <f t="shared" si="48"/>
        <v xml:space="preserve">Biomass </v>
      </c>
      <c r="S608" s="179" t="str">
        <f t="shared" si="46"/>
        <v>//**Biomass : **</v>
      </c>
      <c r="T608" s="162" t="str">
        <f t="shared" si="42"/>
        <v/>
      </c>
      <c r="V608" s="162"/>
      <c r="W608" s="162"/>
      <c r="X608" s="162"/>
      <c r="Y608" s="162"/>
    </row>
    <row r="609" spans="1:25" s="180" customFormat="1" x14ac:dyDescent="0.35">
      <c r="A609" s="162" t="s">
        <v>1890</v>
      </c>
      <c r="B609" s="163"/>
      <c r="C609" s="161" t="s">
        <v>10</v>
      </c>
      <c r="D609" s="161" t="s">
        <v>28</v>
      </c>
      <c r="E609" s="161" t="s">
        <v>157</v>
      </c>
      <c r="F609" s="155" t="s">
        <v>56</v>
      </c>
      <c r="G609" s="154"/>
      <c r="H609" s="155" t="s">
        <v>101</v>
      </c>
      <c r="I609" s="154"/>
      <c r="J609" s="40">
        <v>75</v>
      </c>
      <c r="K609" s="155" t="s">
        <v>46</v>
      </c>
      <c r="L609" s="178" t="s">
        <v>1966</v>
      </c>
      <c r="M609" s="163"/>
      <c r="N609" s="175" t="s">
        <v>1888</v>
      </c>
      <c r="O609" s="175" t="str">
        <f>INDEX('Standard Descriptions'!$E:$E,MATCH(Guidance!E609,'Standard Descriptions'!$C:$C,0))</f>
        <v xml:space="preserve"> This policy reduces the subsidies paid for the production of the selected energy source(s) in the BAU case. // </v>
      </c>
      <c r="P609" s="179" t="s">
        <v>1889</v>
      </c>
      <c r="Q609" s="179" t="s">
        <v>46</v>
      </c>
      <c r="R609" s="179" t="str">
        <f t="shared" si="48"/>
        <v xml:space="preserve">Petroleum Gasoline </v>
      </c>
      <c r="S609" s="179" t="str">
        <f t="shared" si="46"/>
        <v>//**Petroleum Gasoline : **</v>
      </c>
      <c r="T609" s="162" t="str">
        <f t="shared" si="42"/>
        <v>//**Petroleum Gasoline : ** A value of 100% eliminates subsidies, increasing the price of petroleum gasoline by 0.2% in 2050.</v>
      </c>
      <c r="V609" s="162"/>
      <c r="W609" s="162"/>
      <c r="X609" s="162"/>
      <c r="Y609" s="162"/>
    </row>
    <row r="610" spans="1:25" s="180" customFormat="1" x14ac:dyDescent="0.35">
      <c r="A610" s="162" t="s">
        <v>1890</v>
      </c>
      <c r="B610" s="163"/>
      <c r="C610" s="161" t="s">
        <v>10</v>
      </c>
      <c r="D610" s="161" t="s">
        <v>28</v>
      </c>
      <c r="E610" s="161" t="s">
        <v>157</v>
      </c>
      <c r="F610" s="155" t="s">
        <v>57</v>
      </c>
      <c r="G610" s="154"/>
      <c r="H610" s="155" t="s">
        <v>102</v>
      </c>
      <c r="I610" s="154"/>
      <c r="J610" s="40">
        <v>76</v>
      </c>
      <c r="K610" s="155" t="s">
        <v>46</v>
      </c>
      <c r="L610" s="178" t="s">
        <v>1967</v>
      </c>
      <c r="M610" s="163"/>
      <c r="N610" s="175" t="s">
        <v>1888</v>
      </c>
      <c r="O610" s="175" t="str">
        <f>INDEX('Standard Descriptions'!$E:$E,MATCH(Guidance!E610,'Standard Descriptions'!$C:$C,0))</f>
        <v xml:space="preserve"> This policy reduces the subsidies paid for the production of the selected energy source(s) in the BAU case. // </v>
      </c>
      <c r="P610" s="179" t="s">
        <v>1889</v>
      </c>
      <c r="Q610" s="179" t="s">
        <v>46</v>
      </c>
      <c r="R610" s="179" t="str">
        <f t="shared" si="48"/>
        <v xml:space="preserve">Petroleum Diesel </v>
      </c>
      <c r="S610" s="179" t="str">
        <f t="shared" si="46"/>
        <v>//**Petroleum Diesel : **</v>
      </c>
      <c r="T610" s="162" t="str">
        <f t="shared" si="42"/>
        <v>//**Petroleum Diesel : ** A value of 100% eliminates subsidies, increasing the price of petroleum diesel by 0.2% - 0.3% (varying by sector) in 2050.</v>
      </c>
      <c r="V610" s="162"/>
      <c r="W610" s="162"/>
      <c r="X610" s="162"/>
      <c r="Y610" s="162"/>
    </row>
    <row r="611" spans="1:25" s="180" customFormat="1" x14ac:dyDescent="0.35">
      <c r="A611" s="162" t="s">
        <v>1890</v>
      </c>
      <c r="B611" s="163"/>
      <c r="C611" s="161" t="s">
        <v>10</v>
      </c>
      <c r="D611" s="161" t="s">
        <v>28</v>
      </c>
      <c r="E611" s="161" t="s">
        <v>157</v>
      </c>
      <c r="F611" s="155" t="s">
        <v>58</v>
      </c>
      <c r="G611" s="154"/>
      <c r="H611" s="155" t="s">
        <v>103</v>
      </c>
      <c r="I611" s="154"/>
      <c r="J611" s="40">
        <v>708</v>
      </c>
      <c r="K611" s="155" t="s">
        <v>47</v>
      </c>
      <c r="L611" s="178"/>
      <c r="M611" s="163"/>
      <c r="N611" s="175" t="s">
        <v>1888</v>
      </c>
      <c r="O611" s="175" t="str">
        <f>INDEX('Standard Descriptions'!$E:$E,MATCH(Guidance!E611,'Standard Descriptions'!$C:$C,0))</f>
        <v xml:space="preserve"> This policy reduces the subsidies paid for the production of the selected energy source(s) in the BAU case. // </v>
      </c>
      <c r="P611" s="179" t="s">
        <v>1889</v>
      </c>
      <c r="Q611" s="179" t="s">
        <v>46</v>
      </c>
      <c r="R611" s="179" t="str">
        <f t="shared" si="48"/>
        <v xml:space="preserve">Biofuel Gasoline </v>
      </c>
      <c r="S611" s="179" t="str">
        <f t="shared" si="46"/>
        <v>//**Biofuel Gasoline : **</v>
      </c>
      <c r="T611" s="162" t="str">
        <f t="shared" si="42"/>
        <v/>
      </c>
      <c r="V611" s="162"/>
      <c r="W611" s="162"/>
      <c r="X611" s="162"/>
      <c r="Y611" s="162"/>
    </row>
    <row r="612" spans="1:25" s="180" customFormat="1" x14ac:dyDescent="0.35">
      <c r="A612" s="162" t="s">
        <v>1890</v>
      </c>
      <c r="B612" s="163"/>
      <c r="C612" s="161" t="s">
        <v>10</v>
      </c>
      <c r="D612" s="161" t="s">
        <v>28</v>
      </c>
      <c r="E612" s="161" t="s">
        <v>157</v>
      </c>
      <c r="F612" s="155" t="s">
        <v>59</v>
      </c>
      <c r="G612" s="154"/>
      <c r="H612" s="155" t="s">
        <v>104</v>
      </c>
      <c r="I612" s="154"/>
      <c r="J612" s="40">
        <v>709</v>
      </c>
      <c r="K612" s="155" t="s">
        <v>47</v>
      </c>
      <c r="L612" s="178" t="s">
        <v>2073</v>
      </c>
      <c r="M612" s="163"/>
      <c r="N612" s="175" t="s">
        <v>1888</v>
      </c>
      <c r="O612" s="175" t="str">
        <f>INDEX('Standard Descriptions'!$E:$E,MATCH(Guidance!E612,'Standard Descriptions'!$C:$C,0))</f>
        <v xml:space="preserve"> This policy reduces the subsidies paid for the production of the selected energy source(s) in the BAU case. // </v>
      </c>
      <c r="P612" s="179" t="s">
        <v>1889</v>
      </c>
      <c r="Q612" s="179" t="s">
        <v>46</v>
      </c>
      <c r="R612" s="179" t="str">
        <f t="shared" si="48"/>
        <v xml:space="preserve">Biofuel Diesel </v>
      </c>
      <c r="S612" s="179" t="str">
        <f t="shared" si="46"/>
        <v>//**Biofuel Diesel : **</v>
      </c>
      <c r="T612" s="162" t="str">
        <f t="shared" si="42"/>
        <v/>
      </c>
      <c r="V612" s="162"/>
      <c r="W612" s="162"/>
      <c r="X612" s="162"/>
      <c r="Y612" s="162"/>
    </row>
    <row r="613" spans="1:25" s="180" customFormat="1" x14ac:dyDescent="0.35">
      <c r="A613" s="162" t="s">
        <v>1890</v>
      </c>
      <c r="B613" s="163"/>
      <c r="C613" s="161" t="s">
        <v>10</v>
      </c>
      <c r="D613" s="161" t="s">
        <v>28</v>
      </c>
      <c r="E613" s="161" t="s">
        <v>157</v>
      </c>
      <c r="F613" s="155" t="s">
        <v>771</v>
      </c>
      <c r="G613" s="154"/>
      <c r="H613" s="155" t="s">
        <v>772</v>
      </c>
      <c r="I613" s="154"/>
      <c r="J613" s="40">
        <v>710</v>
      </c>
      <c r="K613" s="155" t="s">
        <v>47</v>
      </c>
      <c r="L613" s="178"/>
      <c r="M613" s="163"/>
      <c r="N613" s="175" t="s">
        <v>1888</v>
      </c>
      <c r="O613" s="175" t="str">
        <f>INDEX('Standard Descriptions'!$E:$E,MATCH(Guidance!E613,'Standard Descriptions'!$C:$C,0))</f>
        <v xml:space="preserve"> This policy reduces the subsidies paid for the production of the selected energy source(s) in the BAU case. // </v>
      </c>
      <c r="P613" s="179" t="s">
        <v>1889</v>
      </c>
      <c r="Q613" s="179" t="s">
        <v>46</v>
      </c>
      <c r="R613" s="179" t="str">
        <f t="shared" si="48"/>
        <v xml:space="preserve">Jet Fuel/Kerosene </v>
      </c>
      <c r="S613" s="179" t="str">
        <f t="shared" si="46"/>
        <v>//**Jet Fuel/Kerosene : **</v>
      </c>
      <c r="T613" s="162" t="str">
        <f t="shared" si="42"/>
        <v/>
      </c>
      <c r="V613" s="162"/>
      <c r="W613" s="162"/>
      <c r="X613" s="162"/>
      <c r="Y613" s="162"/>
    </row>
    <row r="614" spans="1:25" s="180" customFormat="1" x14ac:dyDescent="0.35">
      <c r="A614" s="162" t="s">
        <v>1890</v>
      </c>
      <c r="B614" s="163"/>
      <c r="C614" s="161" t="s">
        <v>10</v>
      </c>
      <c r="D614" s="161" t="s">
        <v>28</v>
      </c>
      <c r="E614" s="161" t="s">
        <v>157</v>
      </c>
      <c r="F614" s="155" t="s">
        <v>78</v>
      </c>
      <c r="G614" s="154"/>
      <c r="H614" s="155" t="s">
        <v>105</v>
      </c>
      <c r="I614" s="154"/>
      <c r="J614" s="40">
        <v>711</v>
      </c>
      <c r="K614" s="155" t="s">
        <v>47</v>
      </c>
      <c r="L614" s="178"/>
      <c r="M614" s="163"/>
      <c r="N614" s="175" t="s">
        <v>1888</v>
      </c>
      <c r="O614" s="175" t="str">
        <f>INDEX('Standard Descriptions'!$E:$E,MATCH(Guidance!E614,'Standard Descriptions'!$C:$C,0))</f>
        <v xml:space="preserve"> This policy reduces the subsidies paid for the production of the selected energy source(s) in the BAU case. // </v>
      </c>
      <c r="P614" s="179" t="s">
        <v>1889</v>
      </c>
      <c r="Q614" s="179" t="s">
        <v>46</v>
      </c>
      <c r="R614" s="179" t="str">
        <f t="shared" si="48"/>
        <v xml:space="preserve">Heat </v>
      </c>
      <c r="S614" s="179" t="str">
        <f t="shared" si="46"/>
        <v>//**Heat : **</v>
      </c>
      <c r="T614" s="162" t="str">
        <f t="shared" si="42"/>
        <v/>
      </c>
      <c r="V614" s="162"/>
      <c r="W614" s="162"/>
      <c r="X614" s="162"/>
      <c r="Y614" s="162"/>
    </row>
    <row r="615" spans="1:25" s="180" customFormat="1" x14ac:dyDescent="0.35">
      <c r="A615" s="162" t="s">
        <v>1890</v>
      </c>
      <c r="B615" s="163"/>
      <c r="C615" s="161" t="s">
        <v>10</v>
      </c>
      <c r="D615" s="161" t="s">
        <v>28</v>
      </c>
      <c r="E615" s="161" t="s">
        <v>157</v>
      </c>
      <c r="F615" s="155" t="s">
        <v>439</v>
      </c>
      <c r="G615" s="154"/>
      <c r="H615" s="155" t="s">
        <v>440</v>
      </c>
      <c r="I615" s="154"/>
      <c r="J615" s="40">
        <v>712</v>
      </c>
      <c r="K615" s="155" t="s">
        <v>47</v>
      </c>
      <c r="L615" s="178"/>
      <c r="M615" s="163"/>
      <c r="N615" s="175" t="s">
        <v>1888</v>
      </c>
      <c r="O615" s="175" t="str">
        <f>INDEX('Standard Descriptions'!$E:$E,MATCH(Guidance!E615,'Standard Descriptions'!$C:$C,0))</f>
        <v xml:space="preserve"> This policy reduces the subsidies paid for the production of the selected energy source(s) in the BAU case. // </v>
      </c>
      <c r="P615" s="179" t="s">
        <v>1889</v>
      </c>
      <c r="Q615" s="179" t="s">
        <v>46</v>
      </c>
      <c r="R615" s="179" t="str">
        <f t="shared" si="48"/>
        <v xml:space="preserve">Geothermal </v>
      </c>
      <c r="S615" s="179" t="str">
        <f t="shared" si="46"/>
        <v>//**Geothermal : **</v>
      </c>
      <c r="T615" s="162" t="str">
        <f t="shared" si="42"/>
        <v/>
      </c>
      <c r="V615" s="162"/>
      <c r="W615" s="162"/>
      <c r="X615" s="162"/>
      <c r="Y615" s="162"/>
    </row>
    <row r="616" spans="1:25" s="180" customFormat="1" x14ac:dyDescent="0.35">
      <c r="A616" s="162" t="s">
        <v>1890</v>
      </c>
      <c r="B616" s="163"/>
      <c r="C616" s="161" t="s">
        <v>10</v>
      </c>
      <c r="D616" s="161" t="s">
        <v>28</v>
      </c>
      <c r="E616" s="161" t="s">
        <v>157</v>
      </c>
      <c r="F616" s="155" t="s">
        <v>447</v>
      </c>
      <c r="G616" s="154"/>
      <c r="H616" s="155" t="s">
        <v>448</v>
      </c>
      <c r="I616" s="154"/>
      <c r="J616" s="40">
        <v>713</v>
      </c>
      <c r="K616" s="155" t="s">
        <v>47</v>
      </c>
      <c r="L616" s="178"/>
      <c r="M616" s="163"/>
      <c r="N616" s="175" t="s">
        <v>1888</v>
      </c>
      <c r="O616" s="175" t="str">
        <f>INDEX('Standard Descriptions'!$E:$E,MATCH(Guidance!E616,'Standard Descriptions'!$C:$C,0))</f>
        <v xml:space="preserve"> This policy reduces the subsidies paid for the production of the selected energy source(s) in the BAU case. // </v>
      </c>
      <c r="P616" s="179" t="s">
        <v>1889</v>
      </c>
      <c r="Q616" s="179" t="s">
        <v>46</v>
      </c>
      <c r="R616" s="179" t="str">
        <f t="shared" si="48"/>
        <v xml:space="preserve">Lignite </v>
      </c>
      <c r="S616" s="179" t="str">
        <f t="shared" si="46"/>
        <v>//**Lignite : **</v>
      </c>
      <c r="T616" s="162" t="str">
        <f t="shared" ref="T616:T679" si="49">IF(K616="Yes",S616&amp;L616,"")</f>
        <v/>
      </c>
      <c r="V616" s="162"/>
      <c r="W616" s="162"/>
      <c r="X616" s="162"/>
      <c r="Y616" s="162"/>
    </row>
    <row r="617" spans="1:25" s="180" customFormat="1" x14ac:dyDescent="0.35">
      <c r="A617" s="162" t="s">
        <v>1890</v>
      </c>
      <c r="B617" s="163"/>
      <c r="C617" s="161" t="s">
        <v>10</v>
      </c>
      <c r="D617" s="161" t="s">
        <v>28</v>
      </c>
      <c r="E617" s="161" t="s">
        <v>157</v>
      </c>
      <c r="F617" s="155" t="s">
        <v>763</v>
      </c>
      <c r="G617" s="154"/>
      <c r="H617" s="155" t="s">
        <v>767</v>
      </c>
      <c r="I617" s="154"/>
      <c r="J617" s="40">
        <v>714</v>
      </c>
      <c r="K617" s="155" t="s">
        <v>47</v>
      </c>
      <c r="L617" s="178"/>
      <c r="M617" s="163"/>
      <c r="N617" s="175" t="s">
        <v>1888</v>
      </c>
      <c r="O617" s="175" t="str">
        <f>INDEX('Standard Descriptions'!$E:$E,MATCH(Guidance!E617,'Standard Descriptions'!$C:$C,0))</f>
        <v xml:space="preserve"> This policy reduces the subsidies paid for the production of the selected energy source(s) in the BAU case. // </v>
      </c>
      <c r="P617" s="179" t="s">
        <v>1889</v>
      </c>
      <c r="Q617" s="179" t="s">
        <v>46</v>
      </c>
      <c r="R617" s="179" t="str">
        <f t="shared" si="48"/>
        <v xml:space="preserve">Crude Oil </v>
      </c>
      <c r="S617" s="179" t="str">
        <f t="shared" si="46"/>
        <v>//**Crude Oil : **</v>
      </c>
      <c r="T617" s="162" t="str">
        <f t="shared" si="49"/>
        <v/>
      </c>
      <c r="V617" s="162"/>
      <c r="W617" s="162"/>
      <c r="X617" s="162"/>
      <c r="Y617" s="162"/>
    </row>
    <row r="618" spans="1:25" x14ac:dyDescent="0.35">
      <c r="A618" s="162" t="s">
        <v>1890</v>
      </c>
      <c r="C618" s="161" t="s">
        <v>10</v>
      </c>
      <c r="D618" s="161" t="s">
        <v>28</v>
      </c>
      <c r="E618" s="161" t="s">
        <v>157</v>
      </c>
      <c r="F618" s="155" t="s">
        <v>773</v>
      </c>
      <c r="G618" s="154"/>
      <c r="H618" s="155" t="s">
        <v>774</v>
      </c>
      <c r="I618" s="154"/>
      <c r="J618" s="40">
        <v>715</v>
      </c>
      <c r="K618" s="155" t="s">
        <v>47</v>
      </c>
      <c r="L618" s="178"/>
      <c r="N618" s="175" t="s">
        <v>1888</v>
      </c>
      <c r="O618" s="175" t="str">
        <f>INDEX('Standard Descriptions'!$E:$E,MATCH(Guidance!E618,'Standard Descriptions'!$C:$C,0))</f>
        <v xml:space="preserve"> This policy reduces the subsidies paid for the production of the selected energy source(s) in the BAU case. // </v>
      </c>
      <c r="P618" s="179" t="s">
        <v>1889</v>
      </c>
      <c r="Q618" s="179" t="s">
        <v>46</v>
      </c>
      <c r="R618" s="179" t="str">
        <f t="shared" si="48"/>
        <v xml:space="preserve">Heavy/Residual Fuel Oil </v>
      </c>
      <c r="S618" s="179" t="str">
        <f t="shared" si="46"/>
        <v>//**Heavy/Residual Fuel Oil : **</v>
      </c>
      <c r="T618" s="162" t="str">
        <f t="shared" si="49"/>
        <v/>
      </c>
    </row>
    <row r="619" spans="1:25" x14ac:dyDescent="0.35">
      <c r="A619" s="162" t="s">
        <v>1890</v>
      </c>
      <c r="C619" s="161" t="s">
        <v>10</v>
      </c>
      <c r="D619" s="161" t="s">
        <v>28</v>
      </c>
      <c r="E619" s="161" t="s">
        <v>157</v>
      </c>
      <c r="F619" s="155" t="s">
        <v>764</v>
      </c>
      <c r="G619" s="154"/>
      <c r="H619" s="155" t="s">
        <v>768</v>
      </c>
      <c r="I619" s="154"/>
      <c r="J619" s="40">
        <v>716</v>
      </c>
      <c r="K619" s="155" t="s">
        <v>47</v>
      </c>
      <c r="L619" s="178"/>
      <c r="N619" s="175" t="s">
        <v>1888</v>
      </c>
      <c r="O619" s="175" t="str">
        <f>INDEX('Standard Descriptions'!$E:$E,MATCH(Guidance!E619,'Standard Descriptions'!$C:$C,0))</f>
        <v xml:space="preserve"> This policy reduces the subsidies paid for the production of the selected energy source(s) in the BAU case. // </v>
      </c>
      <c r="P619" s="179" t="s">
        <v>1889</v>
      </c>
      <c r="Q619" s="179" t="s">
        <v>46</v>
      </c>
      <c r="R619" s="179" t="str">
        <f t="shared" si="48"/>
        <v xml:space="preserve">LPG/Propane/Butane </v>
      </c>
      <c r="S619" s="179" t="str">
        <f t="shared" si="46"/>
        <v>//**LPG/Propane/Butane : **</v>
      </c>
      <c r="T619" s="162" t="str">
        <f t="shared" si="49"/>
        <v/>
      </c>
    </row>
    <row r="620" spans="1:25" x14ac:dyDescent="0.35">
      <c r="A620" s="162" t="s">
        <v>1890</v>
      </c>
      <c r="C620" s="161" t="s">
        <v>10</v>
      </c>
      <c r="D620" s="161" t="s">
        <v>28</v>
      </c>
      <c r="E620" s="161" t="s">
        <v>157</v>
      </c>
      <c r="F620" s="155" t="s">
        <v>765</v>
      </c>
      <c r="G620" s="154"/>
      <c r="H620" s="155" t="s">
        <v>769</v>
      </c>
      <c r="I620" s="154"/>
      <c r="J620" s="40">
        <v>717</v>
      </c>
      <c r="K620" s="155" t="s">
        <v>47</v>
      </c>
      <c r="L620" s="178"/>
      <c r="N620" s="175" t="s">
        <v>1888</v>
      </c>
      <c r="O620" s="175" t="str">
        <f>INDEX('Standard Descriptions'!$E:$E,MATCH(Guidance!E620,'Standard Descriptions'!$C:$C,0))</f>
        <v xml:space="preserve"> This policy reduces the subsidies paid for the production of the selected energy source(s) in the BAU case. // </v>
      </c>
      <c r="P620" s="179" t="s">
        <v>1889</v>
      </c>
      <c r="Q620" s="179" t="s">
        <v>46</v>
      </c>
      <c r="R620" s="179" t="str">
        <f t="shared" si="48"/>
        <v xml:space="preserve">Municipal Solid Waste </v>
      </c>
      <c r="S620" s="179" t="str">
        <f t="shared" si="46"/>
        <v>//**Municipal Solid Waste : **</v>
      </c>
      <c r="T620" s="162" t="str">
        <f t="shared" si="49"/>
        <v/>
      </c>
    </row>
    <row r="621" spans="1:25" x14ac:dyDescent="0.35">
      <c r="A621" s="162" t="s">
        <v>1890</v>
      </c>
      <c r="C621" s="161" t="s">
        <v>10</v>
      </c>
      <c r="D621" s="161" t="s">
        <v>28</v>
      </c>
      <c r="E621" s="161" t="s">
        <v>157</v>
      </c>
      <c r="F621" s="155" t="s">
        <v>766</v>
      </c>
      <c r="G621" s="154"/>
      <c r="H621" s="155" t="s">
        <v>770</v>
      </c>
      <c r="I621" s="154"/>
      <c r="J621" s="40">
        <v>718</v>
      </c>
      <c r="K621" s="155" t="s">
        <v>47</v>
      </c>
      <c r="L621" s="178"/>
      <c r="N621" s="175" t="s">
        <v>1888</v>
      </c>
      <c r="O621" s="175" t="str">
        <f>INDEX('Standard Descriptions'!$E:$E,MATCH(Guidance!E621,'Standard Descriptions'!$C:$C,0))</f>
        <v xml:space="preserve"> This policy reduces the subsidies paid for the production of the selected energy source(s) in the BAU case. // </v>
      </c>
      <c r="P621" s="179" t="s">
        <v>1889</v>
      </c>
      <c r="Q621" s="179" t="s">
        <v>46</v>
      </c>
      <c r="R621" s="179" t="str">
        <f t="shared" si="48"/>
        <v xml:space="preserve">Hydrogen </v>
      </c>
      <c r="S621" s="179" t="str">
        <f t="shared" si="46"/>
        <v>//**Hydrogen : **</v>
      </c>
      <c r="T621" s="162" t="str">
        <f t="shared" si="49"/>
        <v/>
      </c>
    </row>
    <row r="622" spans="1:25" s="183" customFormat="1" x14ac:dyDescent="0.35">
      <c r="A622" s="183" t="s">
        <v>1887</v>
      </c>
      <c r="C622" s="184" t="s">
        <v>10</v>
      </c>
      <c r="D622" s="184" t="s">
        <v>736</v>
      </c>
      <c r="E622" s="184" t="s">
        <v>738</v>
      </c>
      <c r="F622" s="186"/>
      <c r="G622" s="186"/>
      <c r="H622" s="186"/>
      <c r="I622" s="186"/>
      <c r="J622" s="195">
        <v>719</v>
      </c>
      <c r="K622" s="186" t="s">
        <v>47</v>
      </c>
      <c r="L622" s="196"/>
      <c r="N622" s="188" t="s">
        <v>1888</v>
      </c>
      <c r="O622" s="188">
        <f>INDEX('Standard Descriptions'!$E:$E,MATCH(Guidance!E622,'Standard Descriptions'!$C:$C,0))</f>
        <v>0</v>
      </c>
      <c r="P622" s="183" t="s">
        <v>1889</v>
      </c>
      <c r="Q622" s="183" t="s">
        <v>47</v>
      </c>
      <c r="R622" s="183" t="str">
        <f t="shared" si="48"/>
        <v xml:space="preserve"> </v>
      </c>
      <c r="T622" s="183" t="str">
        <f t="shared" si="49"/>
        <v/>
      </c>
      <c r="U622" s="204" t="str">
        <f>N622&amp;O622</f>
        <v>**Description:**0</v>
      </c>
    </row>
    <row r="623" spans="1:25" s="183" customFormat="1" x14ac:dyDescent="0.35">
      <c r="A623" s="183" t="s">
        <v>1887</v>
      </c>
      <c r="C623" s="184" t="s">
        <v>10</v>
      </c>
      <c r="D623" s="184" t="s">
        <v>1401</v>
      </c>
      <c r="E623" s="184" t="s">
        <v>737</v>
      </c>
      <c r="F623" s="186"/>
      <c r="G623" s="186"/>
      <c r="H623" s="186"/>
      <c r="I623" s="186"/>
      <c r="J623" s="185">
        <v>509</v>
      </c>
      <c r="K623" s="186" t="s">
        <v>46</v>
      </c>
      <c r="L623" s="191"/>
      <c r="N623" s="188" t="s">
        <v>1888</v>
      </c>
      <c r="O623" s="188" t="str">
        <f>INDEX('Standard Descriptions'!$E:$E,MATCH(Guidance!E623,'Standard Descriptions'!$C:$C,0))</f>
        <v xml:space="preserve"> This policy prevents the carbon tax from being levied on process emissions (non-energy greenhouse gas emissions from industrial and agricultural operations).</v>
      </c>
      <c r="P623" s="183" t="s">
        <v>1889</v>
      </c>
      <c r="Q623" s="183" t="s">
        <v>47</v>
      </c>
      <c r="R623" s="183" t="str">
        <f t="shared" si="48"/>
        <v xml:space="preserve"> </v>
      </c>
      <c r="T623" s="183" t="str">
        <f t="shared" si="49"/>
        <v/>
      </c>
      <c r="U623" s="204" t="str">
        <f>N623&amp;O623</f>
        <v>**Description:** This policy prevents the carbon tax from being levied on process emissions (non-energy greenhouse gas emissions from industrial and agricultural operations).</v>
      </c>
    </row>
    <row r="624" spans="1:25" s="183" customFormat="1" x14ac:dyDescent="0.35">
      <c r="A624" s="183" t="s">
        <v>1887</v>
      </c>
      <c r="C624" s="183" t="s">
        <v>10</v>
      </c>
      <c r="D624" s="183" t="s">
        <v>1063</v>
      </c>
      <c r="E624" s="183" t="str">
        <f>E625</f>
        <v>Toggle Whether Policies Affect Energy Prices</v>
      </c>
      <c r="N624" s="188" t="s">
        <v>1888</v>
      </c>
      <c r="O624" s="188">
        <f>INDEX('Standard Descriptions'!$E:$E,MATCH(Guidance!E624,'Standard Descriptions'!$C:$C,0))</f>
        <v>0</v>
      </c>
      <c r="P624" s="183" t="s">
        <v>1889</v>
      </c>
      <c r="Q624" s="183" t="s">
        <v>46</v>
      </c>
      <c r="S624" s="183" t="str">
        <f t="shared" si="46"/>
        <v/>
      </c>
      <c r="T624" s="183" t="str">
        <f t="shared" si="49"/>
        <v/>
      </c>
      <c r="U624" s="204" t="str">
        <f>N624&amp;O624</f>
        <v>**Description:**0</v>
      </c>
    </row>
    <row r="625" spans="1:21" x14ac:dyDescent="0.35">
      <c r="A625" s="162" t="s">
        <v>1890</v>
      </c>
      <c r="C625" s="152" t="s">
        <v>10</v>
      </c>
      <c r="D625" s="152" t="s">
        <v>1063</v>
      </c>
      <c r="E625" s="152" t="s">
        <v>1062</v>
      </c>
      <c r="F625" s="155" t="s">
        <v>55</v>
      </c>
      <c r="G625" s="155"/>
      <c r="H625" s="155" t="s">
        <v>99</v>
      </c>
      <c r="I625" s="155"/>
      <c r="J625" s="40">
        <v>720</v>
      </c>
      <c r="K625" s="155" t="s">
        <v>47</v>
      </c>
      <c r="L625" s="178"/>
      <c r="N625" s="175" t="s">
        <v>1888</v>
      </c>
      <c r="O625" s="175">
        <f>INDEX('Standard Descriptions'!$E:$E,MATCH(Guidance!E625,'Standard Descriptions'!$C:$C,0))</f>
        <v>0</v>
      </c>
      <c r="P625" s="179" t="s">
        <v>1889</v>
      </c>
      <c r="Q625" s="179" t="s">
        <v>46</v>
      </c>
      <c r="R625" s="179" t="str">
        <f>H625&amp;" "&amp;I625</f>
        <v xml:space="preserve">Electricity </v>
      </c>
      <c r="S625" s="179" t="str">
        <f t="shared" si="46"/>
        <v>//**Electricity : **</v>
      </c>
      <c r="T625" s="162" t="str">
        <f t="shared" si="49"/>
        <v/>
      </c>
    </row>
    <row r="626" spans="1:21" x14ac:dyDescent="0.35">
      <c r="A626" s="162" t="s">
        <v>1890</v>
      </c>
      <c r="C626" s="161" t="s">
        <v>10</v>
      </c>
      <c r="D626" s="161" t="s">
        <v>1063</v>
      </c>
      <c r="E626" s="161" t="s">
        <v>1062</v>
      </c>
      <c r="F626" s="155" t="s">
        <v>78</v>
      </c>
      <c r="G626" s="155"/>
      <c r="H626" s="155" t="s">
        <v>105</v>
      </c>
      <c r="I626" s="155"/>
      <c r="J626" s="40">
        <v>721</v>
      </c>
      <c r="K626" s="155" t="s">
        <v>47</v>
      </c>
      <c r="L626" s="178"/>
      <c r="N626" s="175" t="s">
        <v>1888</v>
      </c>
      <c r="O626" s="175">
        <f>INDEX('Standard Descriptions'!$E:$E,MATCH(Guidance!E626,'Standard Descriptions'!$C:$C,0))</f>
        <v>0</v>
      </c>
      <c r="P626" s="179" t="s">
        <v>1889</v>
      </c>
      <c r="Q626" s="179" t="s">
        <v>46</v>
      </c>
      <c r="R626" s="179" t="str">
        <f>H626&amp;" "&amp;I626</f>
        <v xml:space="preserve">Heat </v>
      </c>
      <c r="S626" s="179" t="str">
        <f t="shared" si="46"/>
        <v>//**Heat : **</v>
      </c>
      <c r="T626" s="162" t="str">
        <f t="shared" si="49"/>
        <v/>
      </c>
    </row>
    <row r="627" spans="1:21" x14ac:dyDescent="0.35">
      <c r="A627" s="162" t="s">
        <v>1890</v>
      </c>
      <c r="C627" s="161" t="s">
        <v>10</v>
      </c>
      <c r="D627" s="161" t="s">
        <v>1063</v>
      </c>
      <c r="E627" s="161" t="s">
        <v>1062</v>
      </c>
      <c r="F627" s="155" t="s">
        <v>766</v>
      </c>
      <c r="G627" s="155"/>
      <c r="H627" s="155" t="s">
        <v>770</v>
      </c>
      <c r="I627" s="155"/>
      <c r="J627" s="40">
        <v>722</v>
      </c>
      <c r="K627" s="155" t="s">
        <v>47</v>
      </c>
      <c r="L627" s="178"/>
      <c r="N627" s="175" t="s">
        <v>1888</v>
      </c>
      <c r="O627" s="175">
        <f>INDEX('Standard Descriptions'!$E:$E,MATCH(Guidance!E627,'Standard Descriptions'!$C:$C,0))</f>
        <v>0</v>
      </c>
      <c r="P627" s="179" t="s">
        <v>1889</v>
      </c>
      <c r="Q627" s="179" t="s">
        <v>46</v>
      </c>
      <c r="R627" s="179" t="str">
        <f>H627&amp;" "&amp;I627</f>
        <v xml:space="preserve">Hydrogen </v>
      </c>
      <c r="S627" s="179" t="str">
        <f t="shared" si="46"/>
        <v>//**Hydrogen : **</v>
      </c>
      <c r="T627" s="162" t="str">
        <f t="shared" si="49"/>
        <v/>
      </c>
    </row>
    <row r="628" spans="1:21" s="183" customFormat="1" x14ac:dyDescent="0.35">
      <c r="A628" s="183" t="s">
        <v>1887</v>
      </c>
      <c r="C628" s="183" t="s">
        <v>10</v>
      </c>
      <c r="D628" s="183" t="s">
        <v>1534</v>
      </c>
      <c r="E628" s="183" t="str">
        <f>E629</f>
        <v>Toggle Whether Policies Affect Energy Prices</v>
      </c>
      <c r="N628" s="188" t="s">
        <v>1888</v>
      </c>
      <c r="O628" s="188">
        <f>INDEX('Standard Descriptions'!$E:$E,MATCH(Guidance!E628,'Standard Descriptions'!$C:$C,0))</f>
        <v>0</v>
      </c>
      <c r="P628" s="183" t="s">
        <v>1889</v>
      </c>
      <c r="Q628" s="183" t="s">
        <v>46</v>
      </c>
      <c r="S628" s="183" t="str">
        <f t="shared" si="46"/>
        <v/>
      </c>
      <c r="T628" s="183" t="str">
        <f t="shared" si="49"/>
        <v/>
      </c>
      <c r="U628" s="204" t="str">
        <f>N628&amp;O628</f>
        <v>**Description:**0</v>
      </c>
    </row>
    <row r="629" spans="1:21" x14ac:dyDescent="0.35">
      <c r="A629" s="162" t="s">
        <v>1890</v>
      </c>
      <c r="C629" s="152" t="s">
        <v>10</v>
      </c>
      <c r="D629" s="152" t="s">
        <v>1534</v>
      </c>
      <c r="E629" s="152" t="s">
        <v>1062</v>
      </c>
      <c r="F629" s="155" t="s">
        <v>454</v>
      </c>
      <c r="G629" s="154"/>
      <c r="H629" s="155" t="s">
        <v>451</v>
      </c>
      <c r="I629" s="155"/>
      <c r="J629" s="177">
        <v>836</v>
      </c>
      <c r="K629" s="155" t="s">
        <v>47</v>
      </c>
      <c r="L629" s="201"/>
      <c r="N629" s="175" t="s">
        <v>1888</v>
      </c>
      <c r="O629" s="175">
        <f>INDEX('Standard Descriptions'!$E:$E,MATCH(Guidance!E629,'Standard Descriptions'!$C:$C,0))</f>
        <v>0</v>
      </c>
      <c r="P629" s="179" t="s">
        <v>1889</v>
      </c>
      <c r="Q629" s="179" t="s">
        <v>46</v>
      </c>
      <c r="R629" s="179" t="str">
        <f t="shared" ref="R629:R640" si="50">H629&amp;" "&amp;I629</f>
        <v xml:space="preserve">Hard Coal </v>
      </c>
      <c r="S629" s="179" t="str">
        <f t="shared" si="46"/>
        <v>//**Hard Coal : **</v>
      </c>
      <c r="T629" s="162" t="str">
        <f t="shared" si="49"/>
        <v/>
      </c>
    </row>
    <row r="630" spans="1:21" x14ac:dyDescent="0.35">
      <c r="A630" s="162" t="s">
        <v>1890</v>
      </c>
      <c r="C630" s="161" t="s">
        <v>10</v>
      </c>
      <c r="D630" s="161" t="s">
        <v>1534</v>
      </c>
      <c r="E630" s="161" t="s">
        <v>1062</v>
      </c>
      <c r="F630" s="155" t="s">
        <v>49</v>
      </c>
      <c r="G630" s="154"/>
      <c r="H630" s="155" t="s">
        <v>93</v>
      </c>
      <c r="I630" s="155"/>
      <c r="J630" s="40">
        <v>837</v>
      </c>
      <c r="K630" s="155" t="s">
        <v>47</v>
      </c>
      <c r="L630" s="201"/>
      <c r="N630" s="175" t="s">
        <v>1888</v>
      </c>
      <c r="O630" s="175">
        <f>INDEX('Standard Descriptions'!$E:$E,MATCH(Guidance!E630,'Standard Descriptions'!$C:$C,0))</f>
        <v>0</v>
      </c>
      <c r="P630" s="179" t="s">
        <v>1889</v>
      </c>
      <c r="Q630" s="179" t="s">
        <v>46</v>
      </c>
      <c r="R630" s="179" t="str">
        <f t="shared" si="50"/>
        <v xml:space="preserve">Natural Gas </v>
      </c>
      <c r="S630" s="179" t="str">
        <f t="shared" si="46"/>
        <v>//**Natural Gas : **</v>
      </c>
      <c r="T630" s="162" t="str">
        <f t="shared" si="49"/>
        <v/>
      </c>
    </row>
    <row r="631" spans="1:21" x14ac:dyDescent="0.35">
      <c r="A631" s="162" t="s">
        <v>1890</v>
      </c>
      <c r="C631" s="161" t="s">
        <v>10</v>
      </c>
      <c r="D631" s="161" t="s">
        <v>1534</v>
      </c>
      <c r="E631" s="161" t="s">
        <v>1062</v>
      </c>
      <c r="F631" s="155" t="s">
        <v>54</v>
      </c>
      <c r="G631" s="154"/>
      <c r="H631" s="155" t="s">
        <v>98</v>
      </c>
      <c r="I631" s="155"/>
      <c r="J631" s="177">
        <v>838</v>
      </c>
      <c r="K631" s="155" t="s">
        <v>47</v>
      </c>
      <c r="L631" s="201"/>
      <c r="N631" s="175" t="s">
        <v>1888</v>
      </c>
      <c r="O631" s="175">
        <f>INDEX('Standard Descriptions'!$E:$E,MATCH(Guidance!E631,'Standard Descriptions'!$C:$C,0))</f>
        <v>0</v>
      </c>
      <c r="P631" s="179" t="s">
        <v>1889</v>
      </c>
      <c r="Q631" s="179" t="s">
        <v>46</v>
      </c>
      <c r="R631" s="179" t="str">
        <f t="shared" si="50"/>
        <v xml:space="preserve">Biomass </v>
      </c>
      <c r="S631" s="179" t="str">
        <f t="shared" si="46"/>
        <v>//**Biomass : **</v>
      </c>
      <c r="T631" s="162" t="str">
        <f t="shared" si="49"/>
        <v/>
      </c>
    </row>
    <row r="632" spans="1:21" x14ac:dyDescent="0.35">
      <c r="A632" s="162" t="s">
        <v>1890</v>
      </c>
      <c r="C632" s="161" t="s">
        <v>10</v>
      </c>
      <c r="D632" s="161" t="s">
        <v>1534</v>
      </c>
      <c r="E632" s="161" t="s">
        <v>1062</v>
      </c>
      <c r="F632" s="155" t="s">
        <v>56</v>
      </c>
      <c r="G632" s="154"/>
      <c r="H632" s="155" t="s">
        <v>101</v>
      </c>
      <c r="I632" s="155"/>
      <c r="J632" s="40">
        <v>839</v>
      </c>
      <c r="K632" s="155" t="s">
        <v>47</v>
      </c>
      <c r="L632" s="201"/>
      <c r="N632" s="175" t="s">
        <v>1888</v>
      </c>
      <c r="O632" s="175">
        <f>INDEX('Standard Descriptions'!$E:$E,MATCH(Guidance!E632,'Standard Descriptions'!$C:$C,0))</f>
        <v>0</v>
      </c>
      <c r="P632" s="179" t="s">
        <v>1889</v>
      </c>
      <c r="Q632" s="179" t="s">
        <v>46</v>
      </c>
      <c r="R632" s="179" t="str">
        <f t="shared" si="50"/>
        <v xml:space="preserve">Petroleum Gasoline </v>
      </c>
      <c r="S632" s="179" t="str">
        <f t="shared" si="46"/>
        <v>//**Petroleum Gasoline : **</v>
      </c>
      <c r="T632" s="162" t="str">
        <f t="shared" si="49"/>
        <v/>
      </c>
    </row>
    <row r="633" spans="1:21" x14ac:dyDescent="0.35">
      <c r="A633" s="162" t="s">
        <v>1890</v>
      </c>
      <c r="C633" s="161" t="s">
        <v>10</v>
      </c>
      <c r="D633" s="161" t="s">
        <v>1534</v>
      </c>
      <c r="E633" s="161" t="s">
        <v>1062</v>
      </c>
      <c r="F633" s="155" t="s">
        <v>57</v>
      </c>
      <c r="G633" s="154"/>
      <c r="H633" s="155" t="s">
        <v>102</v>
      </c>
      <c r="I633" s="155"/>
      <c r="J633" s="177">
        <v>840</v>
      </c>
      <c r="K633" s="155" t="s">
        <v>47</v>
      </c>
      <c r="L633" s="201"/>
      <c r="N633" s="175" t="s">
        <v>1888</v>
      </c>
      <c r="O633" s="175">
        <f>INDEX('Standard Descriptions'!$E:$E,MATCH(Guidance!E633,'Standard Descriptions'!$C:$C,0))</f>
        <v>0</v>
      </c>
      <c r="P633" s="179" t="s">
        <v>1889</v>
      </c>
      <c r="Q633" s="179" t="s">
        <v>46</v>
      </c>
      <c r="R633" s="179" t="str">
        <f t="shared" si="50"/>
        <v xml:space="preserve">Petroleum Diesel </v>
      </c>
      <c r="S633" s="179" t="str">
        <f t="shared" si="46"/>
        <v>//**Petroleum Diesel : **</v>
      </c>
      <c r="T633" s="162" t="str">
        <f t="shared" si="49"/>
        <v/>
      </c>
    </row>
    <row r="634" spans="1:21" x14ac:dyDescent="0.35">
      <c r="A634" s="162" t="s">
        <v>1890</v>
      </c>
      <c r="C634" s="161" t="s">
        <v>10</v>
      </c>
      <c r="D634" s="161" t="s">
        <v>1534</v>
      </c>
      <c r="E634" s="161" t="s">
        <v>1062</v>
      </c>
      <c r="F634" s="155" t="s">
        <v>58</v>
      </c>
      <c r="G634" s="154"/>
      <c r="H634" s="155" t="s">
        <v>103</v>
      </c>
      <c r="I634" s="155"/>
      <c r="J634" s="40">
        <v>841</v>
      </c>
      <c r="K634" s="155" t="s">
        <v>47</v>
      </c>
      <c r="L634" s="201"/>
      <c r="N634" s="175" t="s">
        <v>1888</v>
      </c>
      <c r="O634" s="175">
        <f>INDEX('Standard Descriptions'!$E:$E,MATCH(Guidance!E634,'Standard Descriptions'!$C:$C,0))</f>
        <v>0</v>
      </c>
      <c r="P634" s="179" t="s">
        <v>1889</v>
      </c>
      <c r="Q634" s="179" t="s">
        <v>46</v>
      </c>
      <c r="R634" s="179" t="str">
        <f t="shared" si="50"/>
        <v xml:space="preserve">Biofuel Gasoline </v>
      </c>
      <c r="S634" s="179" t="str">
        <f t="shared" si="46"/>
        <v>//**Biofuel Gasoline : **</v>
      </c>
      <c r="T634" s="162" t="str">
        <f t="shared" si="49"/>
        <v/>
      </c>
    </row>
    <row r="635" spans="1:21" x14ac:dyDescent="0.35">
      <c r="A635" s="162" t="s">
        <v>1890</v>
      </c>
      <c r="C635" s="161" t="s">
        <v>10</v>
      </c>
      <c r="D635" s="161" t="s">
        <v>1534</v>
      </c>
      <c r="E635" s="161" t="s">
        <v>1062</v>
      </c>
      <c r="F635" s="155" t="s">
        <v>59</v>
      </c>
      <c r="G635" s="154"/>
      <c r="H635" s="155" t="s">
        <v>104</v>
      </c>
      <c r="I635" s="155"/>
      <c r="J635" s="177">
        <v>842</v>
      </c>
      <c r="K635" s="155" t="s">
        <v>47</v>
      </c>
      <c r="L635" s="201"/>
      <c r="N635" s="175" t="s">
        <v>1888</v>
      </c>
      <c r="O635" s="175">
        <f>INDEX('Standard Descriptions'!$E:$E,MATCH(Guidance!E635,'Standard Descriptions'!$C:$C,0))</f>
        <v>0</v>
      </c>
      <c r="P635" s="179" t="s">
        <v>1889</v>
      </c>
      <c r="Q635" s="179" t="s">
        <v>46</v>
      </c>
      <c r="R635" s="179" t="str">
        <f t="shared" si="50"/>
        <v xml:space="preserve">Biofuel Diesel </v>
      </c>
      <c r="S635" s="179" t="str">
        <f t="shared" si="46"/>
        <v>//**Biofuel Diesel : **</v>
      </c>
      <c r="T635" s="162" t="str">
        <f t="shared" si="49"/>
        <v/>
      </c>
    </row>
    <row r="636" spans="1:21" x14ac:dyDescent="0.35">
      <c r="A636" s="162" t="s">
        <v>1890</v>
      </c>
      <c r="C636" s="161" t="s">
        <v>10</v>
      </c>
      <c r="D636" s="161" t="s">
        <v>1534</v>
      </c>
      <c r="E636" s="161" t="s">
        <v>1062</v>
      </c>
      <c r="F636" s="155" t="s">
        <v>771</v>
      </c>
      <c r="G636" s="154"/>
      <c r="H636" s="155" t="s">
        <v>772</v>
      </c>
      <c r="I636" s="155"/>
      <c r="J636" s="40">
        <v>843</v>
      </c>
      <c r="K636" s="155" t="s">
        <v>47</v>
      </c>
      <c r="L636" s="201"/>
      <c r="N636" s="175" t="s">
        <v>1888</v>
      </c>
      <c r="O636" s="175">
        <f>INDEX('Standard Descriptions'!$E:$E,MATCH(Guidance!E636,'Standard Descriptions'!$C:$C,0))</f>
        <v>0</v>
      </c>
      <c r="P636" s="179" t="s">
        <v>1889</v>
      </c>
      <c r="Q636" s="179" t="s">
        <v>46</v>
      </c>
      <c r="R636" s="179" t="str">
        <f t="shared" si="50"/>
        <v xml:space="preserve">Jet Fuel/Kerosene </v>
      </c>
      <c r="S636" s="179" t="str">
        <f t="shared" si="46"/>
        <v>//**Jet Fuel/Kerosene : **</v>
      </c>
      <c r="T636" s="162" t="str">
        <f t="shared" si="49"/>
        <v/>
      </c>
    </row>
    <row r="637" spans="1:21" x14ac:dyDescent="0.35">
      <c r="A637" s="162" t="s">
        <v>1890</v>
      </c>
      <c r="C637" s="161" t="s">
        <v>10</v>
      </c>
      <c r="D637" s="161" t="s">
        <v>1534</v>
      </c>
      <c r="E637" s="161" t="s">
        <v>1062</v>
      </c>
      <c r="F637" s="155" t="s">
        <v>447</v>
      </c>
      <c r="G637" s="154"/>
      <c r="H637" s="155" t="s">
        <v>448</v>
      </c>
      <c r="I637" s="155"/>
      <c r="J637" s="177">
        <v>844</v>
      </c>
      <c r="K637" s="155" t="s">
        <v>47</v>
      </c>
      <c r="L637" s="201"/>
      <c r="N637" s="175" t="s">
        <v>1888</v>
      </c>
      <c r="O637" s="175">
        <f>INDEX('Standard Descriptions'!$E:$E,MATCH(Guidance!E637,'Standard Descriptions'!$C:$C,0))</f>
        <v>0</v>
      </c>
      <c r="P637" s="179" t="s">
        <v>1889</v>
      </c>
      <c r="Q637" s="179" t="s">
        <v>46</v>
      </c>
      <c r="R637" s="179" t="str">
        <f t="shared" si="50"/>
        <v xml:space="preserve">Lignite </v>
      </c>
      <c r="S637" s="179" t="str">
        <f t="shared" si="46"/>
        <v>//**Lignite : **</v>
      </c>
      <c r="T637" s="162" t="str">
        <f t="shared" si="49"/>
        <v/>
      </c>
    </row>
    <row r="638" spans="1:21" x14ac:dyDescent="0.35">
      <c r="A638" s="162" t="s">
        <v>1890</v>
      </c>
      <c r="C638" s="161" t="s">
        <v>10</v>
      </c>
      <c r="D638" s="161" t="s">
        <v>1534</v>
      </c>
      <c r="E638" s="161" t="s">
        <v>1062</v>
      </c>
      <c r="F638" s="155" t="s">
        <v>763</v>
      </c>
      <c r="G638" s="154"/>
      <c r="H638" s="155" t="s">
        <v>767</v>
      </c>
      <c r="I638" s="155"/>
      <c r="J638" s="40">
        <v>845</v>
      </c>
      <c r="K638" s="155" t="s">
        <v>47</v>
      </c>
      <c r="L638" s="201"/>
      <c r="N638" s="175" t="s">
        <v>1888</v>
      </c>
      <c r="O638" s="175">
        <f>INDEX('Standard Descriptions'!$E:$E,MATCH(Guidance!E638,'Standard Descriptions'!$C:$C,0))</f>
        <v>0</v>
      </c>
      <c r="P638" s="179" t="s">
        <v>1889</v>
      </c>
      <c r="Q638" s="179" t="s">
        <v>46</v>
      </c>
      <c r="R638" s="179" t="str">
        <f t="shared" si="50"/>
        <v xml:space="preserve">Crude Oil </v>
      </c>
      <c r="S638" s="179" t="str">
        <f t="shared" si="46"/>
        <v>//**Crude Oil : **</v>
      </c>
      <c r="T638" s="162" t="str">
        <f t="shared" si="49"/>
        <v/>
      </c>
    </row>
    <row r="639" spans="1:21" x14ac:dyDescent="0.35">
      <c r="A639" s="162" t="s">
        <v>1890</v>
      </c>
      <c r="C639" s="161" t="s">
        <v>10</v>
      </c>
      <c r="D639" s="161" t="s">
        <v>1534</v>
      </c>
      <c r="E639" s="161" t="s">
        <v>1062</v>
      </c>
      <c r="F639" s="155" t="s">
        <v>773</v>
      </c>
      <c r="G639" s="154"/>
      <c r="H639" s="155" t="s">
        <v>774</v>
      </c>
      <c r="I639" s="155"/>
      <c r="J639" s="177">
        <v>846</v>
      </c>
      <c r="K639" s="155" t="s">
        <v>47</v>
      </c>
      <c r="L639" s="201"/>
      <c r="N639" s="175" t="s">
        <v>1888</v>
      </c>
      <c r="O639" s="175">
        <f>INDEX('Standard Descriptions'!$E:$E,MATCH(Guidance!E639,'Standard Descriptions'!$C:$C,0))</f>
        <v>0</v>
      </c>
      <c r="P639" s="179" t="s">
        <v>1889</v>
      </c>
      <c r="Q639" s="179" t="s">
        <v>46</v>
      </c>
      <c r="R639" s="179" t="str">
        <f t="shared" si="50"/>
        <v xml:space="preserve">Heavy/Residual Fuel Oil </v>
      </c>
      <c r="S639" s="179" t="str">
        <f t="shared" si="46"/>
        <v>//**Heavy/Residual Fuel Oil : **</v>
      </c>
      <c r="T639" s="162" t="str">
        <f t="shared" si="49"/>
        <v/>
      </c>
    </row>
    <row r="640" spans="1:21" x14ac:dyDescent="0.35">
      <c r="A640" s="162" t="s">
        <v>1890</v>
      </c>
      <c r="C640" s="161" t="s">
        <v>10</v>
      </c>
      <c r="D640" s="161" t="s">
        <v>1534</v>
      </c>
      <c r="E640" s="161" t="s">
        <v>1062</v>
      </c>
      <c r="F640" s="155" t="s">
        <v>764</v>
      </c>
      <c r="G640" s="154"/>
      <c r="H640" s="155" t="s">
        <v>768</v>
      </c>
      <c r="I640" s="155"/>
      <c r="J640" s="40">
        <v>847</v>
      </c>
      <c r="K640" s="155" t="s">
        <v>47</v>
      </c>
      <c r="L640" s="201"/>
      <c r="N640" s="175" t="s">
        <v>1888</v>
      </c>
      <c r="O640" s="175">
        <f>INDEX('Standard Descriptions'!$E:$E,MATCH(Guidance!E640,'Standard Descriptions'!$C:$C,0))</f>
        <v>0</v>
      </c>
      <c r="P640" s="179" t="s">
        <v>1889</v>
      </c>
      <c r="Q640" s="179" t="s">
        <v>46</v>
      </c>
      <c r="R640" s="179" t="str">
        <f t="shared" si="50"/>
        <v xml:space="preserve">LPG/Propane/Butane </v>
      </c>
      <c r="S640" s="179" t="str">
        <f t="shared" si="46"/>
        <v>//**LPG/Propane/Butane : **</v>
      </c>
      <c r="T640" s="162" t="str">
        <f t="shared" si="49"/>
        <v/>
      </c>
    </row>
    <row r="641" spans="1:21" s="183" customFormat="1" x14ac:dyDescent="0.35">
      <c r="A641" s="183" t="s">
        <v>1887</v>
      </c>
      <c r="C641" s="183" t="s">
        <v>10</v>
      </c>
      <c r="D641" s="183" t="s">
        <v>1117</v>
      </c>
      <c r="E641" s="183" t="str">
        <f>E642</f>
        <v>Fuel Price Deregulation</v>
      </c>
      <c r="N641" s="188" t="s">
        <v>1888</v>
      </c>
      <c r="O641" s="188" t="str">
        <f>INDEX('Standard Descriptions'!$E:$E,MATCH(Guidance!E641,'Standard Descriptions'!$C:$C,0))</f>
        <v xml:space="preserve"> This policy causes the price of the selected fuel(s) for domestic buyers to approach international market prices. // </v>
      </c>
      <c r="P641" s="183" t="s">
        <v>1889</v>
      </c>
      <c r="Q641" s="183" t="s">
        <v>46</v>
      </c>
      <c r="S641" s="183" t="str">
        <f t="shared" si="46"/>
        <v/>
      </c>
      <c r="T641" s="183" t="str">
        <f t="shared" si="49"/>
        <v/>
      </c>
      <c r="U641" s="174"/>
    </row>
    <row r="642" spans="1:21" x14ac:dyDescent="0.35">
      <c r="A642" s="162" t="s">
        <v>1890</v>
      </c>
      <c r="C642" s="152" t="s">
        <v>10</v>
      </c>
      <c r="D642" s="152" t="s">
        <v>1117</v>
      </c>
      <c r="E642" s="152" t="s">
        <v>1117</v>
      </c>
      <c r="F642" s="155" t="s">
        <v>454</v>
      </c>
      <c r="G642" s="154"/>
      <c r="H642" s="155" t="s">
        <v>451</v>
      </c>
      <c r="I642" s="155"/>
      <c r="J642" s="40">
        <v>723</v>
      </c>
      <c r="K642" s="155" t="s">
        <v>47</v>
      </c>
      <c r="L642" s="178" t="s">
        <v>1968</v>
      </c>
      <c r="N642" s="175" t="s">
        <v>1888</v>
      </c>
      <c r="O642" s="175" t="str">
        <f>INDEX('Standard Descriptions'!$E:$E,MATCH(Guidance!E642,'Standard Descriptions'!$C:$C,0))</f>
        <v xml:space="preserve"> This policy causes the price of the selected fuel(s) for domestic buyers to approach international market prices. // </v>
      </c>
      <c r="P642" s="179" t="s">
        <v>1889</v>
      </c>
      <c r="Q642" s="179" t="s">
        <v>46</v>
      </c>
      <c r="R642" s="179" t="str">
        <f t="shared" ref="R642:R656" si="51">H642&amp;" "&amp;I642</f>
        <v xml:space="preserve">Hard Coal </v>
      </c>
      <c r="S642" s="179" t="str">
        <f t="shared" si="46"/>
        <v>//**Hard Coal : **</v>
      </c>
      <c r="T642" s="162" t="str">
        <f t="shared" si="49"/>
        <v/>
      </c>
    </row>
    <row r="643" spans="1:21" x14ac:dyDescent="0.35">
      <c r="A643" s="162" t="s">
        <v>1890</v>
      </c>
      <c r="C643" s="161" t="s">
        <v>10</v>
      </c>
      <c r="D643" s="161" t="s">
        <v>1117</v>
      </c>
      <c r="E643" s="161" t="s">
        <v>1117</v>
      </c>
      <c r="F643" s="155" t="s">
        <v>49</v>
      </c>
      <c r="G643" s="154"/>
      <c r="H643" s="155" t="s">
        <v>93</v>
      </c>
      <c r="I643" s="155"/>
      <c r="J643" s="40">
        <v>724</v>
      </c>
      <c r="K643" s="155" t="s">
        <v>47</v>
      </c>
      <c r="L643" s="178"/>
      <c r="N643" s="175" t="s">
        <v>1888</v>
      </c>
      <c r="O643" s="175" t="str">
        <f>INDEX('Standard Descriptions'!$E:$E,MATCH(Guidance!E643,'Standard Descriptions'!$C:$C,0))</f>
        <v xml:space="preserve"> This policy causes the price of the selected fuel(s) for domestic buyers to approach international market prices. // </v>
      </c>
      <c r="P643" s="179" t="s">
        <v>1889</v>
      </c>
      <c r="Q643" s="179" t="s">
        <v>46</v>
      </c>
      <c r="R643" s="179" t="str">
        <f t="shared" si="51"/>
        <v xml:space="preserve">Natural Gas </v>
      </c>
      <c r="S643" s="179" t="str">
        <f t="shared" si="46"/>
        <v>//**Natural Gas : **</v>
      </c>
      <c r="T643" s="162" t="str">
        <f t="shared" si="49"/>
        <v/>
      </c>
    </row>
    <row r="644" spans="1:21" x14ac:dyDescent="0.35">
      <c r="A644" s="162" t="s">
        <v>1890</v>
      </c>
      <c r="C644" s="161" t="s">
        <v>10</v>
      </c>
      <c r="D644" s="161" t="s">
        <v>1117</v>
      </c>
      <c r="E644" s="161" t="s">
        <v>1117</v>
      </c>
      <c r="F644" s="155" t="s">
        <v>50</v>
      </c>
      <c r="G644" s="154"/>
      <c r="H644" s="155" t="s">
        <v>94</v>
      </c>
      <c r="I644" s="155"/>
      <c r="J644" s="40">
        <v>725</v>
      </c>
      <c r="K644" s="155" t="s">
        <v>47</v>
      </c>
      <c r="L644" s="178"/>
      <c r="N644" s="175" t="s">
        <v>1888</v>
      </c>
      <c r="O644" s="175" t="str">
        <f>INDEX('Standard Descriptions'!$E:$E,MATCH(Guidance!E644,'Standard Descriptions'!$C:$C,0))</f>
        <v xml:space="preserve"> This policy causes the price of the selected fuel(s) for domestic buyers to approach international market prices. // </v>
      </c>
      <c r="P644" s="179" t="s">
        <v>1889</v>
      </c>
      <c r="Q644" s="179" t="s">
        <v>46</v>
      </c>
      <c r="R644" s="179" t="str">
        <f t="shared" si="51"/>
        <v xml:space="preserve">Nuclear </v>
      </c>
      <c r="S644" s="179" t="str">
        <f t="shared" si="46"/>
        <v>//**Nuclear : **</v>
      </c>
      <c r="T644" s="162" t="str">
        <f t="shared" si="49"/>
        <v/>
      </c>
    </row>
    <row r="645" spans="1:21" x14ac:dyDescent="0.35">
      <c r="A645" s="162" t="s">
        <v>1890</v>
      </c>
      <c r="C645" s="161" t="s">
        <v>10</v>
      </c>
      <c r="D645" s="161" t="s">
        <v>1117</v>
      </c>
      <c r="E645" s="161" t="s">
        <v>1117</v>
      </c>
      <c r="F645" s="155" t="s">
        <v>54</v>
      </c>
      <c r="G645" s="154"/>
      <c r="H645" s="155" t="s">
        <v>98</v>
      </c>
      <c r="I645" s="155"/>
      <c r="J645" s="40">
        <v>726</v>
      </c>
      <c r="K645" s="155" t="s">
        <v>47</v>
      </c>
      <c r="L645" s="178"/>
      <c r="N645" s="175" t="s">
        <v>1888</v>
      </c>
      <c r="O645" s="175" t="str">
        <f>INDEX('Standard Descriptions'!$E:$E,MATCH(Guidance!E645,'Standard Descriptions'!$C:$C,0))</f>
        <v xml:space="preserve"> This policy causes the price of the selected fuel(s) for domestic buyers to approach international market prices. // </v>
      </c>
      <c r="P645" s="179" t="s">
        <v>1889</v>
      </c>
      <c r="Q645" s="179" t="s">
        <v>46</v>
      </c>
      <c r="R645" s="179" t="str">
        <f t="shared" si="51"/>
        <v xml:space="preserve">Biomass </v>
      </c>
      <c r="S645" s="179" t="str">
        <f t="shared" si="46"/>
        <v>//**Biomass : **</v>
      </c>
      <c r="T645" s="162" t="str">
        <f t="shared" si="49"/>
        <v/>
      </c>
    </row>
    <row r="646" spans="1:21" x14ac:dyDescent="0.35">
      <c r="A646" s="162" t="s">
        <v>1890</v>
      </c>
      <c r="C646" s="161" t="s">
        <v>10</v>
      </c>
      <c r="D646" s="161" t="s">
        <v>1117</v>
      </c>
      <c r="E646" s="161" t="s">
        <v>1117</v>
      </c>
      <c r="F646" s="155" t="s">
        <v>56</v>
      </c>
      <c r="G646" s="154"/>
      <c r="H646" s="155" t="s">
        <v>101</v>
      </c>
      <c r="I646" s="155"/>
      <c r="J646" s="40">
        <v>727</v>
      </c>
      <c r="K646" s="155" t="s">
        <v>47</v>
      </c>
      <c r="L646" s="178"/>
      <c r="N646" s="175" t="s">
        <v>1888</v>
      </c>
      <c r="O646" s="175" t="str">
        <f>INDEX('Standard Descriptions'!$E:$E,MATCH(Guidance!E646,'Standard Descriptions'!$C:$C,0))</f>
        <v xml:space="preserve"> This policy causes the price of the selected fuel(s) for domestic buyers to approach international market prices. // </v>
      </c>
      <c r="P646" s="179" t="s">
        <v>1889</v>
      </c>
      <c r="Q646" s="179" t="s">
        <v>46</v>
      </c>
      <c r="R646" s="179" t="str">
        <f t="shared" si="51"/>
        <v xml:space="preserve">Petroleum Gasoline </v>
      </c>
      <c r="S646" s="179" t="str">
        <f t="shared" si="46"/>
        <v>//**Petroleum Gasoline : **</v>
      </c>
      <c r="T646" s="162" t="str">
        <f t="shared" si="49"/>
        <v/>
      </c>
    </row>
    <row r="647" spans="1:21" x14ac:dyDescent="0.35">
      <c r="A647" s="162" t="s">
        <v>1890</v>
      </c>
      <c r="C647" s="161" t="s">
        <v>10</v>
      </c>
      <c r="D647" s="161" t="s">
        <v>1117</v>
      </c>
      <c r="E647" s="161" t="s">
        <v>1117</v>
      </c>
      <c r="F647" s="155" t="s">
        <v>57</v>
      </c>
      <c r="G647" s="154"/>
      <c r="H647" s="155" t="s">
        <v>102</v>
      </c>
      <c r="I647" s="155"/>
      <c r="J647" s="40">
        <v>728</v>
      </c>
      <c r="K647" s="155" t="s">
        <v>47</v>
      </c>
      <c r="L647" s="178"/>
      <c r="N647" s="175" t="s">
        <v>1888</v>
      </c>
      <c r="O647" s="175" t="str">
        <f>INDEX('Standard Descriptions'!$E:$E,MATCH(Guidance!E647,'Standard Descriptions'!$C:$C,0))</f>
        <v xml:space="preserve"> This policy causes the price of the selected fuel(s) for domestic buyers to approach international market prices. // </v>
      </c>
      <c r="P647" s="179" t="s">
        <v>1889</v>
      </c>
      <c r="Q647" s="179" t="s">
        <v>46</v>
      </c>
      <c r="R647" s="179" t="str">
        <f t="shared" si="51"/>
        <v xml:space="preserve">Petroleum Diesel </v>
      </c>
      <c r="S647" s="179" t="str">
        <f t="shared" si="46"/>
        <v>//**Petroleum Diesel : **</v>
      </c>
      <c r="T647" s="162" t="str">
        <f t="shared" si="49"/>
        <v/>
      </c>
    </row>
    <row r="648" spans="1:21" x14ac:dyDescent="0.35">
      <c r="A648" s="162" t="s">
        <v>1890</v>
      </c>
      <c r="C648" s="161" t="s">
        <v>10</v>
      </c>
      <c r="D648" s="161" t="s">
        <v>1117</v>
      </c>
      <c r="E648" s="161" t="s">
        <v>1117</v>
      </c>
      <c r="F648" s="155" t="s">
        <v>58</v>
      </c>
      <c r="G648" s="154"/>
      <c r="H648" s="155" t="s">
        <v>103</v>
      </c>
      <c r="I648" s="155"/>
      <c r="J648" s="40">
        <v>729</v>
      </c>
      <c r="K648" s="155" t="s">
        <v>47</v>
      </c>
      <c r="L648" s="178"/>
      <c r="N648" s="175" t="s">
        <v>1888</v>
      </c>
      <c r="O648" s="175" t="str">
        <f>INDEX('Standard Descriptions'!$E:$E,MATCH(Guidance!E648,'Standard Descriptions'!$C:$C,0))</f>
        <v xml:space="preserve"> This policy causes the price of the selected fuel(s) for domestic buyers to approach international market prices. // </v>
      </c>
      <c r="P648" s="179" t="s">
        <v>1889</v>
      </c>
      <c r="Q648" s="179" t="s">
        <v>46</v>
      </c>
      <c r="R648" s="179" t="str">
        <f t="shared" si="51"/>
        <v xml:space="preserve">Biofuel Gasoline </v>
      </c>
      <c r="S648" s="179" t="str">
        <f t="shared" si="46"/>
        <v>//**Biofuel Gasoline : **</v>
      </c>
      <c r="T648" s="162" t="str">
        <f t="shared" si="49"/>
        <v/>
      </c>
    </row>
    <row r="649" spans="1:21" x14ac:dyDescent="0.35">
      <c r="A649" s="162" t="s">
        <v>1890</v>
      </c>
      <c r="C649" s="161" t="s">
        <v>10</v>
      </c>
      <c r="D649" s="161" t="s">
        <v>1117</v>
      </c>
      <c r="E649" s="161" t="s">
        <v>1117</v>
      </c>
      <c r="F649" s="155" t="s">
        <v>59</v>
      </c>
      <c r="G649" s="154"/>
      <c r="H649" s="155" t="s">
        <v>104</v>
      </c>
      <c r="I649" s="155"/>
      <c r="J649" s="40">
        <v>730</v>
      </c>
      <c r="K649" s="155" t="s">
        <v>47</v>
      </c>
      <c r="L649" s="178"/>
      <c r="N649" s="175" t="s">
        <v>1888</v>
      </c>
      <c r="O649" s="175" t="str">
        <f>INDEX('Standard Descriptions'!$E:$E,MATCH(Guidance!E649,'Standard Descriptions'!$C:$C,0))</f>
        <v xml:space="preserve"> This policy causes the price of the selected fuel(s) for domestic buyers to approach international market prices. // </v>
      </c>
      <c r="P649" s="179" t="s">
        <v>1889</v>
      </c>
      <c r="Q649" s="179" t="s">
        <v>46</v>
      </c>
      <c r="R649" s="179" t="str">
        <f t="shared" si="51"/>
        <v xml:space="preserve">Biofuel Diesel </v>
      </c>
      <c r="S649" s="179" t="str">
        <f t="shared" si="46"/>
        <v>//**Biofuel Diesel : **</v>
      </c>
      <c r="T649" s="162" t="str">
        <f t="shared" si="49"/>
        <v/>
      </c>
    </row>
    <row r="650" spans="1:21" x14ac:dyDescent="0.35">
      <c r="A650" s="162" t="s">
        <v>1890</v>
      </c>
      <c r="C650" s="161" t="s">
        <v>10</v>
      </c>
      <c r="D650" s="161" t="s">
        <v>1117</v>
      </c>
      <c r="E650" s="161" t="s">
        <v>1117</v>
      </c>
      <c r="F650" s="155" t="s">
        <v>771</v>
      </c>
      <c r="G650" s="154"/>
      <c r="H650" s="155" t="s">
        <v>772</v>
      </c>
      <c r="I650" s="155"/>
      <c r="J650" s="40">
        <v>731</v>
      </c>
      <c r="K650" s="155" t="s">
        <v>47</v>
      </c>
      <c r="L650" s="178"/>
      <c r="N650" s="175" t="s">
        <v>1888</v>
      </c>
      <c r="O650" s="175" t="str">
        <f>INDEX('Standard Descriptions'!$E:$E,MATCH(Guidance!E650,'Standard Descriptions'!$C:$C,0))</f>
        <v xml:space="preserve"> This policy causes the price of the selected fuel(s) for domestic buyers to approach international market prices. // </v>
      </c>
      <c r="P650" s="179" t="s">
        <v>1889</v>
      </c>
      <c r="Q650" s="179" t="s">
        <v>46</v>
      </c>
      <c r="R650" s="179" t="str">
        <f t="shared" si="51"/>
        <v xml:space="preserve">Jet Fuel/Kerosene </v>
      </c>
      <c r="S650" s="179" t="str">
        <f t="shared" si="46"/>
        <v>//**Jet Fuel/Kerosene : **</v>
      </c>
      <c r="T650" s="162" t="str">
        <f t="shared" si="49"/>
        <v/>
      </c>
    </row>
    <row r="651" spans="1:21" x14ac:dyDescent="0.35">
      <c r="A651" s="162" t="s">
        <v>1890</v>
      </c>
      <c r="C651" s="161" t="s">
        <v>10</v>
      </c>
      <c r="D651" s="161" t="s">
        <v>1117</v>
      </c>
      <c r="E651" s="161" t="s">
        <v>1117</v>
      </c>
      <c r="F651" s="155" t="s">
        <v>447</v>
      </c>
      <c r="G651" s="154"/>
      <c r="H651" s="155" t="s">
        <v>448</v>
      </c>
      <c r="I651" s="155"/>
      <c r="J651" s="40">
        <v>732</v>
      </c>
      <c r="K651" s="155" t="s">
        <v>47</v>
      </c>
      <c r="L651" s="178"/>
      <c r="N651" s="175" t="s">
        <v>1888</v>
      </c>
      <c r="O651" s="175" t="str">
        <f>INDEX('Standard Descriptions'!$E:$E,MATCH(Guidance!E651,'Standard Descriptions'!$C:$C,0))</f>
        <v xml:space="preserve"> This policy causes the price of the selected fuel(s) for domestic buyers to approach international market prices. // </v>
      </c>
      <c r="P651" s="179" t="s">
        <v>1889</v>
      </c>
      <c r="Q651" s="179" t="s">
        <v>46</v>
      </c>
      <c r="R651" s="179" t="str">
        <f t="shared" si="51"/>
        <v xml:space="preserve">Lignite </v>
      </c>
      <c r="S651" s="179" t="str">
        <f t="shared" si="46"/>
        <v>//**Lignite : **</v>
      </c>
      <c r="T651" s="162" t="str">
        <f t="shared" si="49"/>
        <v/>
      </c>
    </row>
    <row r="652" spans="1:21" x14ac:dyDescent="0.35">
      <c r="A652" s="162" t="s">
        <v>1890</v>
      </c>
      <c r="C652" s="161" t="s">
        <v>10</v>
      </c>
      <c r="D652" s="161" t="s">
        <v>1117</v>
      </c>
      <c r="E652" s="161" t="s">
        <v>1117</v>
      </c>
      <c r="F652" s="155" t="s">
        <v>763</v>
      </c>
      <c r="G652" s="154"/>
      <c r="H652" s="155" t="s">
        <v>767</v>
      </c>
      <c r="I652" s="155"/>
      <c r="J652" s="40">
        <v>733</v>
      </c>
      <c r="K652" s="155" t="s">
        <v>47</v>
      </c>
      <c r="L652" s="178"/>
      <c r="N652" s="175" t="s">
        <v>1888</v>
      </c>
      <c r="O652" s="175" t="str">
        <f>INDEX('Standard Descriptions'!$E:$E,MATCH(Guidance!E652,'Standard Descriptions'!$C:$C,0))</f>
        <v xml:space="preserve"> This policy causes the price of the selected fuel(s) for domestic buyers to approach international market prices. // </v>
      </c>
      <c r="P652" s="179" t="s">
        <v>1889</v>
      </c>
      <c r="Q652" s="179" t="s">
        <v>46</v>
      </c>
      <c r="R652" s="179" t="str">
        <f t="shared" si="51"/>
        <v xml:space="preserve">Crude Oil </v>
      </c>
      <c r="S652" s="179" t="str">
        <f t="shared" si="46"/>
        <v>//**Crude Oil : **</v>
      </c>
      <c r="T652" s="162" t="str">
        <f t="shared" si="49"/>
        <v/>
      </c>
    </row>
    <row r="653" spans="1:21" x14ac:dyDescent="0.35">
      <c r="A653" s="162" t="s">
        <v>1890</v>
      </c>
      <c r="C653" s="161" t="s">
        <v>10</v>
      </c>
      <c r="D653" s="161" t="s">
        <v>1117</v>
      </c>
      <c r="E653" s="161" t="s">
        <v>1117</v>
      </c>
      <c r="F653" s="155" t="s">
        <v>773</v>
      </c>
      <c r="G653" s="154"/>
      <c r="H653" s="155" t="s">
        <v>774</v>
      </c>
      <c r="I653" s="155"/>
      <c r="J653" s="40">
        <v>734</v>
      </c>
      <c r="K653" s="155" t="s">
        <v>47</v>
      </c>
      <c r="L653" s="178"/>
      <c r="N653" s="175" t="s">
        <v>1888</v>
      </c>
      <c r="O653" s="175" t="str">
        <f>INDEX('Standard Descriptions'!$E:$E,MATCH(Guidance!E653,'Standard Descriptions'!$C:$C,0))</f>
        <v xml:space="preserve"> This policy causes the price of the selected fuel(s) for domestic buyers to approach international market prices. // </v>
      </c>
      <c r="P653" s="179" t="s">
        <v>1889</v>
      </c>
      <c r="Q653" s="179" t="s">
        <v>46</v>
      </c>
      <c r="R653" s="179" t="str">
        <f t="shared" si="51"/>
        <v xml:space="preserve">Heavy/Residual Fuel Oil </v>
      </c>
      <c r="S653" s="179" t="str">
        <f t="shared" si="46"/>
        <v>//**Heavy/Residual Fuel Oil : **</v>
      </c>
      <c r="T653" s="162" t="str">
        <f t="shared" si="49"/>
        <v/>
      </c>
    </row>
    <row r="654" spans="1:21" x14ac:dyDescent="0.35">
      <c r="A654" s="162" t="s">
        <v>1890</v>
      </c>
      <c r="C654" s="161" t="s">
        <v>10</v>
      </c>
      <c r="D654" s="161" t="s">
        <v>1117</v>
      </c>
      <c r="E654" s="161" t="s">
        <v>1117</v>
      </c>
      <c r="F654" s="155" t="s">
        <v>764</v>
      </c>
      <c r="G654" s="154"/>
      <c r="H654" s="155" t="s">
        <v>768</v>
      </c>
      <c r="I654" s="155"/>
      <c r="J654" s="40">
        <v>735</v>
      </c>
      <c r="K654" s="155" t="s">
        <v>47</v>
      </c>
      <c r="L654" s="178"/>
      <c r="N654" s="175" t="s">
        <v>1888</v>
      </c>
      <c r="O654" s="175" t="str">
        <f>INDEX('Standard Descriptions'!$E:$E,MATCH(Guidance!E654,'Standard Descriptions'!$C:$C,0))</f>
        <v xml:space="preserve"> This policy causes the price of the selected fuel(s) for domestic buyers to approach international market prices. // </v>
      </c>
      <c r="P654" s="179" t="s">
        <v>1889</v>
      </c>
      <c r="Q654" s="179" t="s">
        <v>46</v>
      </c>
      <c r="R654" s="179" t="str">
        <f t="shared" si="51"/>
        <v xml:space="preserve">LPG/Propane/Butane </v>
      </c>
      <c r="S654" s="179" t="str">
        <f t="shared" si="46"/>
        <v>//**LPG/Propane/Butane : **</v>
      </c>
      <c r="T654" s="162" t="str">
        <f t="shared" si="49"/>
        <v/>
      </c>
    </row>
    <row r="655" spans="1:21" x14ac:dyDescent="0.35">
      <c r="A655" s="162" t="s">
        <v>1890</v>
      </c>
      <c r="C655" s="161" t="s">
        <v>10</v>
      </c>
      <c r="D655" s="161" t="s">
        <v>1117</v>
      </c>
      <c r="E655" s="161" t="s">
        <v>1117</v>
      </c>
      <c r="F655" s="155" t="s">
        <v>765</v>
      </c>
      <c r="G655" s="154"/>
      <c r="H655" s="155" t="s">
        <v>769</v>
      </c>
      <c r="I655" s="155"/>
      <c r="J655" s="40">
        <v>736</v>
      </c>
      <c r="K655" s="155" t="s">
        <v>47</v>
      </c>
      <c r="L655" s="178"/>
      <c r="N655" s="175" t="s">
        <v>1888</v>
      </c>
      <c r="O655" s="175" t="str">
        <f>INDEX('Standard Descriptions'!$E:$E,MATCH(Guidance!E655,'Standard Descriptions'!$C:$C,0))</f>
        <v xml:space="preserve"> This policy causes the price of the selected fuel(s) for domestic buyers to approach international market prices. // </v>
      </c>
      <c r="P655" s="179" t="s">
        <v>1889</v>
      </c>
      <c r="Q655" s="179" t="s">
        <v>46</v>
      </c>
      <c r="R655" s="179" t="str">
        <f t="shared" si="51"/>
        <v xml:space="preserve">Municipal Solid Waste </v>
      </c>
      <c r="S655" s="179" t="str">
        <f t="shared" si="46"/>
        <v>//**Municipal Solid Waste : **</v>
      </c>
      <c r="T655" s="162" t="str">
        <f t="shared" si="49"/>
        <v/>
      </c>
    </row>
    <row r="656" spans="1:21" x14ac:dyDescent="0.35">
      <c r="A656" s="162" t="s">
        <v>1890</v>
      </c>
      <c r="C656" s="161" t="s">
        <v>10</v>
      </c>
      <c r="D656" s="161" t="s">
        <v>1117</v>
      </c>
      <c r="E656" s="161" t="s">
        <v>1117</v>
      </c>
      <c r="F656" s="155" t="s">
        <v>766</v>
      </c>
      <c r="G656" s="154"/>
      <c r="H656" s="155" t="s">
        <v>770</v>
      </c>
      <c r="I656" s="155"/>
      <c r="J656" s="40">
        <v>737</v>
      </c>
      <c r="K656" s="155" t="s">
        <v>47</v>
      </c>
      <c r="L656" s="178"/>
      <c r="N656" s="175" t="s">
        <v>1888</v>
      </c>
      <c r="O656" s="175" t="str">
        <f>INDEX('Standard Descriptions'!$E:$E,MATCH(Guidance!E656,'Standard Descriptions'!$C:$C,0))</f>
        <v xml:space="preserve"> This policy causes the price of the selected fuel(s) for domestic buyers to approach international market prices. // </v>
      </c>
      <c r="P656" s="179" t="s">
        <v>1889</v>
      </c>
      <c r="Q656" s="179" t="s">
        <v>46</v>
      </c>
      <c r="R656" s="179" t="str">
        <f t="shared" si="51"/>
        <v xml:space="preserve">Hydrogen </v>
      </c>
      <c r="S656" s="179" t="str">
        <f t="shared" si="46"/>
        <v>//**Hydrogen : **</v>
      </c>
      <c r="T656" s="162" t="str">
        <f t="shared" si="49"/>
        <v/>
      </c>
    </row>
    <row r="657" spans="1:21" s="189" customFormat="1" ht="58" x14ac:dyDescent="0.35">
      <c r="A657" s="189" t="s">
        <v>1887</v>
      </c>
      <c r="B657" s="164"/>
      <c r="C657" s="189" t="s">
        <v>10</v>
      </c>
      <c r="D657" s="189" t="s">
        <v>26</v>
      </c>
      <c r="E657" s="189" t="str">
        <f>E658</f>
        <v>Additional Fuel Tax Rate by Fuel</v>
      </c>
      <c r="M657" s="164"/>
      <c r="N657" s="188" t="s">
        <v>1888</v>
      </c>
      <c r="O657" s="188" t="str">
        <f>INDEX('Standard Descriptions'!$E:$E,MATCH(Guidance!E657,'Standard Descriptions'!$C:$C,0))</f>
        <v xml:space="preserve"> This policy increases the tax rate for the selected fuel type(s).  It is expressed as a percentage of the BAU Scenario price, which includes sales and excise taxes. // </v>
      </c>
      <c r="P657" s="183" t="s">
        <v>1889</v>
      </c>
      <c r="Q657" s="183" t="s">
        <v>46</v>
      </c>
      <c r="S657" s="183" t="str">
        <f t="shared" ref="S657:S737" si="52">IF(R657="","","//**"&amp;R657&amp;": **")</f>
        <v/>
      </c>
      <c r="T657" s="183" t="str">
        <f t="shared" si="49"/>
        <v/>
      </c>
      <c r="U657" s="204" t="str">
        <f>N657&amp;O657&amp;P657&amp;T658&amp;T659&amp;T660&amp;T661&amp;T662&amp;T663&amp;T664&amp;T665&amp;T666&amp;T667&amp;T668&amp;T669&amp;T670&amp;T671&amp;T672&amp;T673&amp;T674</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row>
    <row r="658" spans="1:21" s="181" customFormat="1" x14ac:dyDescent="0.35">
      <c r="A658" s="162" t="s">
        <v>1890</v>
      </c>
      <c r="B658" s="163"/>
      <c r="C658" s="28" t="s">
        <v>10</v>
      </c>
      <c r="D658" s="28" t="s">
        <v>26</v>
      </c>
      <c r="E658" s="28" t="s">
        <v>276</v>
      </c>
      <c r="F658" s="154" t="s">
        <v>55</v>
      </c>
      <c r="G658" s="154"/>
      <c r="H658" s="154" t="s">
        <v>99</v>
      </c>
      <c r="I658" s="154"/>
      <c r="J658" s="40">
        <v>78</v>
      </c>
      <c r="K658" s="154" t="s">
        <v>46</v>
      </c>
      <c r="L658" s="220" t="s">
        <v>2074</v>
      </c>
      <c r="M658" s="163"/>
      <c r="N658" s="175" t="s">
        <v>1888</v>
      </c>
      <c r="O658" s="175" t="str">
        <f>INDEX('Standard Descriptions'!$E:$E,MATCH(Guidance!E658,'Standard Descriptions'!$C:$C,0))</f>
        <v xml:space="preserve"> This policy increases the tax rate for the selected fuel type(s).  It is expressed as a percentage of the BAU Scenario price, which includes sales and excise taxes. // </v>
      </c>
      <c r="P658" s="179" t="s">
        <v>1889</v>
      </c>
      <c r="Q658" s="179" t="s">
        <v>46</v>
      </c>
      <c r="R658" s="179" t="str">
        <f t="shared" ref="R658:R674" si="53">H658&amp;" "&amp;I658</f>
        <v xml:space="preserve">Electricity </v>
      </c>
      <c r="S658" s="179" t="str">
        <f t="shared" si="52"/>
        <v>//**Electricity : **</v>
      </c>
      <c r="T658" s="162" t="str">
        <f t="shared" si="49"/>
        <v>//**Electricity : ** The current sales tax rate in most of Virginia 5.3% and the current electricity tax rate is approximately 1.2%.</v>
      </c>
      <c r="U658" s="180"/>
    </row>
    <row r="659" spans="1:21" s="181" customFormat="1" x14ac:dyDescent="0.35">
      <c r="A659" s="162" t="s">
        <v>1890</v>
      </c>
      <c r="B659" s="163"/>
      <c r="C659" s="221" t="s">
        <v>10</v>
      </c>
      <c r="D659" s="221" t="s">
        <v>26</v>
      </c>
      <c r="E659" s="221" t="s">
        <v>276</v>
      </c>
      <c r="F659" s="155" t="s">
        <v>454</v>
      </c>
      <c r="G659" s="155"/>
      <c r="H659" s="155" t="s">
        <v>451</v>
      </c>
      <c r="I659" s="214"/>
      <c r="J659" s="40">
        <v>79</v>
      </c>
      <c r="K659" s="155" t="s">
        <v>46</v>
      </c>
      <c r="L659" s="222" t="s">
        <v>2075</v>
      </c>
      <c r="M659" s="163"/>
      <c r="N659" s="175" t="s">
        <v>1888</v>
      </c>
      <c r="O659" s="175" t="str">
        <f>INDEX('Standard Descriptions'!$E:$E,MATCH(Guidance!E659,'Standard Descriptions'!$C:$C,0))</f>
        <v xml:space="preserve"> This policy increases the tax rate for the selected fuel type(s).  It is expressed as a percentage of the BAU Scenario price, which includes sales and excise taxes. // </v>
      </c>
      <c r="P659" s="179" t="s">
        <v>1889</v>
      </c>
      <c r="Q659" s="179" t="s">
        <v>46</v>
      </c>
      <c r="R659" s="179" t="str">
        <f t="shared" si="53"/>
        <v xml:space="preserve">Hard Coal </v>
      </c>
      <c r="S659" s="179" t="str">
        <f t="shared" si="52"/>
        <v>//**Hard Coal : **</v>
      </c>
      <c r="T659" s="162" t="str">
        <f t="shared" si="49"/>
        <v>//**Hard Coal : ** The current sales tax rate in most of Virginia 5.3%.</v>
      </c>
      <c r="U659" s="180"/>
    </row>
    <row r="660" spans="1:21" s="181" customFormat="1" x14ac:dyDescent="0.35">
      <c r="A660" s="162" t="s">
        <v>1890</v>
      </c>
      <c r="B660" s="163"/>
      <c r="C660" s="221" t="s">
        <v>10</v>
      </c>
      <c r="D660" s="221" t="s">
        <v>26</v>
      </c>
      <c r="E660" s="221" t="s">
        <v>276</v>
      </c>
      <c r="F660" s="155" t="s">
        <v>49</v>
      </c>
      <c r="G660" s="155"/>
      <c r="H660" s="155" t="s">
        <v>93</v>
      </c>
      <c r="I660" s="214"/>
      <c r="J660" s="40">
        <v>80</v>
      </c>
      <c r="K660" s="155" t="s">
        <v>46</v>
      </c>
      <c r="L660" s="222" t="s">
        <v>2076</v>
      </c>
      <c r="M660" s="163"/>
      <c r="N660" s="175" t="s">
        <v>1888</v>
      </c>
      <c r="O660" s="175" t="str">
        <f>INDEX('Standard Descriptions'!$E:$E,MATCH(Guidance!E660,'Standard Descriptions'!$C:$C,0))</f>
        <v xml:space="preserve"> This policy increases the tax rate for the selected fuel type(s).  It is expressed as a percentage of the BAU Scenario price, which includes sales and excise taxes. // </v>
      </c>
      <c r="P660" s="179" t="s">
        <v>1889</v>
      </c>
      <c r="Q660" s="179" t="s">
        <v>46</v>
      </c>
      <c r="R660" s="179" t="str">
        <f t="shared" si="53"/>
        <v xml:space="preserve">Natural Gas </v>
      </c>
      <c r="S660" s="179" t="str">
        <f t="shared" si="52"/>
        <v>//**Natural Gas : **</v>
      </c>
      <c r="T660" s="162" t="str">
        <f t="shared" si="49"/>
        <v>//**Natural Gas : ** The current sales tax rate in most of Virginia 5.3% and the current natural gas tax rate is less than 1%.</v>
      </c>
      <c r="U660" s="180"/>
    </row>
    <row r="661" spans="1:21" s="181" customFormat="1" x14ac:dyDescent="0.35">
      <c r="A661" s="162" t="s">
        <v>1890</v>
      </c>
      <c r="B661" s="163"/>
      <c r="C661" s="221" t="s">
        <v>10</v>
      </c>
      <c r="D661" s="221" t="s">
        <v>26</v>
      </c>
      <c r="E661" s="221" t="s">
        <v>276</v>
      </c>
      <c r="F661" s="155" t="s">
        <v>50</v>
      </c>
      <c r="G661" s="155"/>
      <c r="H661" s="155" t="s">
        <v>94</v>
      </c>
      <c r="I661" s="214"/>
      <c r="J661" s="40">
        <v>738</v>
      </c>
      <c r="K661" s="155" t="s">
        <v>47</v>
      </c>
      <c r="L661" s="178"/>
      <c r="M661" s="163"/>
      <c r="N661" s="175" t="s">
        <v>1888</v>
      </c>
      <c r="O661" s="175" t="str">
        <f>INDEX('Standard Descriptions'!$E:$E,MATCH(Guidance!E661,'Standard Descriptions'!$C:$C,0))</f>
        <v xml:space="preserve"> This policy increases the tax rate for the selected fuel type(s).  It is expressed as a percentage of the BAU Scenario price, which includes sales and excise taxes. // </v>
      </c>
      <c r="P661" s="179" t="s">
        <v>1889</v>
      </c>
      <c r="Q661" s="179" t="s">
        <v>46</v>
      </c>
      <c r="R661" s="179" t="str">
        <f t="shared" si="53"/>
        <v xml:space="preserve">Nuclear </v>
      </c>
      <c r="S661" s="179" t="str">
        <f t="shared" si="52"/>
        <v>//**Nuclear : **</v>
      </c>
      <c r="T661" s="162" t="str">
        <f t="shared" si="49"/>
        <v/>
      </c>
      <c r="U661" s="180"/>
    </row>
    <row r="662" spans="1:21" s="181" customFormat="1" x14ac:dyDescent="0.35">
      <c r="A662" s="162" t="s">
        <v>1890</v>
      </c>
      <c r="B662" s="163"/>
      <c r="C662" s="221" t="s">
        <v>10</v>
      </c>
      <c r="D662" s="221" t="s">
        <v>26</v>
      </c>
      <c r="E662" s="221" t="s">
        <v>276</v>
      </c>
      <c r="F662" s="155" t="s">
        <v>54</v>
      </c>
      <c r="G662" s="155"/>
      <c r="H662" s="155" t="s">
        <v>98</v>
      </c>
      <c r="I662" s="214"/>
      <c r="J662" s="40">
        <v>739</v>
      </c>
      <c r="K662" s="155" t="s">
        <v>47</v>
      </c>
      <c r="L662" s="178"/>
      <c r="M662" s="163"/>
      <c r="N662" s="175" t="s">
        <v>1888</v>
      </c>
      <c r="O662" s="175" t="str">
        <f>INDEX('Standard Descriptions'!$E:$E,MATCH(Guidance!E662,'Standard Descriptions'!$C:$C,0))</f>
        <v xml:space="preserve"> This policy increases the tax rate for the selected fuel type(s).  It is expressed as a percentage of the BAU Scenario price, which includes sales and excise taxes. // </v>
      </c>
      <c r="P662" s="179" t="s">
        <v>1889</v>
      </c>
      <c r="Q662" s="179" t="s">
        <v>46</v>
      </c>
      <c r="R662" s="179" t="str">
        <f t="shared" si="53"/>
        <v xml:space="preserve">Biomass </v>
      </c>
      <c r="S662" s="179" t="str">
        <f t="shared" si="52"/>
        <v>//**Biomass : **</v>
      </c>
      <c r="T662" s="162" t="str">
        <f t="shared" si="49"/>
        <v/>
      </c>
      <c r="U662" s="180"/>
    </row>
    <row r="663" spans="1:21" s="181" customFormat="1" x14ac:dyDescent="0.35">
      <c r="A663" s="162" t="s">
        <v>1890</v>
      </c>
      <c r="B663" s="163"/>
      <c r="C663" s="221" t="s">
        <v>10</v>
      </c>
      <c r="D663" s="221" t="s">
        <v>26</v>
      </c>
      <c r="E663" s="221" t="s">
        <v>276</v>
      </c>
      <c r="F663" s="155" t="s">
        <v>56</v>
      </c>
      <c r="G663" s="155"/>
      <c r="H663" s="155" t="s">
        <v>101</v>
      </c>
      <c r="I663" s="214"/>
      <c r="J663" s="40">
        <v>81</v>
      </c>
      <c r="K663" s="155" t="s">
        <v>46</v>
      </c>
      <c r="L663" s="220" t="s">
        <v>2077</v>
      </c>
      <c r="M663" s="163"/>
      <c r="N663" s="175" t="s">
        <v>1888</v>
      </c>
      <c r="O663" s="175" t="str">
        <f>INDEX('Standard Descriptions'!$E:$E,MATCH(Guidance!E663,'Standard Descriptions'!$C:$C,0))</f>
        <v xml:space="preserve"> This policy increases the tax rate for the selected fuel type(s).  It is expressed as a percentage of the BAU Scenario price, which includes sales and excise taxes. // </v>
      </c>
      <c r="P663" s="179" t="s">
        <v>1889</v>
      </c>
      <c r="Q663" s="179" t="s">
        <v>46</v>
      </c>
      <c r="R663" s="179" t="str">
        <f t="shared" si="53"/>
        <v xml:space="preserve">Petroleum Gasoline </v>
      </c>
      <c r="S663" s="179" t="str">
        <f t="shared" si="52"/>
        <v>//**Petroleum Gasoline : **</v>
      </c>
      <c r="T663" s="162" t="str">
        <f t="shared" si="49"/>
        <v>//**Petroleum Gasoline : ** The current sales tax rate in most of Virginia 5.3% and the current fuel tax rate is approximately 11% (21.2 cents/gallon).</v>
      </c>
      <c r="U663" s="180"/>
    </row>
    <row r="664" spans="1:21" s="181" customFormat="1" x14ac:dyDescent="0.35">
      <c r="A664" s="162" t="s">
        <v>1890</v>
      </c>
      <c r="B664" s="163"/>
      <c r="C664" s="221" t="s">
        <v>10</v>
      </c>
      <c r="D664" s="221" t="s">
        <v>26</v>
      </c>
      <c r="E664" s="221" t="s">
        <v>276</v>
      </c>
      <c r="F664" s="155" t="s">
        <v>57</v>
      </c>
      <c r="G664" s="155"/>
      <c r="H664" s="155" t="s">
        <v>102</v>
      </c>
      <c r="I664" s="214"/>
      <c r="J664" s="40">
        <v>82</v>
      </c>
      <c r="K664" s="155" t="s">
        <v>46</v>
      </c>
      <c r="L664" s="222" t="s">
        <v>2078</v>
      </c>
      <c r="M664" s="163"/>
      <c r="N664" s="175" t="s">
        <v>1888</v>
      </c>
      <c r="O664" s="175" t="str">
        <f>INDEX('Standard Descriptions'!$E:$E,MATCH(Guidance!E664,'Standard Descriptions'!$C:$C,0))</f>
        <v xml:space="preserve"> This policy increases the tax rate for the selected fuel type(s).  It is expressed as a percentage of the BAU Scenario price, which includes sales and excise taxes. // </v>
      </c>
      <c r="P664" s="179" t="s">
        <v>1889</v>
      </c>
      <c r="Q664" s="179" t="s">
        <v>46</v>
      </c>
      <c r="R664" s="179" t="str">
        <f t="shared" si="53"/>
        <v xml:space="preserve">Petroleum Diesel </v>
      </c>
      <c r="S664" s="179" t="str">
        <f t="shared" si="52"/>
        <v>//**Petroleum Diesel : **</v>
      </c>
      <c r="T664" s="162" t="str">
        <f t="shared" si="49"/>
        <v>//**Petroleum Diesel : ** The current sales tax rate in most of Virginia 5.3% and the current fuel tax rate is approximately 9% (20.2 cents/gallon).</v>
      </c>
      <c r="U664" s="180"/>
    </row>
    <row r="665" spans="1:21" s="181" customFormat="1" x14ac:dyDescent="0.35">
      <c r="A665" s="162" t="s">
        <v>1890</v>
      </c>
      <c r="B665" s="163"/>
      <c r="C665" s="221" t="s">
        <v>10</v>
      </c>
      <c r="D665" s="221" t="s">
        <v>26</v>
      </c>
      <c r="E665" s="221" t="s">
        <v>276</v>
      </c>
      <c r="F665" s="155" t="s">
        <v>58</v>
      </c>
      <c r="G665" s="155"/>
      <c r="H665" s="155" t="s">
        <v>103</v>
      </c>
      <c r="I665" s="214"/>
      <c r="J665" s="40">
        <v>740</v>
      </c>
      <c r="K665" s="155" t="s">
        <v>47</v>
      </c>
      <c r="L665" s="178"/>
      <c r="M665" s="163"/>
      <c r="N665" s="175" t="s">
        <v>1888</v>
      </c>
      <c r="O665" s="175" t="str">
        <f>INDEX('Standard Descriptions'!$E:$E,MATCH(Guidance!E665,'Standard Descriptions'!$C:$C,0))</f>
        <v xml:space="preserve"> This policy increases the tax rate for the selected fuel type(s).  It is expressed as a percentage of the BAU Scenario price, which includes sales and excise taxes. // </v>
      </c>
      <c r="P665" s="179" t="s">
        <v>1889</v>
      </c>
      <c r="Q665" s="179" t="s">
        <v>46</v>
      </c>
      <c r="R665" s="179" t="str">
        <f t="shared" si="53"/>
        <v xml:space="preserve">Biofuel Gasoline </v>
      </c>
      <c r="S665" s="179" t="str">
        <f t="shared" si="52"/>
        <v>//**Biofuel Gasoline : **</v>
      </c>
      <c r="T665" s="162" t="str">
        <f t="shared" si="49"/>
        <v/>
      </c>
      <c r="U665" s="180"/>
    </row>
    <row r="666" spans="1:21" s="181" customFormat="1" x14ac:dyDescent="0.35">
      <c r="A666" s="162" t="s">
        <v>1890</v>
      </c>
      <c r="B666" s="163"/>
      <c r="C666" s="221" t="s">
        <v>10</v>
      </c>
      <c r="D666" s="221" t="s">
        <v>26</v>
      </c>
      <c r="E666" s="221" t="s">
        <v>276</v>
      </c>
      <c r="F666" s="155" t="s">
        <v>59</v>
      </c>
      <c r="G666" s="155"/>
      <c r="H666" s="155" t="s">
        <v>104</v>
      </c>
      <c r="I666" s="214"/>
      <c r="J666" s="40">
        <v>741</v>
      </c>
      <c r="K666" s="155" t="s">
        <v>47</v>
      </c>
      <c r="L666" s="178"/>
      <c r="M666" s="163"/>
      <c r="N666" s="175" t="s">
        <v>1888</v>
      </c>
      <c r="O666" s="175" t="str">
        <f>INDEX('Standard Descriptions'!$E:$E,MATCH(Guidance!E666,'Standard Descriptions'!$C:$C,0))</f>
        <v xml:space="preserve"> This policy increases the tax rate for the selected fuel type(s).  It is expressed as a percentage of the BAU Scenario price, which includes sales and excise taxes. // </v>
      </c>
      <c r="P666" s="179" t="s">
        <v>1889</v>
      </c>
      <c r="Q666" s="179" t="s">
        <v>46</v>
      </c>
      <c r="R666" s="179" t="str">
        <f t="shared" si="53"/>
        <v xml:space="preserve">Biofuel Diesel </v>
      </c>
      <c r="S666" s="179" t="str">
        <f t="shared" si="52"/>
        <v>//**Biofuel Diesel : **</v>
      </c>
      <c r="T666" s="162" t="str">
        <f t="shared" si="49"/>
        <v/>
      </c>
      <c r="U666" s="180"/>
    </row>
    <row r="667" spans="1:21" s="181" customFormat="1" x14ac:dyDescent="0.35">
      <c r="A667" s="162" t="s">
        <v>1890</v>
      </c>
      <c r="B667" s="163"/>
      <c r="C667" s="221" t="s">
        <v>10</v>
      </c>
      <c r="D667" s="221" t="s">
        <v>26</v>
      </c>
      <c r="E667" s="221" t="s">
        <v>276</v>
      </c>
      <c r="F667" s="155" t="s">
        <v>771</v>
      </c>
      <c r="G667" s="155"/>
      <c r="H667" s="155" t="s">
        <v>772</v>
      </c>
      <c r="I667" s="214"/>
      <c r="J667" s="40">
        <v>742</v>
      </c>
      <c r="K667" s="155" t="s">
        <v>47</v>
      </c>
      <c r="L667" s="178"/>
      <c r="M667" s="163"/>
      <c r="N667" s="175" t="s">
        <v>1888</v>
      </c>
      <c r="O667" s="175" t="str">
        <f>INDEX('Standard Descriptions'!$E:$E,MATCH(Guidance!E667,'Standard Descriptions'!$C:$C,0))</f>
        <v xml:space="preserve"> This policy increases the tax rate for the selected fuel type(s).  It is expressed as a percentage of the BAU Scenario price, which includes sales and excise taxes. // </v>
      </c>
      <c r="P667" s="179" t="s">
        <v>1889</v>
      </c>
      <c r="Q667" s="179" t="s">
        <v>46</v>
      </c>
      <c r="R667" s="179" t="str">
        <f t="shared" si="53"/>
        <v xml:space="preserve">Jet Fuel/Kerosene </v>
      </c>
      <c r="S667" s="179" t="str">
        <f t="shared" si="52"/>
        <v>//**Jet Fuel/Kerosene : **</v>
      </c>
      <c r="T667" s="162" t="str">
        <f t="shared" si="49"/>
        <v/>
      </c>
      <c r="U667" s="180"/>
    </row>
    <row r="668" spans="1:21" s="181" customFormat="1" x14ac:dyDescent="0.35">
      <c r="A668" s="162" t="s">
        <v>1890</v>
      </c>
      <c r="B668" s="163"/>
      <c r="C668" s="221" t="s">
        <v>10</v>
      </c>
      <c r="D668" s="221" t="s">
        <v>26</v>
      </c>
      <c r="E668" s="221" t="s">
        <v>276</v>
      </c>
      <c r="F668" s="155" t="s">
        <v>78</v>
      </c>
      <c r="G668" s="155"/>
      <c r="H668" s="155" t="s">
        <v>105</v>
      </c>
      <c r="I668" s="214"/>
      <c r="J668" s="40">
        <v>743</v>
      </c>
      <c r="K668" s="155" t="s">
        <v>47</v>
      </c>
      <c r="L668" s="178"/>
      <c r="M668" s="163"/>
      <c r="N668" s="175" t="s">
        <v>1888</v>
      </c>
      <c r="O668" s="175" t="str">
        <f>INDEX('Standard Descriptions'!$E:$E,MATCH(Guidance!E668,'Standard Descriptions'!$C:$C,0))</f>
        <v xml:space="preserve"> This policy increases the tax rate for the selected fuel type(s).  It is expressed as a percentage of the BAU Scenario price, which includes sales and excise taxes. // </v>
      </c>
      <c r="P668" s="179" t="s">
        <v>1889</v>
      </c>
      <c r="Q668" s="179" t="s">
        <v>46</v>
      </c>
      <c r="R668" s="179" t="str">
        <f t="shared" si="53"/>
        <v xml:space="preserve">Heat </v>
      </c>
      <c r="S668" s="179" t="str">
        <f t="shared" si="52"/>
        <v>//**Heat : **</v>
      </c>
      <c r="T668" s="162" t="str">
        <f t="shared" si="49"/>
        <v/>
      </c>
      <c r="U668" s="180"/>
    </row>
    <row r="669" spans="1:21" s="181" customFormat="1" x14ac:dyDescent="0.35">
      <c r="A669" s="162" t="s">
        <v>1890</v>
      </c>
      <c r="B669" s="163"/>
      <c r="C669" s="221" t="s">
        <v>10</v>
      </c>
      <c r="D669" s="221" t="s">
        <v>26</v>
      </c>
      <c r="E669" s="221" t="s">
        <v>276</v>
      </c>
      <c r="F669" s="155" t="s">
        <v>447</v>
      </c>
      <c r="G669" s="155"/>
      <c r="H669" s="155" t="s">
        <v>448</v>
      </c>
      <c r="I669" s="214"/>
      <c r="J669" s="40">
        <v>744</v>
      </c>
      <c r="K669" s="155" t="s">
        <v>47</v>
      </c>
      <c r="L669" s="178"/>
      <c r="M669" s="163"/>
      <c r="N669" s="175" t="s">
        <v>1888</v>
      </c>
      <c r="O669" s="175" t="str">
        <f>INDEX('Standard Descriptions'!$E:$E,MATCH(Guidance!E669,'Standard Descriptions'!$C:$C,0))</f>
        <v xml:space="preserve"> This policy increases the tax rate for the selected fuel type(s).  It is expressed as a percentage of the BAU Scenario price, which includes sales and excise taxes. // </v>
      </c>
      <c r="P669" s="179" t="s">
        <v>1889</v>
      </c>
      <c r="Q669" s="179" t="s">
        <v>46</v>
      </c>
      <c r="R669" s="179" t="str">
        <f t="shared" si="53"/>
        <v xml:space="preserve">Lignite </v>
      </c>
      <c r="S669" s="179" t="str">
        <f t="shared" si="52"/>
        <v>//**Lignite : **</v>
      </c>
      <c r="T669" s="162" t="str">
        <f t="shared" si="49"/>
        <v/>
      </c>
      <c r="U669" s="180"/>
    </row>
    <row r="670" spans="1:21" s="181" customFormat="1" x14ac:dyDescent="0.35">
      <c r="A670" s="162" t="s">
        <v>1890</v>
      </c>
      <c r="B670" s="163"/>
      <c r="C670" s="221" t="s">
        <v>10</v>
      </c>
      <c r="D670" s="221" t="s">
        <v>26</v>
      </c>
      <c r="E670" s="221" t="s">
        <v>276</v>
      </c>
      <c r="F670" s="155" t="s">
        <v>763</v>
      </c>
      <c r="G670" s="155"/>
      <c r="H670" s="155" t="s">
        <v>767</v>
      </c>
      <c r="I670" s="214"/>
      <c r="J670" s="40">
        <v>745</v>
      </c>
      <c r="K670" s="155" t="s">
        <v>47</v>
      </c>
      <c r="L670" s="178"/>
      <c r="M670" s="163"/>
      <c r="N670" s="175" t="s">
        <v>1888</v>
      </c>
      <c r="O670" s="175" t="str">
        <f>INDEX('Standard Descriptions'!$E:$E,MATCH(Guidance!E670,'Standard Descriptions'!$C:$C,0))</f>
        <v xml:space="preserve"> This policy increases the tax rate for the selected fuel type(s).  It is expressed as a percentage of the BAU Scenario price, which includes sales and excise taxes. // </v>
      </c>
      <c r="P670" s="179" t="s">
        <v>1889</v>
      </c>
      <c r="Q670" s="179" t="s">
        <v>46</v>
      </c>
      <c r="R670" s="179" t="str">
        <f t="shared" si="53"/>
        <v xml:space="preserve">Crude Oil </v>
      </c>
      <c r="S670" s="179" t="str">
        <f t="shared" si="52"/>
        <v>//**Crude Oil : **</v>
      </c>
      <c r="T670" s="162" t="str">
        <f t="shared" si="49"/>
        <v/>
      </c>
      <c r="U670" s="180"/>
    </row>
    <row r="671" spans="1:21" s="181" customFormat="1" x14ac:dyDescent="0.35">
      <c r="A671" s="162" t="s">
        <v>1890</v>
      </c>
      <c r="B671" s="163"/>
      <c r="C671" s="221" t="s">
        <v>10</v>
      </c>
      <c r="D671" s="221" t="s">
        <v>26</v>
      </c>
      <c r="E671" s="221" t="s">
        <v>276</v>
      </c>
      <c r="F671" s="155" t="s">
        <v>773</v>
      </c>
      <c r="G671" s="155"/>
      <c r="H671" s="155" t="s">
        <v>774</v>
      </c>
      <c r="I671" s="214"/>
      <c r="J671" s="40">
        <v>746</v>
      </c>
      <c r="K671" s="155" t="s">
        <v>47</v>
      </c>
      <c r="L671" s="178"/>
      <c r="M671" s="163"/>
      <c r="N671" s="175" t="s">
        <v>1888</v>
      </c>
      <c r="O671" s="175" t="str">
        <f>INDEX('Standard Descriptions'!$E:$E,MATCH(Guidance!E671,'Standard Descriptions'!$C:$C,0))</f>
        <v xml:space="preserve"> This policy increases the tax rate for the selected fuel type(s).  It is expressed as a percentage of the BAU Scenario price, which includes sales and excise taxes. // </v>
      </c>
      <c r="P671" s="179" t="s">
        <v>1889</v>
      </c>
      <c r="Q671" s="179" t="s">
        <v>46</v>
      </c>
      <c r="R671" s="179" t="str">
        <f t="shared" si="53"/>
        <v xml:space="preserve">Heavy/Residual Fuel Oil </v>
      </c>
      <c r="S671" s="179" t="str">
        <f t="shared" si="52"/>
        <v>//**Heavy/Residual Fuel Oil : **</v>
      </c>
      <c r="T671" s="162" t="str">
        <f t="shared" si="49"/>
        <v/>
      </c>
      <c r="U671" s="180"/>
    </row>
    <row r="672" spans="1:21" s="181" customFormat="1" x14ac:dyDescent="0.35">
      <c r="A672" s="162" t="s">
        <v>1890</v>
      </c>
      <c r="B672" s="163"/>
      <c r="C672" s="221" t="s">
        <v>10</v>
      </c>
      <c r="D672" s="221" t="s">
        <v>26</v>
      </c>
      <c r="E672" s="221" t="s">
        <v>276</v>
      </c>
      <c r="F672" s="155" t="s">
        <v>764</v>
      </c>
      <c r="G672" s="155"/>
      <c r="H672" s="155" t="s">
        <v>768</v>
      </c>
      <c r="I672" s="214"/>
      <c r="J672" s="40">
        <v>747</v>
      </c>
      <c r="K672" s="155" t="s">
        <v>47</v>
      </c>
      <c r="L672" s="178"/>
      <c r="M672" s="163"/>
      <c r="N672" s="175" t="s">
        <v>1888</v>
      </c>
      <c r="O672" s="175" t="str">
        <f>INDEX('Standard Descriptions'!$E:$E,MATCH(Guidance!E672,'Standard Descriptions'!$C:$C,0))</f>
        <v xml:space="preserve"> This policy increases the tax rate for the selected fuel type(s).  It is expressed as a percentage of the BAU Scenario price, which includes sales and excise taxes. // </v>
      </c>
      <c r="P672" s="179" t="s">
        <v>1889</v>
      </c>
      <c r="Q672" s="179" t="s">
        <v>46</v>
      </c>
      <c r="R672" s="179" t="str">
        <f t="shared" si="53"/>
        <v xml:space="preserve">LPG/Propane/Butane </v>
      </c>
      <c r="S672" s="179" t="str">
        <f t="shared" si="52"/>
        <v>//**LPG/Propane/Butane : **</v>
      </c>
      <c r="T672" s="162" t="str">
        <f t="shared" si="49"/>
        <v/>
      </c>
      <c r="U672" s="180"/>
    </row>
    <row r="673" spans="1:21" s="181" customFormat="1" x14ac:dyDescent="0.35">
      <c r="A673" s="162" t="s">
        <v>1890</v>
      </c>
      <c r="B673" s="163"/>
      <c r="C673" s="221" t="s">
        <v>10</v>
      </c>
      <c r="D673" s="221" t="s">
        <v>26</v>
      </c>
      <c r="E673" s="221" t="s">
        <v>276</v>
      </c>
      <c r="F673" s="155" t="s">
        <v>765</v>
      </c>
      <c r="G673" s="155"/>
      <c r="H673" s="155" t="s">
        <v>769</v>
      </c>
      <c r="I673" s="214"/>
      <c r="J673" s="40">
        <v>748</v>
      </c>
      <c r="K673" s="155" t="s">
        <v>47</v>
      </c>
      <c r="L673" s="178"/>
      <c r="M673" s="163"/>
      <c r="N673" s="175" t="s">
        <v>1888</v>
      </c>
      <c r="O673" s="175" t="str">
        <f>INDEX('Standard Descriptions'!$E:$E,MATCH(Guidance!E673,'Standard Descriptions'!$C:$C,0))</f>
        <v xml:space="preserve"> This policy increases the tax rate for the selected fuel type(s).  It is expressed as a percentage of the BAU Scenario price, which includes sales and excise taxes. // </v>
      </c>
      <c r="P673" s="179" t="s">
        <v>1889</v>
      </c>
      <c r="Q673" s="179" t="s">
        <v>46</v>
      </c>
      <c r="R673" s="179" t="str">
        <f t="shared" si="53"/>
        <v xml:space="preserve">Municipal Solid Waste </v>
      </c>
      <c r="S673" s="179" t="str">
        <f t="shared" si="52"/>
        <v>//**Municipal Solid Waste : **</v>
      </c>
      <c r="T673" s="162" t="str">
        <f t="shared" si="49"/>
        <v/>
      </c>
      <c r="U673" s="180"/>
    </row>
    <row r="674" spans="1:21" x14ac:dyDescent="0.35">
      <c r="A674" s="162" t="s">
        <v>1890</v>
      </c>
      <c r="C674" s="221" t="s">
        <v>10</v>
      </c>
      <c r="D674" s="221" t="s">
        <v>26</v>
      </c>
      <c r="E674" s="221" t="s">
        <v>276</v>
      </c>
      <c r="F674" s="155" t="s">
        <v>766</v>
      </c>
      <c r="G674" s="155"/>
      <c r="H674" s="155" t="s">
        <v>770</v>
      </c>
      <c r="I674" s="214"/>
      <c r="J674" s="40">
        <v>749</v>
      </c>
      <c r="K674" s="155" t="s">
        <v>47</v>
      </c>
      <c r="L674" s="178"/>
      <c r="N674" s="175" t="s">
        <v>1888</v>
      </c>
      <c r="O674" s="175" t="str">
        <f>INDEX('Standard Descriptions'!$E:$E,MATCH(Guidance!E674,'Standard Descriptions'!$C:$C,0))</f>
        <v xml:space="preserve"> This policy increases the tax rate for the selected fuel type(s).  It is expressed as a percentage of the BAU Scenario price, which includes sales and excise taxes. // </v>
      </c>
      <c r="P674" s="179" t="s">
        <v>1889</v>
      </c>
      <c r="Q674" s="179" t="s">
        <v>46</v>
      </c>
      <c r="R674" s="179" t="str">
        <f t="shared" si="53"/>
        <v xml:space="preserve">Hydrogen </v>
      </c>
      <c r="S674" s="179" t="str">
        <f t="shared" si="52"/>
        <v>//**Hydrogen : **</v>
      </c>
      <c r="T674" s="162" t="str">
        <f t="shared" si="49"/>
        <v/>
      </c>
    </row>
    <row r="675" spans="1:21" s="189" customFormat="1" ht="43.5" x14ac:dyDescent="0.35">
      <c r="A675" s="189" t="s">
        <v>1887</v>
      </c>
      <c r="B675" s="164"/>
      <c r="C675" s="189" t="s">
        <v>1004</v>
      </c>
      <c r="D675" s="189" t="s">
        <v>308</v>
      </c>
      <c r="E675" s="189" t="s">
        <v>277</v>
      </c>
      <c r="M675" s="164"/>
      <c r="N675" s="188" t="s">
        <v>1888</v>
      </c>
      <c r="O675" s="188"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183" t="s">
        <v>1889</v>
      </c>
      <c r="Q675" s="183" t="s">
        <v>46</v>
      </c>
      <c r="S675" s="183" t="str">
        <f t="shared" si="52"/>
        <v/>
      </c>
      <c r="T675" s="183" t="str">
        <f t="shared" si="49"/>
        <v/>
      </c>
      <c r="U675" s="204" t="str">
        <f>N675&amp;O675</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row>
    <row r="676" spans="1:21" x14ac:dyDescent="0.35">
      <c r="A676" s="162" t="s">
        <v>1890</v>
      </c>
      <c r="C676" s="28" t="s">
        <v>1004</v>
      </c>
      <c r="D676" s="28" t="s">
        <v>308</v>
      </c>
      <c r="E676" s="28" t="s">
        <v>277</v>
      </c>
      <c r="F676" s="154" t="s">
        <v>121</v>
      </c>
      <c r="G676" s="154"/>
      <c r="H676" s="154" t="s">
        <v>309</v>
      </c>
      <c r="I676" s="154"/>
      <c r="J676" s="40">
        <v>85</v>
      </c>
      <c r="K676" s="154" t="s">
        <v>46</v>
      </c>
      <c r="L676" s="178" t="s">
        <v>1969</v>
      </c>
      <c r="N676" s="175" t="s">
        <v>1888</v>
      </c>
      <c r="O676" s="175"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179" t="s">
        <v>1889</v>
      </c>
      <c r="Q676" s="179" t="s">
        <v>46</v>
      </c>
      <c r="R676" s="179" t="str">
        <f t="shared" ref="R676:R682" si="54">H676&amp;" "&amp;I676</f>
        <v xml:space="preserve">Buildings: Heating </v>
      </c>
      <c r="S676" s="179" t="str">
        <f t="shared" si="52"/>
        <v>//**Buildings: Heating : **</v>
      </c>
      <c r="T676" s="162" t="str">
        <f t="shared" si="49"/>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35">
      <c r="A677" s="162" t="s">
        <v>1890</v>
      </c>
      <c r="C677" s="161" t="s">
        <v>1004</v>
      </c>
      <c r="D677" s="161" t="s">
        <v>308</v>
      </c>
      <c r="E677" s="161" t="s">
        <v>277</v>
      </c>
      <c r="F677" s="154" t="s">
        <v>122</v>
      </c>
      <c r="G677" s="154"/>
      <c r="H677" s="154" t="s">
        <v>310</v>
      </c>
      <c r="I677" s="154"/>
      <c r="J677" s="40">
        <v>86</v>
      </c>
      <c r="K677" s="154" t="s">
        <v>46</v>
      </c>
      <c r="L677" s="178" t="s">
        <v>1969</v>
      </c>
      <c r="N677" s="175" t="s">
        <v>1888</v>
      </c>
      <c r="O677" s="175"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179" t="s">
        <v>1889</v>
      </c>
      <c r="Q677" s="179" t="s">
        <v>46</v>
      </c>
      <c r="R677" s="179" t="str">
        <f t="shared" si="54"/>
        <v xml:space="preserve">Buildings: Cooling and Ventilation </v>
      </c>
      <c r="S677" s="179" t="str">
        <f t="shared" si="52"/>
        <v>//**Buildings: Cooling and Ventilation : **</v>
      </c>
      <c r="T677" s="162" t="str">
        <f t="shared" si="4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35">
      <c r="A678" s="162" t="s">
        <v>1890</v>
      </c>
      <c r="C678" s="161" t="s">
        <v>1004</v>
      </c>
      <c r="D678" s="161" t="s">
        <v>308</v>
      </c>
      <c r="E678" s="161" t="s">
        <v>277</v>
      </c>
      <c r="F678" s="154" t="s">
        <v>123</v>
      </c>
      <c r="G678" s="154"/>
      <c r="H678" s="154" t="s">
        <v>311</v>
      </c>
      <c r="I678" s="154"/>
      <c r="J678" s="40">
        <v>87</v>
      </c>
      <c r="K678" s="154" t="s">
        <v>46</v>
      </c>
      <c r="L678" s="178" t="s">
        <v>1969</v>
      </c>
      <c r="N678" s="175" t="s">
        <v>1888</v>
      </c>
      <c r="O678" s="175"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179" t="s">
        <v>1889</v>
      </c>
      <c r="Q678" s="179" t="s">
        <v>46</v>
      </c>
      <c r="R678" s="179" t="str">
        <f t="shared" si="54"/>
        <v xml:space="preserve">Buildings: Envelope </v>
      </c>
      <c r="S678" s="179" t="str">
        <f t="shared" si="52"/>
        <v>//**Buildings: Envelope : **</v>
      </c>
      <c r="T678" s="162" t="str">
        <f t="shared" si="49"/>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35">
      <c r="A679" s="162" t="s">
        <v>1890</v>
      </c>
      <c r="C679" s="161" t="s">
        <v>1004</v>
      </c>
      <c r="D679" s="161" t="s">
        <v>308</v>
      </c>
      <c r="E679" s="161" t="s">
        <v>277</v>
      </c>
      <c r="F679" s="154" t="s">
        <v>124</v>
      </c>
      <c r="G679" s="154"/>
      <c r="H679" s="154" t="s">
        <v>312</v>
      </c>
      <c r="I679" s="154"/>
      <c r="J679" s="40">
        <v>88</v>
      </c>
      <c r="K679" s="154" t="s">
        <v>46</v>
      </c>
      <c r="L679" s="178" t="s">
        <v>1969</v>
      </c>
      <c r="N679" s="175" t="s">
        <v>1888</v>
      </c>
      <c r="O679" s="175"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179" t="s">
        <v>1889</v>
      </c>
      <c r="Q679" s="179" t="s">
        <v>46</v>
      </c>
      <c r="R679" s="179" t="str">
        <f t="shared" si="54"/>
        <v xml:space="preserve">Buildings: Lighting </v>
      </c>
      <c r="S679" s="179" t="str">
        <f t="shared" si="52"/>
        <v>//**Buildings: Lighting : **</v>
      </c>
      <c r="T679" s="162" t="str">
        <f t="shared" si="4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35">
      <c r="A680" s="162" t="s">
        <v>1890</v>
      </c>
      <c r="C680" s="161" t="s">
        <v>1004</v>
      </c>
      <c r="D680" s="161" t="s">
        <v>308</v>
      </c>
      <c r="E680" s="161" t="s">
        <v>277</v>
      </c>
      <c r="F680" s="154" t="s">
        <v>125</v>
      </c>
      <c r="G680" s="154"/>
      <c r="H680" s="154" t="s">
        <v>313</v>
      </c>
      <c r="I680" s="154"/>
      <c r="J680" s="40">
        <v>89</v>
      </c>
      <c r="K680" s="154" t="s">
        <v>46</v>
      </c>
      <c r="L680" s="178" t="s">
        <v>1969</v>
      </c>
      <c r="N680" s="175" t="s">
        <v>1888</v>
      </c>
      <c r="O680" s="175"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179" t="s">
        <v>1889</v>
      </c>
      <c r="Q680" s="179" t="s">
        <v>46</v>
      </c>
      <c r="R680" s="179" t="str">
        <f t="shared" si="54"/>
        <v xml:space="preserve">Buildings: Appliances </v>
      </c>
      <c r="S680" s="179" t="str">
        <f t="shared" si="52"/>
        <v>//**Buildings: Appliances : **</v>
      </c>
      <c r="T680" s="162" t="str">
        <f t="shared" ref="T680:T743" si="55">IF(K680="Yes",S680&amp;L680,"")</f>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x14ac:dyDescent="0.35">
      <c r="A681" s="162" t="s">
        <v>1890</v>
      </c>
      <c r="C681" s="161" t="s">
        <v>1004</v>
      </c>
      <c r="D681" s="161" t="s">
        <v>308</v>
      </c>
      <c r="E681" s="161" t="s">
        <v>277</v>
      </c>
      <c r="F681" s="154" t="s">
        <v>126</v>
      </c>
      <c r="G681" s="154"/>
      <c r="H681" s="154" t="s">
        <v>314</v>
      </c>
      <c r="I681" s="154"/>
      <c r="J681" s="40">
        <v>90</v>
      </c>
      <c r="K681" s="154" t="s">
        <v>46</v>
      </c>
      <c r="L681" s="178" t="s">
        <v>1969</v>
      </c>
      <c r="N681" s="175" t="s">
        <v>1888</v>
      </c>
      <c r="O681" s="175"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179" t="s">
        <v>1889</v>
      </c>
      <c r="Q681" s="179" t="s">
        <v>46</v>
      </c>
      <c r="R681" s="179" t="str">
        <f t="shared" si="54"/>
        <v xml:space="preserve">Buildings: Other Components </v>
      </c>
      <c r="S681" s="179" t="str">
        <f t="shared" si="52"/>
        <v>//**Buildings: Other Components : **</v>
      </c>
      <c r="T681" s="162" t="str">
        <f t="shared" si="55"/>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83" customFormat="1" ht="72.5" x14ac:dyDescent="0.35">
      <c r="A682" s="189" t="s">
        <v>1887</v>
      </c>
      <c r="B682" s="164"/>
      <c r="C682" s="223" t="s">
        <v>1004</v>
      </c>
      <c r="D682" s="223" t="s">
        <v>308</v>
      </c>
      <c r="E682" s="187" t="s">
        <v>278</v>
      </c>
      <c r="F682" s="190"/>
      <c r="G682" s="190"/>
      <c r="H682" s="190" t="s">
        <v>29</v>
      </c>
      <c r="I682" s="190"/>
      <c r="J682" s="195">
        <v>91</v>
      </c>
      <c r="K682" s="190" t="s">
        <v>46</v>
      </c>
      <c r="L682" s="196" t="s">
        <v>1969</v>
      </c>
      <c r="M682" s="163"/>
      <c r="N682" s="188" t="s">
        <v>1888</v>
      </c>
      <c r="O682" s="188"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183" t="s">
        <v>1889</v>
      </c>
      <c r="Q682" s="183" t="s">
        <v>46</v>
      </c>
      <c r="R682" s="183" t="str">
        <f t="shared" si="54"/>
        <v xml:space="preserve">Carbon Capture and Sequestration </v>
      </c>
      <c r="S682" s="183" t="str">
        <f t="shared" si="52"/>
        <v>//**Carbon Capture and Sequestration : **</v>
      </c>
      <c r="T682" s="183" t="str">
        <f t="shared" si="55"/>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2" s="204" t="str">
        <f>N682&amp;O682&amp;P682&amp;T682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183" customFormat="1" ht="377" x14ac:dyDescent="0.35">
      <c r="A683" s="189" t="s">
        <v>1887</v>
      </c>
      <c r="B683" s="164"/>
      <c r="C683" s="189" t="s">
        <v>1004</v>
      </c>
      <c r="D683" s="189" t="s">
        <v>308</v>
      </c>
      <c r="E683" s="189" t="s">
        <v>279</v>
      </c>
      <c r="M683" s="163"/>
      <c r="N683" s="188" t="s">
        <v>1888</v>
      </c>
      <c r="O683" s="188"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183" t="s">
        <v>1889</v>
      </c>
      <c r="Q683" s="183" t="s">
        <v>46</v>
      </c>
      <c r="S683" s="183" t="str">
        <f t="shared" si="52"/>
        <v/>
      </c>
      <c r="T683" s="183" t="str">
        <f t="shared" si="55"/>
        <v/>
      </c>
      <c r="U683" s="204" t="str">
        <f>N683&amp;O683&amp;P683&amp;T684&amp;T685&amp;T686&amp;T687&amp;T688&amp;T689&amp;T690&amp;T691&amp;T692&amp;T693&amp;T694</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35">
      <c r="A684" s="162" t="s">
        <v>1890</v>
      </c>
      <c r="C684" s="28" t="s">
        <v>1004</v>
      </c>
      <c r="D684" s="161" t="s">
        <v>308</v>
      </c>
      <c r="E684" s="28" t="s">
        <v>279</v>
      </c>
      <c r="F684" s="154" t="s">
        <v>452</v>
      </c>
      <c r="G684" s="154"/>
      <c r="H684" s="155" t="s">
        <v>455</v>
      </c>
      <c r="I684" s="154"/>
      <c r="J684" s="40">
        <v>92</v>
      </c>
      <c r="K684" s="154" t="s">
        <v>46</v>
      </c>
      <c r="L684" s="178" t="s">
        <v>1969</v>
      </c>
      <c r="N684" s="175" t="s">
        <v>1888</v>
      </c>
      <c r="O684" s="175"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179" t="s">
        <v>1889</v>
      </c>
      <c r="Q684" s="179" t="s">
        <v>46</v>
      </c>
      <c r="R684" s="179" t="str">
        <f t="shared" ref="R684:R694" si="56">H684&amp;" "&amp;I684</f>
        <v xml:space="preserve">Electricity: Hard Coal </v>
      </c>
      <c r="S684" s="179" t="str">
        <f t="shared" si="52"/>
        <v>//**Electricity: Hard Coal : **</v>
      </c>
      <c r="T684" s="162" t="str">
        <f t="shared" si="55"/>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35">
      <c r="A685" s="162" t="s">
        <v>1890</v>
      </c>
      <c r="C685" s="161" t="s">
        <v>1004</v>
      </c>
      <c r="D685" s="161" t="s">
        <v>308</v>
      </c>
      <c r="E685" s="161" t="s">
        <v>279</v>
      </c>
      <c r="F685" s="155" t="s">
        <v>297</v>
      </c>
      <c r="G685" s="214"/>
      <c r="H685" s="155" t="s">
        <v>511</v>
      </c>
      <c r="I685" s="154"/>
      <c r="J685" s="40">
        <v>93</v>
      </c>
      <c r="K685" s="154" t="s">
        <v>46</v>
      </c>
      <c r="L685" s="178" t="s">
        <v>1969</v>
      </c>
      <c r="N685" s="175" t="s">
        <v>1888</v>
      </c>
      <c r="O685" s="175"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179" t="s">
        <v>1889</v>
      </c>
      <c r="Q685" s="179" t="s">
        <v>46</v>
      </c>
      <c r="R685" s="179" t="str">
        <f t="shared" si="56"/>
        <v xml:space="preserve">Electricity: Natural Gas Nonpeaker </v>
      </c>
      <c r="S685" s="179" t="str">
        <f t="shared" si="52"/>
        <v>//**Electricity: Natural Gas Nonpeaker : **</v>
      </c>
      <c r="T685" s="162" t="str">
        <f t="shared" si="55"/>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35">
      <c r="A686" s="162" t="s">
        <v>1890</v>
      </c>
      <c r="C686" s="161" t="s">
        <v>1004</v>
      </c>
      <c r="D686" s="161" t="s">
        <v>308</v>
      </c>
      <c r="E686" s="161" t="s">
        <v>279</v>
      </c>
      <c r="F686" s="155" t="s">
        <v>80</v>
      </c>
      <c r="G686" s="214"/>
      <c r="H686" s="155" t="s">
        <v>315</v>
      </c>
      <c r="I686" s="154"/>
      <c r="J686" s="40">
        <v>94</v>
      </c>
      <c r="K686" s="154" t="s">
        <v>46</v>
      </c>
      <c r="L686" s="178" t="s">
        <v>1969</v>
      </c>
      <c r="N686" s="175" t="s">
        <v>1888</v>
      </c>
      <c r="O686" s="175"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179" t="s">
        <v>1889</v>
      </c>
      <c r="Q686" s="179" t="s">
        <v>46</v>
      </c>
      <c r="R686" s="179" t="str">
        <f t="shared" si="56"/>
        <v xml:space="preserve">Electricity: Nuclear </v>
      </c>
      <c r="S686" s="179" t="str">
        <f t="shared" si="52"/>
        <v>//**Electricity: Nuclear : **</v>
      </c>
      <c r="T686" s="162" t="str">
        <f t="shared" si="55"/>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35">
      <c r="A687" s="162" t="s">
        <v>1890</v>
      </c>
      <c r="C687" s="161" t="s">
        <v>1004</v>
      </c>
      <c r="D687" s="161" t="s">
        <v>308</v>
      </c>
      <c r="E687" s="161" t="s">
        <v>279</v>
      </c>
      <c r="F687" s="155" t="s">
        <v>81</v>
      </c>
      <c r="G687" s="214"/>
      <c r="H687" s="155" t="s">
        <v>316</v>
      </c>
      <c r="I687" s="154"/>
      <c r="J687" s="40">
        <v>95</v>
      </c>
      <c r="K687" s="154" t="s">
        <v>46</v>
      </c>
      <c r="L687" s="178" t="s">
        <v>1969</v>
      </c>
      <c r="N687" s="175" t="s">
        <v>1888</v>
      </c>
      <c r="O687" s="175"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179" t="s">
        <v>1889</v>
      </c>
      <c r="Q687" s="179" t="s">
        <v>46</v>
      </c>
      <c r="R687" s="179" t="str">
        <f t="shared" si="56"/>
        <v xml:space="preserve">Electricity: Hydro </v>
      </c>
      <c r="S687" s="179" t="str">
        <f t="shared" si="52"/>
        <v>//**Electricity: Hydro : **</v>
      </c>
      <c r="T687" s="162" t="str">
        <f t="shared" si="55"/>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35">
      <c r="A688" s="162" t="s">
        <v>1890</v>
      </c>
      <c r="C688" s="161" t="s">
        <v>1004</v>
      </c>
      <c r="D688" s="161" t="s">
        <v>308</v>
      </c>
      <c r="E688" s="161" t="s">
        <v>279</v>
      </c>
      <c r="F688" s="155" t="s">
        <v>453</v>
      </c>
      <c r="G688" s="214"/>
      <c r="H688" s="155" t="s">
        <v>457</v>
      </c>
      <c r="I688" s="154"/>
      <c r="J688" s="40">
        <v>96</v>
      </c>
      <c r="K688" s="154" t="s">
        <v>46</v>
      </c>
      <c r="L688" s="178" t="s">
        <v>1969</v>
      </c>
      <c r="N688" s="175" t="s">
        <v>1888</v>
      </c>
      <c r="O688" s="175"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179" t="s">
        <v>1889</v>
      </c>
      <c r="Q688" s="179" t="s">
        <v>46</v>
      </c>
      <c r="R688" s="179" t="str">
        <f t="shared" si="56"/>
        <v xml:space="preserve">Electricity: Onshore Wind </v>
      </c>
      <c r="S688" s="179" t="str">
        <f t="shared" si="52"/>
        <v>//**Electricity: Onshore Wind : **</v>
      </c>
      <c r="T688" s="162" t="str">
        <f t="shared" si="55"/>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5" x14ac:dyDescent="0.35">
      <c r="A689" s="162" t="s">
        <v>1890</v>
      </c>
      <c r="C689" s="161" t="s">
        <v>1004</v>
      </c>
      <c r="D689" s="161" t="s">
        <v>308</v>
      </c>
      <c r="E689" s="161" t="s">
        <v>279</v>
      </c>
      <c r="F689" s="155" t="s">
        <v>82</v>
      </c>
      <c r="G689" s="214"/>
      <c r="H689" s="155" t="s">
        <v>317</v>
      </c>
      <c r="I689" s="154"/>
      <c r="J689" s="40">
        <v>97</v>
      </c>
      <c r="K689" s="154" t="s">
        <v>46</v>
      </c>
      <c r="L689" s="178" t="s">
        <v>1969</v>
      </c>
      <c r="N689" s="175" t="s">
        <v>1888</v>
      </c>
      <c r="O689" s="175"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179" t="s">
        <v>1889</v>
      </c>
      <c r="Q689" s="179" t="s">
        <v>46</v>
      </c>
      <c r="R689" s="179" t="str">
        <f t="shared" si="56"/>
        <v xml:space="preserve">Electricity: Solar PV </v>
      </c>
      <c r="S689" s="179" t="str">
        <f t="shared" si="52"/>
        <v>//**Electricity: Solar PV : **</v>
      </c>
      <c r="T689" s="162" t="str">
        <f t="shared" si="55"/>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5" x14ac:dyDescent="0.35">
      <c r="A690" s="162" t="s">
        <v>1890</v>
      </c>
      <c r="C690" s="161" t="s">
        <v>1004</v>
      </c>
      <c r="D690" s="161" t="s">
        <v>308</v>
      </c>
      <c r="E690" s="161" t="s">
        <v>279</v>
      </c>
      <c r="F690" s="155" t="s">
        <v>83</v>
      </c>
      <c r="G690" s="214"/>
      <c r="H690" s="155" t="s">
        <v>318</v>
      </c>
      <c r="I690" s="154"/>
      <c r="J690" s="40">
        <v>98</v>
      </c>
      <c r="K690" s="154" t="s">
        <v>46</v>
      </c>
      <c r="L690" s="178" t="s">
        <v>1969</v>
      </c>
      <c r="N690" s="175" t="s">
        <v>1888</v>
      </c>
      <c r="O690" s="175"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179" t="s">
        <v>1889</v>
      </c>
      <c r="Q690" s="179" t="s">
        <v>46</v>
      </c>
      <c r="R690" s="179" t="str">
        <f t="shared" si="56"/>
        <v xml:space="preserve">Electricity: Solar Thermal </v>
      </c>
      <c r="S690" s="179" t="str">
        <f t="shared" si="52"/>
        <v>//**Electricity: Solar Thermal : **</v>
      </c>
      <c r="T690" s="162" t="str">
        <f t="shared" si="55"/>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5" x14ac:dyDescent="0.35">
      <c r="A691" s="162" t="s">
        <v>1890</v>
      </c>
      <c r="C691" s="161" t="s">
        <v>1004</v>
      </c>
      <c r="D691" s="161" t="s">
        <v>308</v>
      </c>
      <c r="E691" s="161" t="s">
        <v>279</v>
      </c>
      <c r="F691" s="155" t="s">
        <v>84</v>
      </c>
      <c r="G691" s="214"/>
      <c r="H691" s="155" t="s">
        <v>319</v>
      </c>
      <c r="I691" s="154"/>
      <c r="J691" s="40">
        <v>99</v>
      </c>
      <c r="K691" s="154" t="s">
        <v>46</v>
      </c>
      <c r="L691" s="178" t="s">
        <v>1969</v>
      </c>
      <c r="N691" s="175" t="s">
        <v>1888</v>
      </c>
      <c r="O691" s="175"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179" t="s">
        <v>1889</v>
      </c>
      <c r="Q691" s="179" t="s">
        <v>46</v>
      </c>
      <c r="R691" s="179" t="str">
        <f t="shared" si="56"/>
        <v xml:space="preserve">Electricity: Biomass </v>
      </c>
      <c r="S691" s="179" t="str">
        <f t="shared" si="52"/>
        <v>//**Electricity: Biomass : **</v>
      </c>
      <c r="T691" s="162" t="str">
        <f t="shared" si="55"/>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5" x14ac:dyDescent="0.35">
      <c r="A692" s="162" t="s">
        <v>1890</v>
      </c>
      <c r="C692" s="161" t="s">
        <v>1004</v>
      </c>
      <c r="D692" s="161" t="s">
        <v>308</v>
      </c>
      <c r="E692" s="161" t="s">
        <v>279</v>
      </c>
      <c r="F692" s="155" t="s">
        <v>300</v>
      </c>
      <c r="G692" s="214"/>
      <c r="H692" s="155" t="s">
        <v>512</v>
      </c>
      <c r="I692" s="154"/>
      <c r="J692" s="40">
        <v>192</v>
      </c>
      <c r="K692" s="154" t="s">
        <v>46</v>
      </c>
      <c r="L692" s="178" t="s">
        <v>1969</v>
      </c>
      <c r="N692" s="175" t="s">
        <v>1888</v>
      </c>
      <c r="O692" s="175"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179" t="s">
        <v>1889</v>
      </c>
      <c r="Q692" s="179" t="s">
        <v>46</v>
      </c>
      <c r="R692" s="179" t="str">
        <f t="shared" si="56"/>
        <v xml:space="preserve">Electricity: Natural Gas Peaker </v>
      </c>
      <c r="S692" s="179" t="str">
        <f t="shared" si="52"/>
        <v>//**Electricity: Natural Gas Peaker : **</v>
      </c>
      <c r="T692" s="162" t="str">
        <f t="shared" si="55"/>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5" x14ac:dyDescent="0.35">
      <c r="A693" s="162" t="s">
        <v>1890</v>
      </c>
      <c r="C693" s="161" t="s">
        <v>1004</v>
      </c>
      <c r="D693" s="161" t="s">
        <v>308</v>
      </c>
      <c r="E693" s="161" t="s">
        <v>279</v>
      </c>
      <c r="F693" s="155" t="s">
        <v>449</v>
      </c>
      <c r="G693" s="214"/>
      <c r="H693" s="155" t="s">
        <v>450</v>
      </c>
      <c r="I693" s="154"/>
      <c r="J693" s="40">
        <v>180</v>
      </c>
      <c r="K693" s="154" t="s">
        <v>46</v>
      </c>
      <c r="L693" s="178" t="s">
        <v>1969</v>
      </c>
      <c r="N693" s="175" t="s">
        <v>1888</v>
      </c>
      <c r="O693" s="175"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179" t="s">
        <v>1889</v>
      </c>
      <c r="Q693" s="179" t="s">
        <v>46</v>
      </c>
      <c r="R693" s="179" t="str">
        <f t="shared" si="56"/>
        <v xml:space="preserve">Electricity: Lignite </v>
      </c>
      <c r="S693" s="179" t="str">
        <f t="shared" si="52"/>
        <v>//**Electricity: Lignite : **</v>
      </c>
      <c r="T693" s="162" t="str">
        <f t="shared" si="55"/>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5" x14ac:dyDescent="0.35">
      <c r="A694" s="162" t="s">
        <v>1890</v>
      </c>
      <c r="C694" s="161" t="s">
        <v>1004</v>
      </c>
      <c r="D694" s="161" t="s">
        <v>308</v>
      </c>
      <c r="E694" s="161" t="s">
        <v>279</v>
      </c>
      <c r="F694" s="155" t="s">
        <v>458</v>
      </c>
      <c r="G694" s="214"/>
      <c r="H694" s="155" t="s">
        <v>460</v>
      </c>
      <c r="I694" s="154"/>
      <c r="J694" s="40">
        <v>183</v>
      </c>
      <c r="K694" s="154" t="s">
        <v>46</v>
      </c>
      <c r="L694" s="178" t="s">
        <v>1969</v>
      </c>
      <c r="N694" s="175" t="s">
        <v>1888</v>
      </c>
      <c r="O694" s="175"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179" t="s">
        <v>1889</v>
      </c>
      <c r="Q694" s="179" t="s">
        <v>46</v>
      </c>
      <c r="R694" s="179" t="str">
        <f t="shared" si="56"/>
        <v xml:space="preserve">Electricity: Offshore Wind </v>
      </c>
      <c r="S694" s="179" t="str">
        <f t="shared" si="52"/>
        <v>//**Electricity: Offshore Wind : **</v>
      </c>
      <c r="T694" s="162" t="str">
        <f t="shared" si="55"/>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5" s="183" customFormat="1" ht="409.5" x14ac:dyDescent="0.35">
      <c r="A695" s="183" t="s">
        <v>1887</v>
      </c>
      <c r="B695" s="163"/>
      <c r="C695" s="183" t="s">
        <v>1004</v>
      </c>
      <c r="D695" s="183" t="s">
        <v>308</v>
      </c>
      <c r="E695" s="183" t="s">
        <v>280</v>
      </c>
      <c r="M695" s="163"/>
      <c r="N695" s="188" t="s">
        <v>1888</v>
      </c>
      <c r="O695" s="188"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5" s="183" t="s">
        <v>1889</v>
      </c>
      <c r="Q695" s="183" t="s">
        <v>46</v>
      </c>
      <c r="S695" s="183" t="str">
        <f t="shared" si="52"/>
        <v/>
      </c>
      <c r="T695" s="183" t="str">
        <f t="shared" si="55"/>
        <v/>
      </c>
      <c r="U695" s="204" t="str">
        <f>N695&amp;O695&amp;P695&amp;T696&amp;T697&amp;T698&amp;T699&amp;T700&amp;T701&amp;T702&amp;T703&amp;T704&amp;T705&amp;T706&amp;T707&amp;T708&amp;T709&amp;T710&amp;T711&amp;T712&amp;T713&amp;T714&amp;T715&amp;T716&amp;T717&amp;T718&amp;T719&amp;T720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5" x14ac:dyDescent="0.35">
      <c r="A696" s="162" t="s">
        <v>1890</v>
      </c>
      <c r="C696" s="28" t="s">
        <v>1004</v>
      </c>
      <c r="D696" s="161" t="s">
        <v>308</v>
      </c>
      <c r="E696" s="28" t="s">
        <v>280</v>
      </c>
      <c r="F696" s="28" t="s">
        <v>1970</v>
      </c>
      <c r="G696" s="154"/>
      <c r="H696" s="155" t="s">
        <v>1971</v>
      </c>
      <c r="I696" s="154"/>
      <c r="J696" s="40">
        <v>1462</v>
      </c>
      <c r="K696" s="154" t="s">
        <v>46</v>
      </c>
      <c r="L696" s="155" t="s">
        <v>1969</v>
      </c>
      <c r="N696" s="175" t="s">
        <v>1888</v>
      </c>
      <c r="O696" s="175"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6" s="179" t="s">
        <v>1889</v>
      </c>
      <c r="Q696" s="179" t="s">
        <v>46</v>
      </c>
      <c r="R696" s="179" t="str">
        <f t="shared" ref="R696:R720" si="57">H696&amp;" "&amp;I696</f>
        <v xml:space="preserve">Industry: Agriculture and Forestry </v>
      </c>
      <c r="S696" s="179" t="str">
        <f t="shared" si="52"/>
        <v>//**Industry: Agriculture and Forestry : **</v>
      </c>
      <c r="T696" s="162" t="str">
        <f t="shared" si="55"/>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5" x14ac:dyDescent="0.35">
      <c r="A697" s="162" t="s">
        <v>1890</v>
      </c>
      <c r="C697" s="161" t="s">
        <v>1004</v>
      </c>
      <c r="D697" s="161" t="s">
        <v>308</v>
      </c>
      <c r="E697" s="161" t="s">
        <v>280</v>
      </c>
      <c r="F697" s="28" t="s">
        <v>1972</v>
      </c>
      <c r="G697" s="154"/>
      <c r="H697" s="155" t="s">
        <v>1973</v>
      </c>
      <c r="I697" s="154"/>
      <c r="J697" s="40">
        <v>1463</v>
      </c>
      <c r="K697" s="154" t="s">
        <v>46</v>
      </c>
      <c r="L697" s="214" t="s">
        <v>1969</v>
      </c>
      <c r="N697" s="175" t="s">
        <v>1888</v>
      </c>
      <c r="O697" s="175"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7" s="179" t="s">
        <v>1889</v>
      </c>
      <c r="Q697" s="179" t="s">
        <v>46</v>
      </c>
      <c r="R697" s="179" t="str">
        <f t="shared" si="57"/>
        <v xml:space="preserve">Industry: Coal Mining </v>
      </c>
      <c r="S697" s="179" t="str">
        <f t="shared" si="52"/>
        <v>//**Industry: Coal Mining : **</v>
      </c>
      <c r="T697" s="162" t="str">
        <f t="shared" si="55"/>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5" s="180" customFormat="1" x14ac:dyDescent="0.35">
      <c r="A698" s="162" t="s">
        <v>1890</v>
      </c>
      <c r="B698" s="163"/>
      <c r="C698" s="161" t="s">
        <v>1004</v>
      </c>
      <c r="D698" s="161" t="s">
        <v>308</v>
      </c>
      <c r="E698" s="161" t="s">
        <v>280</v>
      </c>
      <c r="F698" s="28" t="s">
        <v>1974</v>
      </c>
      <c r="G698" s="154"/>
      <c r="H698" s="155" t="s">
        <v>1975</v>
      </c>
      <c r="I698" s="154"/>
      <c r="J698" s="40">
        <v>1464</v>
      </c>
      <c r="K698" s="154" t="s">
        <v>46</v>
      </c>
      <c r="L698" s="214" t="s">
        <v>1969</v>
      </c>
      <c r="M698" s="163"/>
      <c r="N698" s="175" t="s">
        <v>1888</v>
      </c>
      <c r="O698" s="175"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8" s="179" t="s">
        <v>1889</v>
      </c>
      <c r="Q698" s="179" t="s">
        <v>46</v>
      </c>
      <c r="R698" s="179" t="str">
        <f t="shared" si="57"/>
        <v xml:space="preserve">Industry: Oil and Gas Extraction </v>
      </c>
      <c r="S698" s="179" t="str">
        <f t="shared" si="52"/>
        <v>//**Industry: Oil and Gas Extraction : **</v>
      </c>
      <c r="T698" s="162" t="str">
        <f t="shared" si="55"/>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698" s="162"/>
      <c r="W698" s="162"/>
      <c r="X698" s="162"/>
      <c r="Y698" s="162"/>
    </row>
    <row r="699" spans="1:25" s="180" customFormat="1" x14ac:dyDescent="0.35">
      <c r="A699" s="162" t="s">
        <v>1890</v>
      </c>
      <c r="B699" s="163"/>
      <c r="C699" s="161" t="s">
        <v>1004</v>
      </c>
      <c r="D699" s="161" t="s">
        <v>308</v>
      </c>
      <c r="E699" s="161" t="s">
        <v>280</v>
      </c>
      <c r="F699" s="28" t="s">
        <v>1976</v>
      </c>
      <c r="G699" s="154"/>
      <c r="H699" s="155" t="s">
        <v>1977</v>
      </c>
      <c r="I699" s="154"/>
      <c r="J699" s="40">
        <v>1465</v>
      </c>
      <c r="K699" s="154" t="s">
        <v>46</v>
      </c>
      <c r="L699" s="214" t="s">
        <v>1969</v>
      </c>
      <c r="M699" s="163"/>
      <c r="N699" s="175" t="s">
        <v>1888</v>
      </c>
      <c r="O699" s="175"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9" s="179" t="s">
        <v>1889</v>
      </c>
      <c r="Q699" s="179" t="s">
        <v>46</v>
      </c>
      <c r="R699" s="179" t="str">
        <f t="shared" si="57"/>
        <v xml:space="preserve">Industry: Other Mining and Quarrying </v>
      </c>
      <c r="S699" s="179" t="str">
        <f t="shared" si="52"/>
        <v>//**Industry: Other Mining and Quarrying : **</v>
      </c>
      <c r="T699" s="162" t="str">
        <f t="shared" si="55"/>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699" s="162"/>
      <c r="W699" s="162"/>
      <c r="X699" s="162"/>
      <c r="Y699" s="162"/>
    </row>
    <row r="700" spans="1:25" s="180" customFormat="1" x14ac:dyDescent="0.35">
      <c r="A700" s="162" t="s">
        <v>1890</v>
      </c>
      <c r="B700" s="163"/>
      <c r="C700" s="161" t="s">
        <v>1004</v>
      </c>
      <c r="D700" s="161" t="s">
        <v>308</v>
      </c>
      <c r="E700" s="161" t="s">
        <v>280</v>
      </c>
      <c r="F700" s="28" t="s">
        <v>1978</v>
      </c>
      <c r="G700" s="154"/>
      <c r="H700" s="155" t="s">
        <v>1979</v>
      </c>
      <c r="I700" s="154"/>
      <c r="J700" s="40">
        <v>1466</v>
      </c>
      <c r="K700" s="154" t="s">
        <v>46</v>
      </c>
      <c r="L700" s="214" t="s">
        <v>1969</v>
      </c>
      <c r="M700" s="163"/>
      <c r="N700" s="175" t="s">
        <v>1888</v>
      </c>
      <c r="O700" s="175"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0" s="179" t="s">
        <v>1889</v>
      </c>
      <c r="Q700" s="179" t="s">
        <v>46</v>
      </c>
      <c r="R700" s="179" t="str">
        <f t="shared" si="57"/>
        <v xml:space="preserve">Industry: Food Beverage and Tobacco </v>
      </c>
      <c r="S700" s="179" t="str">
        <f t="shared" si="52"/>
        <v>//**Industry: Food Beverage and Tobacco : **</v>
      </c>
      <c r="T700" s="162" t="str">
        <f t="shared" si="55"/>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0" s="162"/>
      <c r="W700" s="162"/>
      <c r="X700" s="162"/>
      <c r="Y700" s="162"/>
    </row>
    <row r="701" spans="1:25" s="180" customFormat="1" x14ac:dyDescent="0.35">
      <c r="A701" s="162" t="s">
        <v>1890</v>
      </c>
      <c r="B701" s="163"/>
      <c r="C701" s="161" t="s">
        <v>1004</v>
      </c>
      <c r="D701" s="161" t="s">
        <v>308</v>
      </c>
      <c r="E701" s="161" t="s">
        <v>280</v>
      </c>
      <c r="F701" s="28" t="s">
        <v>1980</v>
      </c>
      <c r="G701" s="154"/>
      <c r="H701" s="155" t="s">
        <v>1981</v>
      </c>
      <c r="I701" s="154"/>
      <c r="J701" s="40">
        <v>1467</v>
      </c>
      <c r="K701" s="154" t="s">
        <v>46</v>
      </c>
      <c r="L701" s="214" t="s">
        <v>1969</v>
      </c>
      <c r="M701" s="163"/>
      <c r="N701" s="175" t="s">
        <v>1888</v>
      </c>
      <c r="O701" s="175"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1" s="179" t="s">
        <v>1889</v>
      </c>
      <c r="Q701" s="179" t="s">
        <v>46</v>
      </c>
      <c r="R701" s="179" t="str">
        <f t="shared" si="57"/>
        <v xml:space="preserve">Industry: Textiles Apparel and Leather </v>
      </c>
      <c r="S701" s="179" t="str">
        <f t="shared" si="52"/>
        <v>//**Industry: Textiles Apparel and Leather : **</v>
      </c>
      <c r="T701" s="162" t="str">
        <f t="shared" si="55"/>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1" s="162"/>
      <c r="W701" s="162"/>
      <c r="X701" s="162"/>
      <c r="Y701" s="162"/>
    </row>
    <row r="702" spans="1:25" s="180" customFormat="1" x14ac:dyDescent="0.35">
      <c r="A702" s="162" t="s">
        <v>1890</v>
      </c>
      <c r="B702" s="163"/>
      <c r="C702" s="161" t="s">
        <v>1004</v>
      </c>
      <c r="D702" s="161" t="s">
        <v>308</v>
      </c>
      <c r="E702" s="161" t="s">
        <v>280</v>
      </c>
      <c r="F702" s="28" t="s">
        <v>1982</v>
      </c>
      <c r="G702" s="154"/>
      <c r="H702" s="155" t="s">
        <v>1983</v>
      </c>
      <c r="I702" s="154"/>
      <c r="J702" s="40">
        <v>1468</v>
      </c>
      <c r="K702" s="154" t="s">
        <v>46</v>
      </c>
      <c r="L702" s="214" t="s">
        <v>1969</v>
      </c>
      <c r="M702" s="163"/>
      <c r="N702" s="175" t="s">
        <v>1888</v>
      </c>
      <c r="O702" s="175"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2" s="179" t="s">
        <v>1889</v>
      </c>
      <c r="Q702" s="179" t="s">
        <v>46</v>
      </c>
      <c r="R702" s="179" t="str">
        <f t="shared" si="57"/>
        <v xml:space="preserve">Industry: Wood Products </v>
      </c>
      <c r="S702" s="179" t="str">
        <f t="shared" si="52"/>
        <v>//**Industry: Wood Products : **</v>
      </c>
      <c r="T702" s="162" t="str">
        <f t="shared" si="55"/>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2" s="162"/>
      <c r="W702" s="162"/>
      <c r="X702" s="162"/>
      <c r="Y702" s="162"/>
    </row>
    <row r="703" spans="1:25" s="180" customFormat="1" x14ac:dyDescent="0.35">
      <c r="A703" s="162" t="s">
        <v>1890</v>
      </c>
      <c r="B703" s="163"/>
      <c r="C703" s="161" t="s">
        <v>1004</v>
      </c>
      <c r="D703" s="161" t="s">
        <v>308</v>
      </c>
      <c r="E703" s="161" t="s">
        <v>280</v>
      </c>
      <c r="F703" s="28" t="s">
        <v>1984</v>
      </c>
      <c r="G703" s="154"/>
      <c r="H703" s="155" t="s">
        <v>1985</v>
      </c>
      <c r="I703" s="154"/>
      <c r="J703" s="40">
        <v>1469</v>
      </c>
      <c r="K703" s="154" t="s">
        <v>46</v>
      </c>
      <c r="L703" s="214" t="s">
        <v>1969</v>
      </c>
      <c r="M703" s="163"/>
      <c r="N703" s="175" t="s">
        <v>1888</v>
      </c>
      <c r="O703" s="175"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3" s="179" t="s">
        <v>1889</v>
      </c>
      <c r="Q703" s="179" t="s">
        <v>46</v>
      </c>
      <c r="R703" s="179" t="str">
        <f t="shared" si="57"/>
        <v xml:space="preserve">Industry: Pulp Paper and Printing </v>
      </c>
      <c r="S703" s="179" t="str">
        <f t="shared" si="52"/>
        <v>//**Industry: Pulp Paper and Printing : **</v>
      </c>
      <c r="T703" s="162" t="str">
        <f t="shared" si="55"/>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3" s="162"/>
      <c r="W703" s="162"/>
      <c r="X703" s="162"/>
      <c r="Y703" s="162"/>
    </row>
    <row r="704" spans="1:25" s="180" customFormat="1" x14ac:dyDescent="0.35">
      <c r="A704" s="162" t="s">
        <v>1890</v>
      </c>
      <c r="B704" s="163"/>
      <c r="C704" s="161" t="s">
        <v>1004</v>
      </c>
      <c r="D704" s="161" t="s">
        <v>308</v>
      </c>
      <c r="E704" s="161" t="s">
        <v>280</v>
      </c>
      <c r="F704" s="28" t="s">
        <v>1986</v>
      </c>
      <c r="G704" s="154"/>
      <c r="H704" s="155" t="s">
        <v>1987</v>
      </c>
      <c r="I704" s="154"/>
      <c r="J704" s="40">
        <v>1470</v>
      </c>
      <c r="K704" s="154" t="s">
        <v>46</v>
      </c>
      <c r="L704" s="214" t="s">
        <v>1969</v>
      </c>
      <c r="M704" s="163"/>
      <c r="N704" s="175" t="s">
        <v>1888</v>
      </c>
      <c r="O704" s="175"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4" s="179" t="s">
        <v>1889</v>
      </c>
      <c r="Q704" s="179" t="s">
        <v>46</v>
      </c>
      <c r="R704" s="179" t="str">
        <f t="shared" si="57"/>
        <v xml:space="preserve">Industry: Refined Petroleum and Coke </v>
      </c>
      <c r="S704" s="179" t="str">
        <f t="shared" si="52"/>
        <v>//**Industry: Refined Petroleum and Coke : **</v>
      </c>
      <c r="T704" s="162" t="str">
        <f t="shared" si="55"/>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4" s="162"/>
      <c r="W704" s="162"/>
      <c r="X704" s="162"/>
      <c r="Y704" s="162"/>
    </row>
    <row r="705" spans="1:25" s="180" customFormat="1" x14ac:dyDescent="0.35">
      <c r="A705" s="162" t="s">
        <v>1890</v>
      </c>
      <c r="B705" s="163"/>
      <c r="C705" s="161" t="s">
        <v>1004</v>
      </c>
      <c r="D705" s="161" t="s">
        <v>308</v>
      </c>
      <c r="E705" s="161" t="s">
        <v>280</v>
      </c>
      <c r="F705" s="28" t="s">
        <v>1988</v>
      </c>
      <c r="G705" s="154"/>
      <c r="H705" s="155" t="s">
        <v>323</v>
      </c>
      <c r="I705" s="154"/>
      <c r="J705" s="40">
        <v>1471</v>
      </c>
      <c r="K705" s="154" t="s">
        <v>46</v>
      </c>
      <c r="L705" s="214" t="s">
        <v>1969</v>
      </c>
      <c r="M705" s="163"/>
      <c r="N705" s="175" t="s">
        <v>1888</v>
      </c>
      <c r="O705" s="175"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5" s="179" t="s">
        <v>1889</v>
      </c>
      <c r="Q705" s="179" t="s">
        <v>46</v>
      </c>
      <c r="R705" s="179" t="str">
        <f t="shared" si="57"/>
        <v xml:space="preserve">Industry: Chemicals </v>
      </c>
      <c r="S705" s="179" t="str">
        <f t="shared" si="52"/>
        <v>//**Industry: Chemicals : **</v>
      </c>
      <c r="T705" s="162" t="str">
        <f t="shared" si="55"/>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5" s="162"/>
      <c r="W705" s="162"/>
      <c r="X705" s="162"/>
      <c r="Y705" s="162"/>
    </row>
    <row r="706" spans="1:25" s="180" customFormat="1" x14ac:dyDescent="0.35">
      <c r="A706" s="162" t="s">
        <v>1890</v>
      </c>
      <c r="B706" s="163"/>
      <c r="C706" s="161" t="s">
        <v>1004</v>
      </c>
      <c r="D706" s="161" t="s">
        <v>308</v>
      </c>
      <c r="E706" s="161" t="s">
        <v>280</v>
      </c>
      <c r="F706" s="28" t="s">
        <v>1989</v>
      </c>
      <c r="G706" s="154"/>
      <c r="H706" s="155" t="s">
        <v>1990</v>
      </c>
      <c r="I706" s="154"/>
      <c r="J706" s="40">
        <v>1472</v>
      </c>
      <c r="K706" s="154" t="s">
        <v>46</v>
      </c>
      <c r="L706" s="214" t="s">
        <v>1969</v>
      </c>
      <c r="M706" s="163"/>
      <c r="N706" s="175" t="s">
        <v>1888</v>
      </c>
      <c r="O706" s="175"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6" s="179" t="s">
        <v>1889</v>
      </c>
      <c r="Q706" s="179" t="s">
        <v>46</v>
      </c>
      <c r="R706" s="179" t="str">
        <f t="shared" si="57"/>
        <v xml:space="preserve">Industry: Rubber and Plastic Products </v>
      </c>
      <c r="S706" s="179" t="str">
        <f t="shared" si="52"/>
        <v>//**Industry: Rubber and Plastic Products : **</v>
      </c>
      <c r="T706" s="162" t="str">
        <f t="shared" si="55"/>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6" s="162"/>
      <c r="W706" s="162"/>
      <c r="X706" s="162"/>
      <c r="Y706" s="162"/>
    </row>
    <row r="707" spans="1:25" s="180" customFormat="1" x14ac:dyDescent="0.35">
      <c r="A707" s="162" t="s">
        <v>1890</v>
      </c>
      <c r="B707" s="163"/>
      <c r="C707" s="161" t="s">
        <v>1004</v>
      </c>
      <c r="D707" s="161" t="s">
        <v>308</v>
      </c>
      <c r="E707" s="161" t="s">
        <v>280</v>
      </c>
      <c r="F707" s="28" t="s">
        <v>1991</v>
      </c>
      <c r="G707" s="154"/>
      <c r="H707" s="155" t="s">
        <v>1992</v>
      </c>
      <c r="I707" s="154"/>
      <c r="J707" s="40">
        <v>1473</v>
      </c>
      <c r="K707" s="154" t="s">
        <v>46</v>
      </c>
      <c r="L707" s="214" t="s">
        <v>1969</v>
      </c>
      <c r="M707" s="163"/>
      <c r="N707" s="175" t="s">
        <v>1888</v>
      </c>
      <c r="O707" s="175"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7" s="179" t="s">
        <v>1889</v>
      </c>
      <c r="Q707" s="179" t="s">
        <v>46</v>
      </c>
      <c r="R707" s="179" t="str">
        <f t="shared" si="57"/>
        <v xml:space="preserve">Industry: Glass and Glass Products </v>
      </c>
      <c r="S707" s="179" t="str">
        <f t="shared" si="52"/>
        <v>//**Industry: Glass and Glass Products : **</v>
      </c>
      <c r="T707" s="162" t="str">
        <f t="shared" si="55"/>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7" s="162"/>
      <c r="W707" s="162"/>
      <c r="X707" s="162"/>
      <c r="Y707" s="162"/>
    </row>
    <row r="708" spans="1:25" s="180" customFormat="1" x14ac:dyDescent="0.35">
      <c r="A708" s="162" t="s">
        <v>1890</v>
      </c>
      <c r="B708" s="163"/>
      <c r="C708" s="161" t="s">
        <v>1004</v>
      </c>
      <c r="D708" s="161" t="s">
        <v>308</v>
      </c>
      <c r="E708" s="161" t="s">
        <v>280</v>
      </c>
      <c r="F708" s="28" t="s">
        <v>1993</v>
      </c>
      <c r="G708" s="154"/>
      <c r="H708" s="155" t="s">
        <v>1994</v>
      </c>
      <c r="I708" s="154"/>
      <c r="J708" s="40">
        <v>1474</v>
      </c>
      <c r="K708" s="154" t="s">
        <v>46</v>
      </c>
      <c r="L708" s="214" t="s">
        <v>1969</v>
      </c>
      <c r="M708" s="163"/>
      <c r="N708" s="175" t="s">
        <v>1888</v>
      </c>
      <c r="O708" s="175"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8" s="179" t="s">
        <v>1889</v>
      </c>
      <c r="Q708" s="179" t="s">
        <v>46</v>
      </c>
      <c r="R708" s="179" t="str">
        <f t="shared" si="57"/>
        <v xml:space="preserve">Industry: Cement and Other Nonmetallic Minerals </v>
      </c>
      <c r="S708" s="179" t="str">
        <f t="shared" si="52"/>
        <v>//**Industry: Cement and Other Nonmetallic Minerals : **</v>
      </c>
      <c r="T708" s="162" t="str">
        <f t="shared" si="55"/>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8" s="162"/>
      <c r="W708" s="162"/>
      <c r="X708" s="162"/>
      <c r="Y708" s="162"/>
    </row>
    <row r="709" spans="1:25" s="180" customFormat="1" x14ac:dyDescent="0.35">
      <c r="A709" s="162" t="s">
        <v>1890</v>
      </c>
      <c r="B709" s="163"/>
      <c r="C709" s="161" t="s">
        <v>1004</v>
      </c>
      <c r="D709" s="161" t="s">
        <v>308</v>
      </c>
      <c r="E709" s="161" t="s">
        <v>280</v>
      </c>
      <c r="F709" s="28" t="s">
        <v>1995</v>
      </c>
      <c r="G709" s="154"/>
      <c r="H709" s="155" t="s">
        <v>322</v>
      </c>
      <c r="I709" s="154"/>
      <c r="J709" s="40">
        <v>1475</v>
      </c>
      <c r="K709" s="154" t="s">
        <v>46</v>
      </c>
      <c r="L709" s="214" t="s">
        <v>1969</v>
      </c>
      <c r="M709" s="163"/>
      <c r="N709" s="175" t="s">
        <v>1888</v>
      </c>
      <c r="O709" s="175"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9" s="179" t="s">
        <v>1889</v>
      </c>
      <c r="Q709" s="179" t="s">
        <v>46</v>
      </c>
      <c r="R709" s="179" t="str">
        <f t="shared" si="57"/>
        <v xml:space="preserve">Industry: Iron and Steel </v>
      </c>
      <c r="S709" s="179" t="str">
        <f t="shared" si="52"/>
        <v>//**Industry: Iron and Steel : **</v>
      </c>
      <c r="T709" s="162" t="str">
        <f t="shared" si="55"/>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9" s="162"/>
      <c r="W709" s="162"/>
      <c r="X709" s="162"/>
      <c r="Y709" s="162"/>
    </row>
    <row r="710" spans="1:25" s="180" customFormat="1" x14ac:dyDescent="0.35">
      <c r="A710" s="162" t="s">
        <v>1890</v>
      </c>
      <c r="B710" s="163"/>
      <c r="C710" s="161" t="s">
        <v>1004</v>
      </c>
      <c r="D710" s="161" t="s">
        <v>308</v>
      </c>
      <c r="E710" s="161" t="s">
        <v>280</v>
      </c>
      <c r="F710" s="28" t="s">
        <v>1996</v>
      </c>
      <c r="G710" s="154"/>
      <c r="H710" s="155" t="s">
        <v>1997</v>
      </c>
      <c r="I710" s="154"/>
      <c r="J710" s="40">
        <v>1476</v>
      </c>
      <c r="K710" s="154" t="s">
        <v>46</v>
      </c>
      <c r="L710" s="214" t="s">
        <v>1969</v>
      </c>
      <c r="M710" s="163"/>
      <c r="N710" s="175" t="s">
        <v>1888</v>
      </c>
      <c r="O710" s="175"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0" s="179" t="s">
        <v>1889</v>
      </c>
      <c r="Q710" s="179" t="s">
        <v>46</v>
      </c>
      <c r="R710" s="179" t="str">
        <f t="shared" si="57"/>
        <v xml:space="preserve">Industry: Other Metals </v>
      </c>
      <c r="S710" s="179" t="str">
        <f t="shared" si="52"/>
        <v>//**Industry: Other Metals : **</v>
      </c>
      <c r="T710" s="162" t="str">
        <f t="shared" si="55"/>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0" s="162"/>
      <c r="W710" s="162"/>
      <c r="X710" s="162"/>
      <c r="Y710" s="162"/>
    </row>
    <row r="711" spans="1:25" s="180" customFormat="1" x14ac:dyDescent="0.35">
      <c r="A711" s="162" t="s">
        <v>1890</v>
      </c>
      <c r="B711" s="163"/>
      <c r="C711" s="161" t="s">
        <v>1004</v>
      </c>
      <c r="D711" s="161" t="s">
        <v>308</v>
      </c>
      <c r="E711" s="161" t="s">
        <v>280</v>
      </c>
      <c r="F711" s="28" t="s">
        <v>1998</v>
      </c>
      <c r="G711" s="154"/>
      <c r="H711" s="155" t="s">
        <v>1999</v>
      </c>
      <c r="I711" s="154"/>
      <c r="J711" s="40">
        <v>1477</v>
      </c>
      <c r="K711" s="154" t="s">
        <v>46</v>
      </c>
      <c r="L711" s="214" t="s">
        <v>1969</v>
      </c>
      <c r="M711" s="163"/>
      <c r="N711" s="175" t="s">
        <v>1888</v>
      </c>
      <c r="O711" s="175" t="str">
        <f>INDEX('Standard Descriptions'!$E:$E,MATCH(Guidance!E711,'Standard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1" s="179" t="s">
        <v>1889</v>
      </c>
      <c r="Q711" s="179" t="s">
        <v>46</v>
      </c>
      <c r="R711" s="179" t="str">
        <f t="shared" si="57"/>
        <v xml:space="preserve">Industry: Metal Products Except Machinery and Vehicles </v>
      </c>
      <c r="S711" s="179" t="str">
        <f t="shared" si="52"/>
        <v>//**Industry: Metal Products Except Machinery and Vehicles : **</v>
      </c>
      <c r="T711" s="162" t="str">
        <f t="shared" si="55"/>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1" s="162"/>
      <c r="W711" s="162"/>
      <c r="X711" s="162"/>
      <c r="Y711" s="162"/>
    </row>
    <row r="712" spans="1:25" s="180" customFormat="1" x14ac:dyDescent="0.35">
      <c r="A712" s="162" t="s">
        <v>1890</v>
      </c>
      <c r="B712" s="163"/>
      <c r="C712" s="161" t="s">
        <v>1004</v>
      </c>
      <c r="D712" s="161" t="s">
        <v>308</v>
      </c>
      <c r="E712" s="161" t="s">
        <v>280</v>
      </c>
      <c r="F712" s="28" t="s">
        <v>2000</v>
      </c>
      <c r="G712" s="154"/>
      <c r="H712" s="155" t="s">
        <v>2001</v>
      </c>
      <c r="I712" s="154"/>
      <c r="J712" s="40">
        <v>1478</v>
      </c>
      <c r="K712" s="154" t="s">
        <v>46</v>
      </c>
      <c r="L712" s="214" t="s">
        <v>1969</v>
      </c>
      <c r="M712" s="163"/>
      <c r="N712" s="175" t="s">
        <v>1888</v>
      </c>
      <c r="O712" s="175" t="str">
        <f>INDEX('Standard Descriptions'!$E:$E,MATCH(Guidance!E712,'Standard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2" s="179" t="s">
        <v>1889</v>
      </c>
      <c r="Q712" s="179" t="s">
        <v>46</v>
      </c>
      <c r="R712" s="179" t="str">
        <f t="shared" si="57"/>
        <v xml:space="preserve">Industry: Computers and Electronics </v>
      </c>
      <c r="S712" s="179" t="str">
        <f t="shared" si="52"/>
        <v>//**Industry: Computers and Electronics : **</v>
      </c>
      <c r="T712" s="162" t="str">
        <f t="shared" si="5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2" s="162"/>
      <c r="W712" s="162"/>
      <c r="X712" s="162"/>
      <c r="Y712" s="162"/>
    </row>
    <row r="713" spans="1:25" s="180" customFormat="1" x14ac:dyDescent="0.35">
      <c r="A713" s="162" t="s">
        <v>1890</v>
      </c>
      <c r="B713" s="163"/>
      <c r="C713" s="161" t="s">
        <v>1004</v>
      </c>
      <c r="D713" s="161" t="s">
        <v>308</v>
      </c>
      <c r="E713" s="161" t="s">
        <v>280</v>
      </c>
      <c r="F713" s="28" t="s">
        <v>2002</v>
      </c>
      <c r="G713" s="154"/>
      <c r="H713" s="155" t="s">
        <v>2003</v>
      </c>
      <c r="I713" s="154"/>
      <c r="J713" s="40">
        <v>1479</v>
      </c>
      <c r="K713" s="154" t="s">
        <v>46</v>
      </c>
      <c r="L713" s="214" t="s">
        <v>1969</v>
      </c>
      <c r="M713" s="163"/>
      <c r="N713" s="175" t="s">
        <v>1888</v>
      </c>
      <c r="O713" s="175" t="str">
        <f>INDEX('Standard Descriptions'!$E:$E,MATCH(Guidance!E713,'Standard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3" s="179" t="s">
        <v>1889</v>
      </c>
      <c r="Q713" s="179" t="s">
        <v>46</v>
      </c>
      <c r="R713" s="179" t="str">
        <f t="shared" si="57"/>
        <v xml:space="preserve">Industry: Appliances and Electrical Equipment </v>
      </c>
      <c r="S713" s="179" t="str">
        <f t="shared" si="52"/>
        <v>//**Industry: Appliances and Electrical Equipment : **</v>
      </c>
      <c r="T713" s="162" t="str">
        <f t="shared" si="5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3" s="162"/>
      <c r="W713" s="162"/>
      <c r="X713" s="162"/>
      <c r="Y713" s="162"/>
    </row>
    <row r="714" spans="1:25" x14ac:dyDescent="0.35">
      <c r="A714" s="162" t="s">
        <v>1890</v>
      </c>
      <c r="C714" s="161" t="s">
        <v>1004</v>
      </c>
      <c r="D714" s="161" t="s">
        <v>308</v>
      </c>
      <c r="E714" s="161" t="s">
        <v>280</v>
      </c>
      <c r="F714" s="28" t="s">
        <v>2004</v>
      </c>
      <c r="G714" s="154"/>
      <c r="H714" s="155" t="s">
        <v>2005</v>
      </c>
      <c r="I714" s="154"/>
      <c r="J714" s="40">
        <v>1480</v>
      </c>
      <c r="K714" s="154" t="s">
        <v>46</v>
      </c>
      <c r="L714" s="214" t="s">
        <v>1969</v>
      </c>
      <c r="N714" s="175" t="s">
        <v>1888</v>
      </c>
      <c r="O714" s="175" t="str">
        <f>INDEX('Standard Descriptions'!$E:$E,MATCH(Guidance!E714,'Standard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4" s="179" t="s">
        <v>1889</v>
      </c>
      <c r="Q714" s="179" t="s">
        <v>46</v>
      </c>
      <c r="R714" s="179" t="str">
        <f t="shared" si="57"/>
        <v xml:space="preserve">Industry: Other Machinery </v>
      </c>
      <c r="S714" s="179" t="str">
        <f t="shared" si="52"/>
        <v>//**Industry: Other Machinery : **</v>
      </c>
      <c r="T714" s="162" t="str">
        <f t="shared" si="5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5" x14ac:dyDescent="0.35">
      <c r="A715" s="162" t="s">
        <v>1890</v>
      </c>
      <c r="C715" s="161" t="s">
        <v>1004</v>
      </c>
      <c r="D715" s="161" t="s">
        <v>308</v>
      </c>
      <c r="E715" s="161" t="s">
        <v>280</v>
      </c>
      <c r="F715" s="28" t="s">
        <v>2006</v>
      </c>
      <c r="G715" s="154"/>
      <c r="H715" s="155" t="s">
        <v>2007</v>
      </c>
      <c r="I715" s="154"/>
      <c r="J715" s="40">
        <v>1481</v>
      </c>
      <c r="K715" s="154" t="s">
        <v>46</v>
      </c>
      <c r="L715" s="214" t="s">
        <v>1969</v>
      </c>
      <c r="N715" s="175" t="s">
        <v>1888</v>
      </c>
      <c r="O715" s="175" t="str">
        <f>INDEX('Standard Descriptions'!$E:$E,MATCH(Guidance!E715,'Standard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5" s="179" t="s">
        <v>1889</v>
      </c>
      <c r="Q715" s="179" t="s">
        <v>46</v>
      </c>
      <c r="R715" s="179" t="str">
        <f t="shared" si="57"/>
        <v xml:space="preserve">Industry: Road Vehicles </v>
      </c>
      <c r="S715" s="179" t="str">
        <f t="shared" si="52"/>
        <v>//**Industry: Road Vehicles : **</v>
      </c>
      <c r="T715" s="162" t="str">
        <f t="shared" si="5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5" x14ac:dyDescent="0.35">
      <c r="A716" s="162" t="s">
        <v>1890</v>
      </c>
      <c r="C716" s="161" t="s">
        <v>1004</v>
      </c>
      <c r="D716" s="161" t="s">
        <v>308</v>
      </c>
      <c r="E716" s="161" t="s">
        <v>280</v>
      </c>
      <c r="F716" s="28" t="s">
        <v>2008</v>
      </c>
      <c r="G716" s="154"/>
      <c r="H716" s="155" t="s">
        <v>2009</v>
      </c>
      <c r="I716" s="154"/>
      <c r="J716" s="40">
        <v>1482</v>
      </c>
      <c r="K716" s="154" t="s">
        <v>46</v>
      </c>
      <c r="L716" s="214" t="s">
        <v>1969</v>
      </c>
      <c r="N716" s="175" t="s">
        <v>1888</v>
      </c>
      <c r="O716" s="175" t="str">
        <f>INDEX('Standard Descriptions'!$E:$E,MATCH(Guidance!E716,'Standard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6" s="179" t="s">
        <v>1889</v>
      </c>
      <c r="Q716" s="179" t="s">
        <v>46</v>
      </c>
      <c r="R716" s="179" t="str">
        <f t="shared" si="57"/>
        <v xml:space="preserve">Industry: Nonroad Vehicles </v>
      </c>
      <c r="S716" s="179" t="str">
        <f t="shared" si="52"/>
        <v>//**Industry: Nonroad Vehicles : **</v>
      </c>
      <c r="T716" s="162" t="str">
        <f t="shared" si="5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5" x14ac:dyDescent="0.35">
      <c r="A717" s="162" t="s">
        <v>1890</v>
      </c>
      <c r="C717" s="161" t="s">
        <v>1004</v>
      </c>
      <c r="D717" s="161" t="s">
        <v>308</v>
      </c>
      <c r="E717" s="161" t="s">
        <v>280</v>
      </c>
      <c r="F717" s="28" t="s">
        <v>2010</v>
      </c>
      <c r="G717" s="154"/>
      <c r="H717" s="155" t="s">
        <v>2011</v>
      </c>
      <c r="I717" s="154"/>
      <c r="J717" s="40">
        <v>1483</v>
      </c>
      <c r="K717" s="154" t="s">
        <v>46</v>
      </c>
      <c r="L717" s="214" t="s">
        <v>1969</v>
      </c>
      <c r="N717" s="175" t="s">
        <v>1888</v>
      </c>
      <c r="O717" s="175" t="str">
        <f>INDEX('Standard Descriptions'!$E:$E,MATCH(Guidance!E717,'Standard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7" s="179" t="s">
        <v>1889</v>
      </c>
      <c r="Q717" s="179" t="s">
        <v>46</v>
      </c>
      <c r="R717" s="179" t="str">
        <f t="shared" si="57"/>
        <v xml:space="preserve">Industry: Other Manufacturing </v>
      </c>
      <c r="S717" s="179" t="str">
        <f t="shared" si="52"/>
        <v>//**Industry: Other Manufacturing : **</v>
      </c>
      <c r="T717" s="162" t="str">
        <f t="shared" si="5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5" x14ac:dyDescent="0.35">
      <c r="A718" s="162" t="s">
        <v>1890</v>
      </c>
      <c r="C718" s="161" t="s">
        <v>1004</v>
      </c>
      <c r="D718" s="161" t="s">
        <v>308</v>
      </c>
      <c r="E718" s="161" t="s">
        <v>280</v>
      </c>
      <c r="F718" s="28" t="s">
        <v>2012</v>
      </c>
      <c r="G718" s="154"/>
      <c r="H718" s="155" t="s">
        <v>2013</v>
      </c>
      <c r="I718" s="154"/>
      <c r="J718" s="40">
        <v>1484</v>
      </c>
      <c r="K718" s="154" t="s">
        <v>46</v>
      </c>
      <c r="L718" s="214" t="s">
        <v>1969</v>
      </c>
      <c r="N718" s="175" t="s">
        <v>1888</v>
      </c>
      <c r="O718" s="175" t="str">
        <f>INDEX('Standard Descriptions'!$E:$E,MATCH(Guidance!E718,'Standard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8" s="179" t="s">
        <v>1889</v>
      </c>
      <c r="Q718" s="179" t="s">
        <v>46</v>
      </c>
      <c r="R718" s="179" t="str">
        <f t="shared" si="57"/>
        <v xml:space="preserve">Industry: Energy Pipelines and Gas Processing </v>
      </c>
      <c r="S718" s="179" t="str">
        <f t="shared" si="52"/>
        <v>//**Industry: Energy Pipelines and Gas Processing : **</v>
      </c>
      <c r="T718" s="162" t="str">
        <f t="shared" si="5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5" x14ac:dyDescent="0.35">
      <c r="A719" s="162" t="s">
        <v>1890</v>
      </c>
      <c r="C719" s="161" t="s">
        <v>1004</v>
      </c>
      <c r="D719" s="161" t="s">
        <v>308</v>
      </c>
      <c r="E719" s="161" t="s">
        <v>280</v>
      </c>
      <c r="F719" s="28" t="s">
        <v>2014</v>
      </c>
      <c r="G719" s="154"/>
      <c r="H719" s="155" t="s">
        <v>2015</v>
      </c>
      <c r="I719" s="154"/>
      <c r="J719" s="40">
        <v>1485</v>
      </c>
      <c r="K719" s="154" t="s">
        <v>46</v>
      </c>
      <c r="L719" s="214" t="s">
        <v>1969</v>
      </c>
      <c r="N719" s="175" t="s">
        <v>1888</v>
      </c>
      <c r="O719" s="175" t="str">
        <f>INDEX('Standard Descriptions'!$E:$E,MATCH(Guidance!E719,'Standard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9" s="179" t="s">
        <v>1889</v>
      </c>
      <c r="Q719" s="179" t="s">
        <v>46</v>
      </c>
      <c r="R719" s="179" t="str">
        <f t="shared" si="57"/>
        <v xml:space="preserve">Industry: Water and Waste </v>
      </c>
      <c r="S719" s="179" t="str">
        <f t="shared" si="52"/>
        <v>//**Industry: Water and Waste : **</v>
      </c>
      <c r="T719" s="162" t="str">
        <f t="shared" si="5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5" x14ac:dyDescent="0.35">
      <c r="A720" s="162" t="s">
        <v>1890</v>
      </c>
      <c r="C720" s="161" t="s">
        <v>1004</v>
      </c>
      <c r="D720" s="161" t="s">
        <v>308</v>
      </c>
      <c r="E720" s="161" t="s">
        <v>280</v>
      </c>
      <c r="F720" s="28" t="s">
        <v>2016</v>
      </c>
      <c r="G720" s="154"/>
      <c r="H720" s="155" t="s">
        <v>2017</v>
      </c>
      <c r="I720" s="154"/>
      <c r="J720" s="40">
        <v>1486</v>
      </c>
      <c r="K720" s="154" t="s">
        <v>46</v>
      </c>
      <c r="L720" s="214" t="s">
        <v>1969</v>
      </c>
      <c r="N720" s="175" t="s">
        <v>1888</v>
      </c>
      <c r="O720" s="175" t="str">
        <f>INDEX('Standard Descriptions'!$E:$E,MATCH(Guidance!E720,'Standard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20" s="179" t="s">
        <v>1889</v>
      </c>
      <c r="Q720" s="179" t="s">
        <v>46</v>
      </c>
      <c r="R720" s="179" t="str">
        <f t="shared" si="57"/>
        <v xml:space="preserve">Industry: Construction </v>
      </c>
      <c r="S720" s="179" t="str">
        <f t="shared" si="52"/>
        <v>//**Industry: Construction : **</v>
      </c>
      <c r="T720" s="162" t="str">
        <f t="shared" si="5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1" s="183" customFormat="1" ht="261" x14ac:dyDescent="0.35">
      <c r="A721" s="183" t="s">
        <v>1887</v>
      </c>
      <c r="B721" s="163"/>
      <c r="C721" s="189" t="s">
        <v>1004</v>
      </c>
      <c r="D721" s="189" t="s">
        <v>308</v>
      </c>
      <c r="E721" s="189" t="s">
        <v>281</v>
      </c>
      <c r="M721" s="163"/>
      <c r="N721" s="188" t="s">
        <v>1888</v>
      </c>
      <c r="O721" s="188" t="str">
        <f>INDEX('Standard Descriptions'!$E:$E,MATCH(Guidance!E721,'Standard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183" t="s">
        <v>1889</v>
      </c>
      <c r="Q721" s="183" t="s">
        <v>46</v>
      </c>
      <c r="S721" s="183" t="str">
        <f t="shared" si="52"/>
        <v/>
      </c>
      <c r="T721" s="183" t="str">
        <f t="shared" si="55"/>
        <v/>
      </c>
      <c r="U721" s="204" t="str">
        <f>N721&amp;O721&amp;P721&amp;T722&amp;T723&amp;T724&amp;T725&amp;T726&amp;T727&amp;T728</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x14ac:dyDescent="0.35">
      <c r="A722" s="162" t="s">
        <v>1890</v>
      </c>
      <c r="C722" s="28" t="s">
        <v>1004</v>
      </c>
      <c r="D722" s="161" t="s">
        <v>308</v>
      </c>
      <c r="E722" s="152" t="s">
        <v>281</v>
      </c>
      <c r="F722" s="154" t="s">
        <v>499</v>
      </c>
      <c r="G722" s="154"/>
      <c r="H722" s="154" t="s">
        <v>478</v>
      </c>
      <c r="I722" s="154"/>
      <c r="J722" s="40">
        <v>108</v>
      </c>
      <c r="K722" s="154" t="s">
        <v>46</v>
      </c>
      <c r="L722" s="155" t="s">
        <v>1969</v>
      </c>
      <c r="N722" s="175" t="s">
        <v>1888</v>
      </c>
      <c r="O722" s="175" t="str">
        <f>INDEX('Standard Descriptions'!$E:$E,MATCH(Guidance!E722,'Standard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179" t="s">
        <v>1889</v>
      </c>
      <c r="Q722" s="179" t="s">
        <v>46</v>
      </c>
      <c r="R722" s="179" t="str">
        <f t="shared" ref="R722:R729" si="58">H722&amp;" "&amp;I722</f>
        <v xml:space="preserve">Vehicles: Battery Electric </v>
      </c>
      <c r="S722" s="179" t="str">
        <f t="shared" si="52"/>
        <v>//**Vehicles: Battery Electric : **</v>
      </c>
      <c r="T722" s="162" t="str">
        <f t="shared" si="5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x14ac:dyDescent="0.35">
      <c r="A723" s="162" t="s">
        <v>1890</v>
      </c>
      <c r="C723" s="161" t="s">
        <v>1004</v>
      </c>
      <c r="D723" s="161" t="s">
        <v>308</v>
      </c>
      <c r="E723" s="161" t="s">
        <v>281</v>
      </c>
      <c r="F723" s="154" t="s">
        <v>500</v>
      </c>
      <c r="G723" s="154"/>
      <c r="H723" s="154" t="s">
        <v>479</v>
      </c>
      <c r="I723" s="154"/>
      <c r="J723" s="40">
        <v>109</v>
      </c>
      <c r="K723" s="154" t="s">
        <v>46</v>
      </c>
      <c r="L723" s="178" t="s">
        <v>1969</v>
      </c>
      <c r="N723" s="175" t="s">
        <v>1888</v>
      </c>
      <c r="O723" s="175" t="str">
        <f>INDEX('Standard Descriptions'!$E:$E,MATCH(Guidance!E723,'Standard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179" t="s">
        <v>1889</v>
      </c>
      <c r="Q723" s="179" t="s">
        <v>46</v>
      </c>
      <c r="R723" s="179" t="str">
        <f t="shared" si="58"/>
        <v xml:space="preserve">Vehicles: Natural Gas </v>
      </c>
      <c r="S723" s="179" t="str">
        <f t="shared" si="52"/>
        <v>//**Vehicles: Natural Gas : **</v>
      </c>
      <c r="T723" s="162" t="str">
        <f t="shared" si="5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x14ac:dyDescent="0.35">
      <c r="A724" s="162" t="s">
        <v>1890</v>
      </c>
      <c r="C724" s="161" t="s">
        <v>1004</v>
      </c>
      <c r="D724" s="161" t="s">
        <v>308</v>
      </c>
      <c r="E724" s="161" t="s">
        <v>281</v>
      </c>
      <c r="F724" s="154" t="s">
        <v>501</v>
      </c>
      <c r="G724" s="154"/>
      <c r="H724" s="154" t="s">
        <v>480</v>
      </c>
      <c r="I724" s="154"/>
      <c r="J724" s="40">
        <v>110</v>
      </c>
      <c r="K724" s="154" t="s">
        <v>46</v>
      </c>
      <c r="L724" s="178" t="s">
        <v>1969</v>
      </c>
      <c r="N724" s="175" t="s">
        <v>1888</v>
      </c>
      <c r="O724" s="175" t="str">
        <f>INDEX('Standard Descriptions'!$E:$E,MATCH(Guidance!E724,'Standard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179" t="s">
        <v>1889</v>
      </c>
      <c r="Q724" s="179" t="s">
        <v>46</v>
      </c>
      <c r="R724" s="179" t="str">
        <f t="shared" si="58"/>
        <v xml:space="preserve">Vehicles: Gasoline Engine </v>
      </c>
      <c r="S724" s="179" t="str">
        <f t="shared" si="52"/>
        <v>//**Vehicles: Gasoline Engine : **</v>
      </c>
      <c r="T724" s="162" t="str">
        <f t="shared" si="5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1" x14ac:dyDescent="0.35">
      <c r="A725" s="162" t="s">
        <v>1890</v>
      </c>
      <c r="C725" s="161" t="s">
        <v>1004</v>
      </c>
      <c r="D725" s="161" t="s">
        <v>308</v>
      </c>
      <c r="E725" s="161" t="s">
        <v>281</v>
      </c>
      <c r="F725" s="154" t="s">
        <v>502</v>
      </c>
      <c r="G725" s="154"/>
      <c r="H725" s="154" t="s">
        <v>481</v>
      </c>
      <c r="I725" s="154"/>
      <c r="J725" s="40">
        <v>111</v>
      </c>
      <c r="K725" s="154" t="s">
        <v>46</v>
      </c>
      <c r="L725" s="178" t="s">
        <v>1969</v>
      </c>
      <c r="N725" s="175" t="s">
        <v>1888</v>
      </c>
      <c r="O725" s="175" t="str">
        <f>INDEX('Standard Descriptions'!$E:$E,MATCH(Guidance!E725,'Standard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179" t="s">
        <v>1889</v>
      </c>
      <c r="Q725" s="179" t="s">
        <v>46</v>
      </c>
      <c r="R725" s="179" t="str">
        <f t="shared" si="58"/>
        <v xml:space="preserve">Vehicles: Diesel Engine </v>
      </c>
      <c r="S725" s="179" t="str">
        <f t="shared" si="52"/>
        <v>//**Vehicles: Diesel Engine : **</v>
      </c>
      <c r="T725" s="162" t="str">
        <f t="shared" si="5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1" x14ac:dyDescent="0.35">
      <c r="A726" s="162" t="s">
        <v>1890</v>
      </c>
      <c r="C726" s="161" t="s">
        <v>1004</v>
      </c>
      <c r="D726" s="161" t="s">
        <v>308</v>
      </c>
      <c r="E726" s="161" t="s">
        <v>281</v>
      </c>
      <c r="F726" s="154" t="s">
        <v>503</v>
      </c>
      <c r="G726" s="154"/>
      <c r="H726" s="154" t="s">
        <v>482</v>
      </c>
      <c r="I726" s="154"/>
      <c r="J726" s="40">
        <v>112</v>
      </c>
      <c r="K726" s="154" t="s">
        <v>46</v>
      </c>
      <c r="L726" s="178" t="s">
        <v>1969</v>
      </c>
      <c r="N726" s="175" t="s">
        <v>1888</v>
      </c>
      <c r="O726" s="175" t="str">
        <f>INDEX('Standard Descriptions'!$E:$E,MATCH(Guidance!E726,'Standard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179" t="s">
        <v>1889</v>
      </c>
      <c r="Q726" s="179" t="s">
        <v>46</v>
      </c>
      <c r="R726" s="179" t="str">
        <f t="shared" si="58"/>
        <v xml:space="preserve">Vehicles: Plug-in Hybrid </v>
      </c>
      <c r="S726" s="179" t="str">
        <f t="shared" si="52"/>
        <v>//**Vehicles: Plug-in Hybrid : **</v>
      </c>
      <c r="T726" s="162" t="str">
        <f t="shared" si="5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1" x14ac:dyDescent="0.35">
      <c r="A727" s="162" t="s">
        <v>1890</v>
      </c>
      <c r="C727" s="161" t="s">
        <v>1004</v>
      </c>
      <c r="D727" s="161" t="s">
        <v>308</v>
      </c>
      <c r="E727" s="161" t="s">
        <v>281</v>
      </c>
      <c r="F727" s="154" t="s">
        <v>831</v>
      </c>
      <c r="G727" s="154"/>
      <c r="H727" s="154" t="s">
        <v>1160</v>
      </c>
      <c r="I727" s="154"/>
      <c r="J727" s="40">
        <v>113</v>
      </c>
      <c r="K727" s="154" t="s">
        <v>46</v>
      </c>
      <c r="L727" s="178" t="s">
        <v>1969</v>
      </c>
      <c r="N727" s="175" t="s">
        <v>1888</v>
      </c>
      <c r="O727" s="175" t="str">
        <f>INDEX('Standard Descriptions'!$E:$E,MATCH(Guidance!E727,'Standard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179" t="s">
        <v>1889</v>
      </c>
      <c r="Q727" s="179" t="s">
        <v>46</v>
      </c>
      <c r="R727" s="179" t="str">
        <f t="shared" si="58"/>
        <v xml:space="preserve">Vehicles: LPG </v>
      </c>
      <c r="S727" s="179" t="str">
        <f t="shared" si="52"/>
        <v>//**Vehicles: LPG : **</v>
      </c>
      <c r="T727" s="162" t="str">
        <f t="shared" si="5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1" x14ac:dyDescent="0.35">
      <c r="A728" s="162" t="s">
        <v>1890</v>
      </c>
      <c r="C728" s="161" t="s">
        <v>1004</v>
      </c>
      <c r="D728" s="161" t="s">
        <v>308</v>
      </c>
      <c r="E728" s="161" t="s">
        <v>281</v>
      </c>
      <c r="F728" s="154" t="s">
        <v>830</v>
      </c>
      <c r="G728" s="154"/>
      <c r="H728" s="154" t="s">
        <v>1161</v>
      </c>
      <c r="I728" s="154"/>
      <c r="J728" s="40">
        <v>523</v>
      </c>
      <c r="K728" s="154" t="s">
        <v>46</v>
      </c>
      <c r="L728" s="178" t="s">
        <v>1969</v>
      </c>
      <c r="N728" s="175" t="s">
        <v>1888</v>
      </c>
      <c r="O728" s="175" t="str">
        <f>INDEX('Standard Descriptions'!$E:$E,MATCH(Guidance!E728,'Standard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179" t="s">
        <v>1889</v>
      </c>
      <c r="Q728" s="179" t="s">
        <v>46</v>
      </c>
      <c r="R728" s="179" t="str">
        <f t="shared" si="58"/>
        <v xml:space="preserve">Vehicles: Hydrogen </v>
      </c>
      <c r="S728" s="179" t="str">
        <f t="shared" si="52"/>
        <v>//**Vehicles: Hydrogen : **</v>
      </c>
      <c r="T728" s="162" t="str">
        <f t="shared" si="5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ht="87" x14ac:dyDescent="0.35">
      <c r="A729" s="183" t="s">
        <v>1887</v>
      </c>
      <c r="C729" s="184" t="s">
        <v>1004</v>
      </c>
      <c r="D729" s="184" t="s">
        <v>1170</v>
      </c>
      <c r="E729" s="184" t="s">
        <v>1171</v>
      </c>
      <c r="F729" s="186"/>
      <c r="G729" s="186"/>
      <c r="H729" s="186"/>
      <c r="I729" s="186"/>
      <c r="J729" s="185">
        <v>525</v>
      </c>
      <c r="K729" s="186" t="s">
        <v>46</v>
      </c>
      <c r="L729" s="196" t="s">
        <v>2018</v>
      </c>
      <c r="N729" s="188" t="s">
        <v>1888</v>
      </c>
      <c r="O729" s="188" t="str">
        <f>INDEX('Standard Descriptions'!$E:$E,MATCH(Guidance!E729,'Standard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9" s="183" t="s">
        <v>1889</v>
      </c>
      <c r="Q729" s="183" t="s">
        <v>47</v>
      </c>
      <c r="R729" s="183" t="str">
        <f t="shared" si="58"/>
        <v xml:space="preserve"> </v>
      </c>
      <c r="S729" s="183"/>
      <c r="T729" s="183" t="str">
        <f t="shared" si="55"/>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9" s="204" t="str">
        <f>N729&amp;O729&amp;P729&amp;T729</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30" spans="1:21" ht="203" x14ac:dyDescent="0.35">
      <c r="A730" s="183" t="s">
        <v>1887</v>
      </c>
      <c r="C730" s="183" t="s">
        <v>1004</v>
      </c>
      <c r="D730" s="183" t="s">
        <v>327</v>
      </c>
      <c r="E730" s="183" t="s">
        <v>282</v>
      </c>
      <c r="F730" s="183"/>
      <c r="G730" s="183"/>
      <c r="H730" s="183"/>
      <c r="I730" s="183"/>
      <c r="J730" s="183"/>
      <c r="K730" s="183"/>
      <c r="L730" s="183"/>
      <c r="N730" s="188" t="s">
        <v>1888</v>
      </c>
      <c r="O730" s="188"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83" t="s">
        <v>1889</v>
      </c>
      <c r="Q730" s="183" t="s">
        <v>46</v>
      </c>
      <c r="R730" s="183"/>
      <c r="S730" s="183" t="str">
        <f t="shared" si="52"/>
        <v/>
      </c>
      <c r="T730" s="183" t="str">
        <f t="shared" si="55"/>
        <v/>
      </c>
      <c r="U730" s="204" t="str">
        <f>N730&amp;O730&amp;P730&amp;T731&amp;T732&amp;T733&amp;T734&amp;T735&amp;T736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x14ac:dyDescent="0.35">
      <c r="A731" s="162" t="s">
        <v>1890</v>
      </c>
      <c r="C731" s="28" t="s">
        <v>1004</v>
      </c>
      <c r="D731" s="28" t="s">
        <v>327</v>
      </c>
      <c r="E731" s="28" t="s">
        <v>282</v>
      </c>
      <c r="F731" s="154" t="s">
        <v>121</v>
      </c>
      <c r="G731" s="154"/>
      <c r="H731" s="154" t="s">
        <v>309</v>
      </c>
      <c r="I731" s="154"/>
      <c r="J731" s="40">
        <v>114</v>
      </c>
      <c r="K731" s="154" t="s">
        <v>46</v>
      </c>
      <c r="L731" s="178" t="s">
        <v>1969</v>
      </c>
      <c r="N731" s="175" t="s">
        <v>1888</v>
      </c>
      <c r="O731" s="175"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79" t="s">
        <v>1889</v>
      </c>
      <c r="Q731" s="179" t="s">
        <v>46</v>
      </c>
      <c r="R731" s="179" t="str">
        <f t="shared" ref="R731:R737" si="59">H731&amp;" "&amp;I731</f>
        <v xml:space="preserve">Buildings: Heating </v>
      </c>
      <c r="S731" s="179" t="str">
        <f t="shared" si="52"/>
        <v>//**Buildings: Heating : **</v>
      </c>
      <c r="T731" s="162" t="str">
        <f t="shared" si="55"/>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1" x14ac:dyDescent="0.35">
      <c r="A732" s="162" t="s">
        <v>1890</v>
      </c>
      <c r="C732" s="161" t="s">
        <v>1004</v>
      </c>
      <c r="D732" s="161" t="s">
        <v>327</v>
      </c>
      <c r="E732" s="161" t="s">
        <v>282</v>
      </c>
      <c r="F732" s="154" t="s">
        <v>122</v>
      </c>
      <c r="G732" s="154"/>
      <c r="H732" s="154" t="s">
        <v>310</v>
      </c>
      <c r="I732" s="154"/>
      <c r="J732" s="40">
        <v>115</v>
      </c>
      <c r="K732" s="154" t="s">
        <v>46</v>
      </c>
      <c r="L732" s="178" t="s">
        <v>1969</v>
      </c>
      <c r="N732" s="175" t="s">
        <v>1888</v>
      </c>
      <c r="O732" s="175"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79" t="s">
        <v>1889</v>
      </c>
      <c r="Q732" s="179" t="s">
        <v>46</v>
      </c>
      <c r="R732" s="179" t="str">
        <f t="shared" si="59"/>
        <v xml:space="preserve">Buildings: Cooling and Ventilation </v>
      </c>
      <c r="S732" s="179" t="str">
        <f t="shared" si="52"/>
        <v>//**Buildings: Cooling and Ventilation : **</v>
      </c>
      <c r="T732" s="162" t="str">
        <f t="shared" si="55"/>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x14ac:dyDescent="0.35">
      <c r="A733" s="162" t="s">
        <v>1890</v>
      </c>
      <c r="C733" s="161" t="s">
        <v>1004</v>
      </c>
      <c r="D733" s="161" t="s">
        <v>327</v>
      </c>
      <c r="E733" s="161" t="s">
        <v>282</v>
      </c>
      <c r="F733" s="154" t="s">
        <v>123</v>
      </c>
      <c r="G733" s="154"/>
      <c r="H733" s="154" t="s">
        <v>311</v>
      </c>
      <c r="I733" s="154"/>
      <c r="J733" s="40">
        <v>750</v>
      </c>
      <c r="K733" s="154" t="s">
        <v>47</v>
      </c>
      <c r="L733" s="178"/>
      <c r="N733" s="175" t="s">
        <v>1888</v>
      </c>
      <c r="O733" s="175"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79" t="s">
        <v>1889</v>
      </c>
      <c r="Q733" s="179" t="s">
        <v>46</v>
      </c>
      <c r="R733" s="179" t="str">
        <f t="shared" si="59"/>
        <v xml:space="preserve">Buildings: Envelope </v>
      </c>
      <c r="S733" s="179" t="str">
        <f t="shared" si="52"/>
        <v>//**Buildings: Envelope : **</v>
      </c>
      <c r="T733" s="162" t="str">
        <f t="shared" si="55"/>
        <v/>
      </c>
    </row>
    <row r="734" spans="1:21" x14ac:dyDescent="0.35">
      <c r="A734" s="162" t="s">
        <v>1890</v>
      </c>
      <c r="C734" s="161" t="s">
        <v>1004</v>
      </c>
      <c r="D734" s="161" t="s">
        <v>327</v>
      </c>
      <c r="E734" s="161" t="s">
        <v>282</v>
      </c>
      <c r="F734" s="154" t="s">
        <v>124</v>
      </c>
      <c r="G734" s="154"/>
      <c r="H734" s="154" t="s">
        <v>312</v>
      </c>
      <c r="I734" s="154"/>
      <c r="J734" s="40">
        <v>117</v>
      </c>
      <c r="K734" s="154" t="s">
        <v>46</v>
      </c>
      <c r="L734" s="178" t="s">
        <v>1969</v>
      </c>
      <c r="N734" s="175" t="s">
        <v>1888</v>
      </c>
      <c r="O734" s="175"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79" t="s">
        <v>1889</v>
      </c>
      <c r="Q734" s="179" t="s">
        <v>46</v>
      </c>
      <c r="R734" s="179" t="str">
        <f t="shared" si="59"/>
        <v xml:space="preserve">Buildings: Lighting </v>
      </c>
      <c r="S734" s="179" t="str">
        <f t="shared" si="52"/>
        <v>//**Buildings: Lighting : **</v>
      </c>
      <c r="T734" s="162" t="str">
        <f t="shared" si="55"/>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x14ac:dyDescent="0.35">
      <c r="A735" s="162" t="s">
        <v>1890</v>
      </c>
      <c r="C735" s="161" t="s">
        <v>1004</v>
      </c>
      <c r="D735" s="161" t="s">
        <v>327</v>
      </c>
      <c r="E735" s="161" t="s">
        <v>282</v>
      </c>
      <c r="F735" s="154" t="s">
        <v>125</v>
      </c>
      <c r="G735" s="154"/>
      <c r="H735" s="154" t="s">
        <v>313</v>
      </c>
      <c r="I735" s="154"/>
      <c r="J735" s="40">
        <v>118</v>
      </c>
      <c r="K735" s="154" t="s">
        <v>46</v>
      </c>
      <c r="L735" s="178" t="s">
        <v>1969</v>
      </c>
      <c r="N735" s="175" t="s">
        <v>1888</v>
      </c>
      <c r="O735" s="175"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79" t="s">
        <v>1889</v>
      </c>
      <c r="Q735" s="179" t="s">
        <v>46</v>
      </c>
      <c r="R735" s="179" t="str">
        <f t="shared" si="59"/>
        <v xml:space="preserve">Buildings: Appliances </v>
      </c>
      <c r="S735" s="179" t="str">
        <f t="shared" si="52"/>
        <v>//**Buildings: Appliances : **</v>
      </c>
      <c r="T735" s="162" t="str">
        <f t="shared" si="55"/>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x14ac:dyDescent="0.35">
      <c r="A736" s="162" t="s">
        <v>1890</v>
      </c>
      <c r="C736" s="161" t="s">
        <v>1004</v>
      </c>
      <c r="D736" s="161" t="s">
        <v>327</v>
      </c>
      <c r="E736" s="161" t="s">
        <v>282</v>
      </c>
      <c r="F736" s="154" t="s">
        <v>126</v>
      </c>
      <c r="G736" s="154"/>
      <c r="H736" s="154" t="s">
        <v>314</v>
      </c>
      <c r="I736" s="154"/>
      <c r="J736" s="40">
        <v>119</v>
      </c>
      <c r="K736" s="154" t="s">
        <v>46</v>
      </c>
      <c r="L736" s="178" t="s">
        <v>1969</v>
      </c>
      <c r="N736" s="175" t="s">
        <v>1888</v>
      </c>
      <c r="O736" s="175"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79" t="s">
        <v>1889</v>
      </c>
      <c r="Q736" s="179" t="s">
        <v>46</v>
      </c>
      <c r="R736" s="179" t="str">
        <f t="shared" si="59"/>
        <v xml:space="preserve">Buildings: Other Components </v>
      </c>
      <c r="S736" s="179" t="str">
        <f t="shared" si="52"/>
        <v>//**Buildings: Other Components : **</v>
      </c>
      <c r="T736" s="162" t="str">
        <f t="shared" si="55"/>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2" ht="72.5" x14ac:dyDescent="0.35">
      <c r="A737" s="189" t="s">
        <v>1887</v>
      </c>
      <c r="B737" s="164"/>
      <c r="C737" s="189" t="s">
        <v>1004</v>
      </c>
      <c r="D737" s="189" t="s">
        <v>327</v>
      </c>
      <c r="E737" s="189" t="s">
        <v>283</v>
      </c>
      <c r="F737" s="189"/>
      <c r="G737" s="189"/>
      <c r="H737" s="189" t="s">
        <v>29</v>
      </c>
      <c r="I737" s="189"/>
      <c r="J737" s="189">
        <v>120</v>
      </c>
      <c r="K737" s="189" t="s">
        <v>46</v>
      </c>
      <c r="L737" s="189" t="s">
        <v>1969</v>
      </c>
      <c r="M737" s="164"/>
      <c r="N737" s="206" t="s">
        <v>1888</v>
      </c>
      <c r="O737" s="20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89" t="s">
        <v>1889</v>
      </c>
      <c r="Q737" s="189" t="s">
        <v>46</v>
      </c>
      <c r="R737" s="189" t="str">
        <f t="shared" si="59"/>
        <v xml:space="preserve">Carbon Capture and Sequestration </v>
      </c>
      <c r="S737" s="189" t="str">
        <f t="shared" si="52"/>
        <v>//**Carbon Capture and Sequestration : **</v>
      </c>
      <c r="T737" s="189" t="str">
        <f t="shared" si="55"/>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7" s="204" t="str">
        <f>N737&amp;O737&amp;P737&amp;T737</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89"/>
    </row>
    <row r="738" spans="1:22" ht="232" x14ac:dyDescent="0.35">
      <c r="A738" s="189" t="s">
        <v>1887</v>
      </c>
      <c r="B738" s="164"/>
      <c r="C738" s="189" t="s">
        <v>1004</v>
      </c>
      <c r="D738" s="189" t="s">
        <v>327</v>
      </c>
      <c r="E738" s="189" t="s">
        <v>284</v>
      </c>
      <c r="F738" s="189"/>
      <c r="G738" s="189"/>
      <c r="H738" s="189"/>
      <c r="I738" s="189"/>
      <c r="J738" s="189"/>
      <c r="K738" s="189"/>
      <c r="L738" s="189"/>
      <c r="M738" s="164"/>
      <c r="N738" s="206" t="s">
        <v>1888</v>
      </c>
      <c r="O738" s="20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89" t="s">
        <v>1889</v>
      </c>
      <c r="Q738" s="189" t="s">
        <v>46</v>
      </c>
      <c r="R738" s="189"/>
      <c r="S738" s="189" t="str">
        <f t="shared" ref="S738:S818" si="60">IF(R738="","","//**"&amp;R738&amp;": **")</f>
        <v/>
      </c>
      <c r="T738" s="189" t="str">
        <f t="shared" si="55"/>
        <v/>
      </c>
      <c r="U738" s="204" t="str">
        <f>N738&amp;O738&amp;P738&amp;T739&amp;T740&amp;T741&amp;T742&amp;T743&amp;T744&amp;T745&amp;T746&amp;T747&amp;T748&amp;T749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8" s="189"/>
    </row>
    <row r="739" spans="1:22" x14ac:dyDescent="0.35">
      <c r="A739" s="162" t="s">
        <v>1890</v>
      </c>
      <c r="C739" s="28" t="s">
        <v>1004</v>
      </c>
      <c r="D739" s="161" t="s">
        <v>327</v>
      </c>
      <c r="E739" s="28" t="s">
        <v>284</v>
      </c>
      <c r="F739" s="154" t="s">
        <v>452</v>
      </c>
      <c r="G739" s="154"/>
      <c r="H739" s="155" t="s">
        <v>455</v>
      </c>
      <c r="I739" s="154"/>
      <c r="J739" s="40">
        <v>121</v>
      </c>
      <c r="K739" s="154" t="s">
        <v>46</v>
      </c>
      <c r="L739" s="178" t="s">
        <v>1969</v>
      </c>
      <c r="N739" s="175" t="s">
        <v>1888</v>
      </c>
      <c r="O739" s="175"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79" t="s">
        <v>1889</v>
      </c>
      <c r="Q739" s="179" t="s">
        <v>46</v>
      </c>
      <c r="R739" s="179" t="str">
        <f t="shared" ref="R739:R749" si="61">H739&amp;" "&amp;I739</f>
        <v xml:space="preserve">Electricity: Hard Coal </v>
      </c>
      <c r="S739" s="179" t="str">
        <f t="shared" si="60"/>
        <v>//**Electricity: Hard Coal : **</v>
      </c>
      <c r="T739" s="162" t="str">
        <f t="shared" si="55"/>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35">
      <c r="A740" s="162" t="s">
        <v>1890</v>
      </c>
      <c r="C740" s="161" t="s">
        <v>1004</v>
      </c>
      <c r="D740" s="161" t="s">
        <v>327</v>
      </c>
      <c r="E740" s="161" t="s">
        <v>284</v>
      </c>
      <c r="F740" s="155" t="s">
        <v>297</v>
      </c>
      <c r="G740" s="214"/>
      <c r="H740" s="155" t="s">
        <v>511</v>
      </c>
      <c r="I740" s="154"/>
      <c r="J740" s="40">
        <v>122</v>
      </c>
      <c r="K740" s="154" t="s">
        <v>46</v>
      </c>
      <c r="L740" s="178" t="s">
        <v>1969</v>
      </c>
      <c r="N740" s="175" t="s">
        <v>1888</v>
      </c>
      <c r="O740" s="175"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79" t="s">
        <v>1889</v>
      </c>
      <c r="Q740" s="179" t="s">
        <v>46</v>
      </c>
      <c r="R740" s="179" t="str">
        <f t="shared" si="61"/>
        <v xml:space="preserve">Electricity: Natural Gas Nonpeaker </v>
      </c>
      <c r="S740" s="179" t="str">
        <f t="shared" si="60"/>
        <v>//**Electricity: Natural Gas Nonpeaker : **</v>
      </c>
      <c r="T740" s="162" t="str">
        <f t="shared" si="55"/>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35">
      <c r="A741" s="162" t="s">
        <v>1890</v>
      </c>
      <c r="C741" s="161" t="s">
        <v>1004</v>
      </c>
      <c r="D741" s="161" t="s">
        <v>327</v>
      </c>
      <c r="E741" s="161" t="s">
        <v>284</v>
      </c>
      <c r="F741" s="155" t="s">
        <v>80</v>
      </c>
      <c r="G741" s="214"/>
      <c r="H741" s="155" t="s">
        <v>315</v>
      </c>
      <c r="I741" s="154"/>
      <c r="J741" s="40">
        <v>123</v>
      </c>
      <c r="K741" s="154" t="s">
        <v>46</v>
      </c>
      <c r="L741" s="178" t="s">
        <v>1969</v>
      </c>
      <c r="N741" s="175" t="s">
        <v>1888</v>
      </c>
      <c r="O741" s="175"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79" t="s">
        <v>1889</v>
      </c>
      <c r="Q741" s="179" t="s">
        <v>46</v>
      </c>
      <c r="R741" s="179" t="str">
        <f t="shared" si="61"/>
        <v xml:space="preserve">Electricity: Nuclear </v>
      </c>
      <c r="S741" s="179" t="str">
        <f t="shared" si="60"/>
        <v>//**Electricity: Nuclear : **</v>
      </c>
      <c r="T741" s="162" t="str">
        <f t="shared" si="55"/>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2" spans="1:22" x14ac:dyDescent="0.35">
      <c r="A742" s="162" t="s">
        <v>1890</v>
      </c>
      <c r="C742" s="161" t="s">
        <v>1004</v>
      </c>
      <c r="D742" s="161" t="s">
        <v>327</v>
      </c>
      <c r="E742" s="161" t="s">
        <v>284</v>
      </c>
      <c r="F742" s="155" t="s">
        <v>81</v>
      </c>
      <c r="G742" s="214"/>
      <c r="H742" s="155" t="s">
        <v>316</v>
      </c>
      <c r="I742" s="154"/>
      <c r="J742" s="40">
        <v>751</v>
      </c>
      <c r="K742" s="154" t="s">
        <v>47</v>
      </c>
      <c r="L742" s="178"/>
      <c r="N742" s="175" t="s">
        <v>1888</v>
      </c>
      <c r="O742" s="175"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79" t="s">
        <v>1889</v>
      </c>
      <c r="Q742" s="179" t="s">
        <v>46</v>
      </c>
      <c r="R742" s="179" t="str">
        <f t="shared" si="61"/>
        <v xml:space="preserve">Electricity: Hydro </v>
      </c>
      <c r="S742" s="179" t="str">
        <f t="shared" si="60"/>
        <v>//**Electricity: Hydro : **</v>
      </c>
      <c r="T742" s="162" t="str">
        <f t="shared" si="55"/>
        <v/>
      </c>
    </row>
    <row r="743" spans="1:22" x14ac:dyDescent="0.35">
      <c r="A743" s="162" t="s">
        <v>1890</v>
      </c>
      <c r="C743" s="161" t="s">
        <v>1004</v>
      </c>
      <c r="D743" s="161" t="s">
        <v>327</v>
      </c>
      <c r="E743" s="161" t="s">
        <v>284</v>
      </c>
      <c r="F743" s="155" t="s">
        <v>453</v>
      </c>
      <c r="G743" s="214"/>
      <c r="H743" s="155" t="s">
        <v>457</v>
      </c>
      <c r="I743" s="154"/>
      <c r="J743" s="40">
        <v>752</v>
      </c>
      <c r="K743" s="154" t="s">
        <v>47</v>
      </c>
      <c r="L743" s="178"/>
      <c r="N743" s="175" t="s">
        <v>1888</v>
      </c>
      <c r="O743" s="175"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79" t="s">
        <v>1889</v>
      </c>
      <c r="Q743" s="179" t="s">
        <v>46</v>
      </c>
      <c r="R743" s="179" t="str">
        <f t="shared" si="61"/>
        <v xml:space="preserve">Electricity: Onshore Wind </v>
      </c>
      <c r="S743" s="179" t="str">
        <f t="shared" si="60"/>
        <v>//**Electricity: Onshore Wind : **</v>
      </c>
      <c r="T743" s="162" t="str">
        <f t="shared" si="55"/>
        <v/>
      </c>
    </row>
    <row r="744" spans="1:22" x14ac:dyDescent="0.35">
      <c r="A744" s="162" t="s">
        <v>1890</v>
      </c>
      <c r="C744" s="161" t="s">
        <v>1004</v>
      </c>
      <c r="D744" s="161" t="s">
        <v>327</v>
      </c>
      <c r="E744" s="161" t="s">
        <v>284</v>
      </c>
      <c r="F744" s="155" t="s">
        <v>82</v>
      </c>
      <c r="G744" s="214"/>
      <c r="H744" s="155" t="s">
        <v>317</v>
      </c>
      <c r="I744" s="154"/>
      <c r="J744" s="40">
        <v>753</v>
      </c>
      <c r="K744" s="154" t="s">
        <v>47</v>
      </c>
      <c r="L744" s="178"/>
      <c r="N744" s="175" t="s">
        <v>1888</v>
      </c>
      <c r="O744" s="175"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79" t="s">
        <v>1889</v>
      </c>
      <c r="Q744" s="179" t="s">
        <v>46</v>
      </c>
      <c r="R744" s="179" t="str">
        <f t="shared" si="61"/>
        <v xml:space="preserve">Electricity: Solar PV </v>
      </c>
      <c r="S744" s="179" t="str">
        <f t="shared" si="60"/>
        <v>//**Electricity: Solar PV : **</v>
      </c>
      <c r="T744" s="162" t="str">
        <f t="shared" ref="T744:T824" si="62">IF(K744="Yes",S744&amp;L744,"")</f>
        <v/>
      </c>
    </row>
    <row r="745" spans="1:22" x14ac:dyDescent="0.35">
      <c r="A745" s="162" t="s">
        <v>1890</v>
      </c>
      <c r="C745" s="161" t="s">
        <v>1004</v>
      </c>
      <c r="D745" s="161" t="s">
        <v>327</v>
      </c>
      <c r="E745" s="161" t="s">
        <v>284</v>
      </c>
      <c r="F745" s="155" t="s">
        <v>83</v>
      </c>
      <c r="G745" s="214"/>
      <c r="H745" s="155" t="s">
        <v>318</v>
      </c>
      <c r="I745" s="154"/>
      <c r="J745" s="40">
        <v>754</v>
      </c>
      <c r="K745" s="154" t="s">
        <v>47</v>
      </c>
      <c r="L745" s="178"/>
      <c r="N745" s="175" t="s">
        <v>1888</v>
      </c>
      <c r="O745" s="175"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79" t="s">
        <v>1889</v>
      </c>
      <c r="Q745" s="179" t="s">
        <v>46</v>
      </c>
      <c r="R745" s="179" t="str">
        <f t="shared" si="61"/>
        <v xml:space="preserve">Electricity: Solar Thermal </v>
      </c>
      <c r="S745" s="179" t="str">
        <f t="shared" si="60"/>
        <v>//**Electricity: Solar Thermal : **</v>
      </c>
      <c r="T745" s="162" t="str">
        <f t="shared" si="62"/>
        <v/>
      </c>
    </row>
    <row r="746" spans="1:22" x14ac:dyDescent="0.35">
      <c r="A746" s="162" t="s">
        <v>1890</v>
      </c>
      <c r="C746" s="161" t="s">
        <v>1004</v>
      </c>
      <c r="D746" s="161" t="s">
        <v>327</v>
      </c>
      <c r="E746" s="161" t="s">
        <v>284</v>
      </c>
      <c r="F746" s="155" t="s">
        <v>84</v>
      </c>
      <c r="G746" s="214"/>
      <c r="H746" s="155" t="s">
        <v>319</v>
      </c>
      <c r="I746" s="154"/>
      <c r="J746" s="40">
        <v>124</v>
      </c>
      <c r="K746" s="154" t="s">
        <v>46</v>
      </c>
      <c r="L746" s="178" t="s">
        <v>1969</v>
      </c>
      <c r="N746" s="175" t="s">
        <v>1888</v>
      </c>
      <c r="O746" s="175"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79" t="s">
        <v>1889</v>
      </c>
      <c r="Q746" s="179" t="s">
        <v>46</v>
      </c>
      <c r="R746" s="179" t="str">
        <f t="shared" si="61"/>
        <v xml:space="preserve">Electricity: Biomass </v>
      </c>
      <c r="S746" s="179" t="str">
        <f t="shared" si="60"/>
        <v>//**Electricity: Biomass : **</v>
      </c>
      <c r="T746" s="162" t="str">
        <f t="shared" si="6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35">
      <c r="A747" s="162" t="s">
        <v>1890</v>
      </c>
      <c r="C747" s="161" t="s">
        <v>1004</v>
      </c>
      <c r="D747" s="161" t="s">
        <v>327</v>
      </c>
      <c r="E747" s="161" t="s">
        <v>284</v>
      </c>
      <c r="F747" s="155" t="s">
        <v>300</v>
      </c>
      <c r="G747" s="214"/>
      <c r="H747" s="155" t="s">
        <v>512</v>
      </c>
      <c r="I747" s="154"/>
      <c r="J747" s="40">
        <v>193</v>
      </c>
      <c r="K747" s="154" t="s">
        <v>46</v>
      </c>
      <c r="L747" s="178" t="s">
        <v>1969</v>
      </c>
      <c r="N747" s="175" t="s">
        <v>1888</v>
      </c>
      <c r="O747" s="175"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79" t="s">
        <v>1889</v>
      </c>
      <c r="Q747" s="179" t="s">
        <v>46</v>
      </c>
      <c r="R747" s="179" t="str">
        <f t="shared" si="61"/>
        <v xml:space="preserve">Electricity: Natural Gas Peaker </v>
      </c>
      <c r="S747" s="179" t="str">
        <f t="shared" si="60"/>
        <v>//**Electricity: Natural Gas Peaker : **</v>
      </c>
      <c r="T747" s="162" t="str">
        <f t="shared" si="6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35">
      <c r="A748" s="162" t="s">
        <v>1890</v>
      </c>
      <c r="C748" s="161" t="s">
        <v>1004</v>
      </c>
      <c r="D748" s="161" t="s">
        <v>327</v>
      </c>
      <c r="E748" s="161" t="s">
        <v>284</v>
      </c>
      <c r="F748" s="155" t="s">
        <v>449</v>
      </c>
      <c r="G748" s="214"/>
      <c r="H748" s="155" t="s">
        <v>450</v>
      </c>
      <c r="I748" s="154"/>
      <c r="J748" s="40">
        <v>181</v>
      </c>
      <c r="K748" s="154" t="s">
        <v>46</v>
      </c>
      <c r="L748" s="178" t="s">
        <v>1969</v>
      </c>
      <c r="N748" s="175" t="s">
        <v>1888</v>
      </c>
      <c r="O748" s="175"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79" t="s">
        <v>1889</v>
      </c>
      <c r="Q748" s="179" t="s">
        <v>46</v>
      </c>
      <c r="R748" s="179" t="str">
        <f t="shared" si="61"/>
        <v xml:space="preserve">Electricity: Lignite </v>
      </c>
      <c r="S748" s="179" t="str">
        <f t="shared" si="60"/>
        <v>//**Electricity: Lignite : **</v>
      </c>
      <c r="T748" s="162" t="str">
        <f t="shared" si="6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2" x14ac:dyDescent="0.35">
      <c r="A749" s="162" t="s">
        <v>1890</v>
      </c>
      <c r="C749" s="161" t="s">
        <v>1004</v>
      </c>
      <c r="D749" s="161" t="s">
        <v>327</v>
      </c>
      <c r="E749" s="161" t="s">
        <v>284</v>
      </c>
      <c r="F749" s="155" t="s">
        <v>458</v>
      </c>
      <c r="G749" s="214"/>
      <c r="H749" s="155" t="s">
        <v>460</v>
      </c>
      <c r="I749" s="154"/>
      <c r="J749" s="40">
        <v>755</v>
      </c>
      <c r="K749" s="154" t="s">
        <v>47</v>
      </c>
      <c r="L749" s="178"/>
      <c r="N749" s="175" t="s">
        <v>1888</v>
      </c>
      <c r="O749" s="175"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79" t="s">
        <v>1889</v>
      </c>
      <c r="Q749" s="179" t="s">
        <v>46</v>
      </c>
      <c r="R749" s="179" t="str">
        <f t="shared" si="61"/>
        <v xml:space="preserve">Electricity: Offshore Wind </v>
      </c>
      <c r="S749" s="179" t="str">
        <f t="shared" si="60"/>
        <v>//**Electricity: Offshore Wind : **</v>
      </c>
      <c r="T749" s="162" t="str">
        <f t="shared" si="62"/>
        <v/>
      </c>
    </row>
    <row r="750" spans="1:22" s="189" customFormat="1" ht="409.5" x14ac:dyDescent="0.35">
      <c r="A750" s="189" t="s">
        <v>1887</v>
      </c>
      <c r="B750" s="164"/>
      <c r="C750" s="189" t="s">
        <v>1004</v>
      </c>
      <c r="D750" s="189" t="s">
        <v>327</v>
      </c>
      <c r="E750" s="189" t="s">
        <v>285</v>
      </c>
      <c r="M750" s="164"/>
      <c r="N750" s="206" t="s">
        <v>1888</v>
      </c>
      <c r="O750" s="206"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89" t="s">
        <v>1889</v>
      </c>
      <c r="Q750" s="189" t="s">
        <v>46</v>
      </c>
      <c r="S750" s="189" t="str">
        <f t="shared" si="60"/>
        <v/>
      </c>
      <c r="T750" s="189" t="str">
        <f t="shared" si="62"/>
        <v/>
      </c>
      <c r="U750" s="204" t="str">
        <f>N750&amp;O750&amp;P750&amp;T751&amp;T752&amp;T753&amp;T754&amp;T755&amp;T756&amp;T757&amp;T758&amp;T759&amp;T760&amp;T761&amp;T762&amp;T763&amp;T764&amp;T765&amp;T766&amp;T767&amp;T768&amp;T769&amp;T770&amp;T771&amp;T772&amp;T773&amp;T774&amp;T775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35">
      <c r="A751" s="162" t="s">
        <v>1890</v>
      </c>
      <c r="C751" s="28" t="s">
        <v>1004</v>
      </c>
      <c r="D751" s="161" t="s">
        <v>327</v>
      </c>
      <c r="E751" s="28" t="s">
        <v>285</v>
      </c>
      <c r="F751" s="28" t="s">
        <v>1970</v>
      </c>
      <c r="G751" s="154"/>
      <c r="H751" s="155" t="s">
        <v>1971</v>
      </c>
      <c r="I751" s="154"/>
      <c r="J751" s="40">
        <v>1487</v>
      </c>
      <c r="K751" s="154" t="s">
        <v>46</v>
      </c>
      <c r="L751" s="154" t="s">
        <v>1969</v>
      </c>
      <c r="N751" s="175" t="s">
        <v>1888</v>
      </c>
      <c r="O751" s="175"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79" t="s">
        <v>1889</v>
      </c>
      <c r="Q751" s="179" t="s">
        <v>46</v>
      </c>
      <c r="R751" s="179" t="str">
        <f t="shared" ref="R751:R775" si="63">H751&amp;" "&amp;I751</f>
        <v xml:space="preserve">Industry: Agriculture and Forestry </v>
      </c>
      <c r="S751" s="179" t="str">
        <f t="shared" si="60"/>
        <v>//**Industry: Agriculture and Forestry : **</v>
      </c>
      <c r="T751" s="162" t="str">
        <f t="shared" si="62"/>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35">
      <c r="A752" s="162" t="s">
        <v>1890</v>
      </c>
      <c r="C752" s="161" t="s">
        <v>1004</v>
      </c>
      <c r="D752" s="161" t="s">
        <v>327</v>
      </c>
      <c r="E752" s="161" t="s">
        <v>285</v>
      </c>
      <c r="F752" s="28" t="s">
        <v>1972</v>
      </c>
      <c r="G752" s="154"/>
      <c r="H752" s="155" t="s">
        <v>1973</v>
      </c>
      <c r="I752" s="154"/>
      <c r="J752" s="40">
        <v>1488</v>
      </c>
      <c r="K752" s="154" t="s">
        <v>46</v>
      </c>
      <c r="L752" s="214" t="s">
        <v>1969</v>
      </c>
      <c r="N752" s="175" t="s">
        <v>1888</v>
      </c>
      <c r="O752" s="175"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79" t="s">
        <v>1889</v>
      </c>
      <c r="Q752" s="179" t="s">
        <v>46</v>
      </c>
      <c r="R752" s="179" t="str">
        <f t="shared" si="63"/>
        <v xml:space="preserve">Industry: Coal Mining </v>
      </c>
      <c r="S752" s="179" t="str">
        <f t="shared" si="60"/>
        <v>//**Industry: Coal Mining : **</v>
      </c>
      <c r="T752" s="162" t="str">
        <f t="shared" si="62"/>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35">
      <c r="A753" s="162" t="s">
        <v>1890</v>
      </c>
      <c r="C753" s="161" t="s">
        <v>1004</v>
      </c>
      <c r="D753" s="161" t="s">
        <v>327</v>
      </c>
      <c r="E753" s="161" t="s">
        <v>285</v>
      </c>
      <c r="F753" s="28" t="s">
        <v>1974</v>
      </c>
      <c r="G753" s="154"/>
      <c r="H753" s="155" t="s">
        <v>1975</v>
      </c>
      <c r="I753" s="154"/>
      <c r="J753" s="40">
        <v>1489</v>
      </c>
      <c r="K753" s="154" t="s">
        <v>46</v>
      </c>
      <c r="L753" s="214" t="s">
        <v>1969</v>
      </c>
      <c r="N753" s="175" t="s">
        <v>1888</v>
      </c>
      <c r="O753" s="175"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79" t="s">
        <v>1889</v>
      </c>
      <c r="Q753" s="179" t="s">
        <v>46</v>
      </c>
      <c r="R753" s="179" t="str">
        <f t="shared" si="63"/>
        <v xml:space="preserve">Industry: Oil and Gas Extraction </v>
      </c>
      <c r="S753" s="179" t="str">
        <f t="shared" si="60"/>
        <v>//**Industry: Oil and Gas Extraction : **</v>
      </c>
      <c r="T753" s="162" t="str">
        <f t="shared" si="62"/>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35">
      <c r="A754" s="162" t="s">
        <v>1890</v>
      </c>
      <c r="C754" s="161" t="s">
        <v>1004</v>
      </c>
      <c r="D754" s="161" t="s">
        <v>327</v>
      </c>
      <c r="E754" s="161" t="s">
        <v>285</v>
      </c>
      <c r="F754" s="28" t="s">
        <v>1976</v>
      </c>
      <c r="G754" s="154"/>
      <c r="H754" s="155" t="s">
        <v>1977</v>
      </c>
      <c r="I754" s="154"/>
      <c r="J754" s="40">
        <v>1490</v>
      </c>
      <c r="K754" s="154" t="s">
        <v>46</v>
      </c>
      <c r="L754" s="214" t="s">
        <v>1969</v>
      </c>
      <c r="N754" s="175" t="s">
        <v>1888</v>
      </c>
      <c r="O754" s="175"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79" t="s">
        <v>1889</v>
      </c>
      <c r="Q754" s="179" t="s">
        <v>46</v>
      </c>
      <c r="R754" s="179" t="str">
        <f t="shared" si="63"/>
        <v xml:space="preserve">Industry: Other Mining and Quarrying </v>
      </c>
      <c r="S754" s="179" t="str">
        <f t="shared" si="60"/>
        <v>//**Industry: Other Mining and Quarrying : **</v>
      </c>
      <c r="T754" s="162" t="str">
        <f t="shared" si="62"/>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35">
      <c r="A755" s="162" t="s">
        <v>1890</v>
      </c>
      <c r="C755" s="161" t="s">
        <v>1004</v>
      </c>
      <c r="D755" s="161" t="s">
        <v>327</v>
      </c>
      <c r="E755" s="161" t="s">
        <v>285</v>
      </c>
      <c r="F755" s="28" t="s">
        <v>1978</v>
      </c>
      <c r="G755" s="154"/>
      <c r="H755" s="155" t="s">
        <v>1979</v>
      </c>
      <c r="I755" s="154"/>
      <c r="J755" s="40">
        <v>1491</v>
      </c>
      <c r="K755" s="154" t="s">
        <v>46</v>
      </c>
      <c r="L755" s="214" t="s">
        <v>1969</v>
      </c>
      <c r="N755" s="175" t="s">
        <v>1888</v>
      </c>
      <c r="O755" s="175"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79" t="s">
        <v>1889</v>
      </c>
      <c r="Q755" s="179" t="s">
        <v>46</v>
      </c>
      <c r="R755" s="179" t="str">
        <f t="shared" si="63"/>
        <v xml:space="preserve">Industry: Food Beverage and Tobacco </v>
      </c>
      <c r="S755" s="179" t="str">
        <f t="shared" si="60"/>
        <v>//**Industry: Food Beverage and Tobacco : **</v>
      </c>
      <c r="T755" s="162" t="str">
        <f t="shared" si="62"/>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35">
      <c r="A756" s="162" t="s">
        <v>1890</v>
      </c>
      <c r="C756" s="161" t="s">
        <v>1004</v>
      </c>
      <c r="D756" s="161" t="s">
        <v>327</v>
      </c>
      <c r="E756" s="161" t="s">
        <v>285</v>
      </c>
      <c r="F756" s="28" t="s">
        <v>1980</v>
      </c>
      <c r="G756" s="154"/>
      <c r="H756" s="155" t="s">
        <v>1981</v>
      </c>
      <c r="I756" s="154"/>
      <c r="J756" s="40">
        <v>1492</v>
      </c>
      <c r="K756" s="154" t="s">
        <v>46</v>
      </c>
      <c r="L756" s="214" t="s">
        <v>1969</v>
      </c>
      <c r="N756" s="175" t="s">
        <v>1888</v>
      </c>
      <c r="O756" s="175"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79" t="s">
        <v>1889</v>
      </c>
      <c r="Q756" s="179" t="s">
        <v>46</v>
      </c>
      <c r="R756" s="179" t="str">
        <f t="shared" si="63"/>
        <v xml:space="preserve">Industry: Textiles Apparel and Leather </v>
      </c>
      <c r="S756" s="179" t="str">
        <f t="shared" si="60"/>
        <v>//**Industry: Textiles Apparel and Leather : **</v>
      </c>
      <c r="T756" s="162" t="str">
        <f t="shared" si="62"/>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35">
      <c r="A757" s="162" t="s">
        <v>1890</v>
      </c>
      <c r="C757" s="161" t="s">
        <v>1004</v>
      </c>
      <c r="D757" s="161" t="s">
        <v>327</v>
      </c>
      <c r="E757" s="161" t="s">
        <v>285</v>
      </c>
      <c r="F757" s="28" t="s">
        <v>1982</v>
      </c>
      <c r="G757" s="154"/>
      <c r="H757" s="155" t="s">
        <v>1983</v>
      </c>
      <c r="I757" s="154"/>
      <c r="J757" s="40">
        <v>1493</v>
      </c>
      <c r="K757" s="154" t="s">
        <v>46</v>
      </c>
      <c r="L757" s="214" t="s">
        <v>1969</v>
      </c>
      <c r="N757" s="175" t="s">
        <v>1888</v>
      </c>
      <c r="O757" s="175"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79" t="s">
        <v>1889</v>
      </c>
      <c r="Q757" s="179" t="s">
        <v>46</v>
      </c>
      <c r="R757" s="179" t="str">
        <f t="shared" si="63"/>
        <v xml:space="preserve">Industry: Wood Products </v>
      </c>
      <c r="S757" s="179" t="str">
        <f t="shared" si="60"/>
        <v>//**Industry: Wood Products : **</v>
      </c>
      <c r="T757" s="162" t="str">
        <f t="shared" si="62"/>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35">
      <c r="A758" s="162" t="s">
        <v>1890</v>
      </c>
      <c r="C758" s="161" t="s">
        <v>1004</v>
      </c>
      <c r="D758" s="161" t="s">
        <v>327</v>
      </c>
      <c r="E758" s="161" t="s">
        <v>285</v>
      </c>
      <c r="F758" s="28" t="s">
        <v>1984</v>
      </c>
      <c r="G758" s="154"/>
      <c r="H758" s="155" t="s">
        <v>1985</v>
      </c>
      <c r="I758" s="154"/>
      <c r="J758" s="40">
        <v>1494</v>
      </c>
      <c r="K758" s="154" t="s">
        <v>46</v>
      </c>
      <c r="L758" s="214" t="s">
        <v>1969</v>
      </c>
      <c r="N758" s="175" t="s">
        <v>1888</v>
      </c>
      <c r="O758" s="175"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79" t="s">
        <v>1889</v>
      </c>
      <c r="Q758" s="179" t="s">
        <v>46</v>
      </c>
      <c r="R758" s="179" t="str">
        <f t="shared" si="63"/>
        <v xml:space="preserve">Industry: Pulp Paper and Printing </v>
      </c>
      <c r="S758" s="179" t="str">
        <f t="shared" si="60"/>
        <v>//**Industry: Pulp Paper and Printing : **</v>
      </c>
      <c r="T758" s="162" t="str">
        <f t="shared" si="62"/>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35">
      <c r="A759" s="162" t="s">
        <v>1890</v>
      </c>
      <c r="C759" s="161" t="s">
        <v>1004</v>
      </c>
      <c r="D759" s="161" t="s">
        <v>327</v>
      </c>
      <c r="E759" s="161" t="s">
        <v>285</v>
      </c>
      <c r="F759" s="28" t="s">
        <v>1986</v>
      </c>
      <c r="G759" s="154"/>
      <c r="H759" s="155" t="s">
        <v>1987</v>
      </c>
      <c r="I759" s="154"/>
      <c r="J759" s="40">
        <v>1495</v>
      </c>
      <c r="K759" s="154" t="s">
        <v>46</v>
      </c>
      <c r="L759" s="214" t="s">
        <v>1969</v>
      </c>
      <c r="N759" s="175" t="s">
        <v>1888</v>
      </c>
      <c r="O759" s="175"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79" t="s">
        <v>1889</v>
      </c>
      <c r="Q759" s="179" t="s">
        <v>46</v>
      </c>
      <c r="R759" s="179" t="str">
        <f t="shared" si="63"/>
        <v xml:space="preserve">Industry: Refined Petroleum and Coke </v>
      </c>
      <c r="S759" s="179" t="str">
        <f t="shared" si="60"/>
        <v>//**Industry: Refined Petroleum and Coke : **</v>
      </c>
      <c r="T759" s="162" t="str">
        <f t="shared" si="62"/>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35">
      <c r="A760" s="162" t="s">
        <v>1890</v>
      </c>
      <c r="C760" s="161" t="s">
        <v>1004</v>
      </c>
      <c r="D760" s="161" t="s">
        <v>327</v>
      </c>
      <c r="E760" s="161" t="s">
        <v>285</v>
      </c>
      <c r="F760" s="28" t="s">
        <v>1988</v>
      </c>
      <c r="G760" s="154"/>
      <c r="H760" s="155" t="s">
        <v>323</v>
      </c>
      <c r="I760" s="154"/>
      <c r="J760" s="40">
        <v>1496</v>
      </c>
      <c r="K760" s="154" t="s">
        <v>46</v>
      </c>
      <c r="L760" s="214" t="s">
        <v>1969</v>
      </c>
      <c r="N760" s="175" t="s">
        <v>1888</v>
      </c>
      <c r="O760" s="175"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79" t="s">
        <v>1889</v>
      </c>
      <c r="Q760" s="179" t="s">
        <v>46</v>
      </c>
      <c r="R760" s="179" t="str">
        <f t="shared" si="63"/>
        <v xml:space="preserve">Industry: Chemicals </v>
      </c>
      <c r="S760" s="179" t="str">
        <f t="shared" si="60"/>
        <v>//**Industry: Chemicals : **</v>
      </c>
      <c r="T760" s="162" t="str">
        <f t="shared" si="6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35">
      <c r="A761" s="162" t="s">
        <v>1890</v>
      </c>
      <c r="C761" s="161" t="s">
        <v>1004</v>
      </c>
      <c r="D761" s="161" t="s">
        <v>327</v>
      </c>
      <c r="E761" s="161" t="s">
        <v>285</v>
      </c>
      <c r="F761" s="28" t="s">
        <v>1989</v>
      </c>
      <c r="G761" s="154"/>
      <c r="H761" s="155" t="s">
        <v>1990</v>
      </c>
      <c r="I761" s="154"/>
      <c r="J761" s="40">
        <v>1497</v>
      </c>
      <c r="K761" s="154" t="s">
        <v>46</v>
      </c>
      <c r="L761" s="214" t="s">
        <v>1969</v>
      </c>
      <c r="N761" s="175" t="s">
        <v>1888</v>
      </c>
      <c r="O761" s="175"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79" t="s">
        <v>1889</v>
      </c>
      <c r="Q761" s="179" t="s">
        <v>46</v>
      </c>
      <c r="R761" s="179" t="str">
        <f t="shared" si="63"/>
        <v xml:space="preserve">Industry: Rubber and Plastic Products </v>
      </c>
      <c r="S761" s="179" t="str">
        <f t="shared" si="60"/>
        <v>//**Industry: Rubber and Plastic Products : **</v>
      </c>
      <c r="T761" s="162" t="str">
        <f t="shared" si="62"/>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35">
      <c r="A762" s="162" t="s">
        <v>1890</v>
      </c>
      <c r="C762" s="161" t="s">
        <v>1004</v>
      </c>
      <c r="D762" s="161" t="s">
        <v>327</v>
      </c>
      <c r="E762" s="161" t="s">
        <v>285</v>
      </c>
      <c r="F762" s="28" t="s">
        <v>1991</v>
      </c>
      <c r="G762" s="154"/>
      <c r="H762" s="155" t="s">
        <v>1992</v>
      </c>
      <c r="I762" s="154"/>
      <c r="J762" s="40">
        <v>1498</v>
      </c>
      <c r="K762" s="154" t="s">
        <v>46</v>
      </c>
      <c r="L762" s="214" t="s">
        <v>1969</v>
      </c>
      <c r="N762" s="175" t="s">
        <v>1888</v>
      </c>
      <c r="O762" s="175"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79" t="s">
        <v>1889</v>
      </c>
      <c r="Q762" s="179" t="s">
        <v>46</v>
      </c>
      <c r="R762" s="179" t="str">
        <f t="shared" si="63"/>
        <v xml:space="preserve">Industry: Glass and Glass Products </v>
      </c>
      <c r="S762" s="179" t="str">
        <f t="shared" si="60"/>
        <v>//**Industry: Glass and Glass Products : **</v>
      </c>
      <c r="T762" s="162" t="str">
        <f t="shared" si="62"/>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35">
      <c r="A763" s="162" t="s">
        <v>1890</v>
      </c>
      <c r="C763" s="161" t="s">
        <v>1004</v>
      </c>
      <c r="D763" s="161" t="s">
        <v>327</v>
      </c>
      <c r="E763" s="161" t="s">
        <v>285</v>
      </c>
      <c r="F763" s="28" t="s">
        <v>1993</v>
      </c>
      <c r="G763" s="154"/>
      <c r="H763" s="155" t="s">
        <v>1994</v>
      </c>
      <c r="I763" s="154"/>
      <c r="J763" s="40">
        <v>1499</v>
      </c>
      <c r="K763" s="154" t="s">
        <v>46</v>
      </c>
      <c r="L763" s="214" t="s">
        <v>1969</v>
      </c>
      <c r="N763" s="175" t="s">
        <v>1888</v>
      </c>
      <c r="O763" s="175"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79" t="s">
        <v>1889</v>
      </c>
      <c r="Q763" s="179" t="s">
        <v>46</v>
      </c>
      <c r="R763" s="179" t="str">
        <f t="shared" si="63"/>
        <v xml:space="preserve">Industry: Cement and Other Nonmetallic Minerals </v>
      </c>
      <c r="S763" s="179" t="str">
        <f t="shared" si="60"/>
        <v>//**Industry: Cement and Other Nonmetallic Minerals : **</v>
      </c>
      <c r="T763" s="162" t="str">
        <f t="shared" si="62"/>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35">
      <c r="A764" s="162" t="s">
        <v>1890</v>
      </c>
      <c r="C764" s="161" t="s">
        <v>1004</v>
      </c>
      <c r="D764" s="161" t="s">
        <v>327</v>
      </c>
      <c r="E764" s="161" t="s">
        <v>285</v>
      </c>
      <c r="F764" s="28" t="s">
        <v>1995</v>
      </c>
      <c r="G764" s="154"/>
      <c r="H764" s="155" t="s">
        <v>322</v>
      </c>
      <c r="I764" s="154"/>
      <c r="J764" s="40">
        <v>1500</v>
      </c>
      <c r="K764" s="154" t="s">
        <v>46</v>
      </c>
      <c r="L764" s="214" t="s">
        <v>1969</v>
      </c>
      <c r="N764" s="175" t="s">
        <v>1888</v>
      </c>
      <c r="O764" s="175"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79" t="s">
        <v>1889</v>
      </c>
      <c r="Q764" s="179" t="s">
        <v>46</v>
      </c>
      <c r="R764" s="179" t="str">
        <f t="shared" si="63"/>
        <v xml:space="preserve">Industry: Iron and Steel </v>
      </c>
      <c r="S764" s="179" t="str">
        <f t="shared" si="60"/>
        <v>//**Industry: Iron and Steel : **</v>
      </c>
      <c r="T764" s="162" t="str">
        <f t="shared" si="6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35">
      <c r="A765" s="162" t="s">
        <v>1890</v>
      </c>
      <c r="C765" s="161" t="s">
        <v>1004</v>
      </c>
      <c r="D765" s="161" t="s">
        <v>327</v>
      </c>
      <c r="E765" s="161" t="s">
        <v>285</v>
      </c>
      <c r="F765" s="28" t="s">
        <v>1996</v>
      </c>
      <c r="G765" s="154"/>
      <c r="H765" s="155" t="s">
        <v>1997</v>
      </c>
      <c r="I765" s="154"/>
      <c r="J765" s="40">
        <v>1501</v>
      </c>
      <c r="K765" s="154" t="s">
        <v>46</v>
      </c>
      <c r="L765" s="214" t="s">
        <v>1969</v>
      </c>
      <c r="N765" s="175" t="s">
        <v>1888</v>
      </c>
      <c r="O765" s="175"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79" t="s">
        <v>1889</v>
      </c>
      <c r="Q765" s="179" t="s">
        <v>46</v>
      </c>
      <c r="R765" s="179" t="str">
        <f t="shared" si="63"/>
        <v xml:space="preserve">Industry: Other Metals </v>
      </c>
      <c r="S765" s="179" t="str">
        <f t="shared" si="60"/>
        <v>//**Industry: Other Metals : **</v>
      </c>
      <c r="T765" s="162" t="str">
        <f t="shared" si="62"/>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35">
      <c r="A766" s="162" t="s">
        <v>1890</v>
      </c>
      <c r="C766" s="161" t="s">
        <v>1004</v>
      </c>
      <c r="D766" s="161" t="s">
        <v>327</v>
      </c>
      <c r="E766" s="161" t="s">
        <v>285</v>
      </c>
      <c r="F766" s="28" t="s">
        <v>1998</v>
      </c>
      <c r="G766" s="154"/>
      <c r="H766" s="155" t="s">
        <v>1999</v>
      </c>
      <c r="I766" s="154"/>
      <c r="J766" s="40">
        <v>1502</v>
      </c>
      <c r="K766" s="154" t="s">
        <v>46</v>
      </c>
      <c r="L766" s="214" t="s">
        <v>1969</v>
      </c>
      <c r="N766" s="175" t="s">
        <v>1888</v>
      </c>
      <c r="O766" s="175"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79" t="s">
        <v>1889</v>
      </c>
      <c r="Q766" s="179" t="s">
        <v>46</v>
      </c>
      <c r="R766" s="179" t="str">
        <f t="shared" si="63"/>
        <v xml:space="preserve">Industry: Metal Products Except Machinery and Vehicles </v>
      </c>
      <c r="S766" s="179" t="str">
        <f t="shared" si="60"/>
        <v>//**Industry: Metal Products Except Machinery and Vehicles : **</v>
      </c>
      <c r="T766" s="162" t="str">
        <f t="shared" si="62"/>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35">
      <c r="A767" s="162" t="s">
        <v>1890</v>
      </c>
      <c r="C767" s="161" t="s">
        <v>1004</v>
      </c>
      <c r="D767" s="161" t="s">
        <v>327</v>
      </c>
      <c r="E767" s="161" t="s">
        <v>285</v>
      </c>
      <c r="F767" s="28" t="s">
        <v>2000</v>
      </c>
      <c r="G767" s="154"/>
      <c r="H767" s="155" t="s">
        <v>2001</v>
      </c>
      <c r="I767" s="154"/>
      <c r="J767" s="40">
        <v>1503</v>
      </c>
      <c r="K767" s="154" t="s">
        <v>46</v>
      </c>
      <c r="L767" s="214" t="s">
        <v>1969</v>
      </c>
      <c r="N767" s="175" t="s">
        <v>1888</v>
      </c>
      <c r="O767" s="175"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79" t="s">
        <v>1889</v>
      </c>
      <c r="Q767" s="179" t="s">
        <v>46</v>
      </c>
      <c r="R767" s="179" t="str">
        <f t="shared" si="63"/>
        <v xml:space="preserve">Industry: Computers and Electronics </v>
      </c>
      <c r="S767" s="179" t="str">
        <f t="shared" si="60"/>
        <v>//**Industry: Computers and Electronics : **</v>
      </c>
      <c r="T767" s="162" t="str">
        <f t="shared" si="62"/>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35">
      <c r="A768" s="162" t="s">
        <v>1890</v>
      </c>
      <c r="C768" s="161" t="s">
        <v>1004</v>
      </c>
      <c r="D768" s="161" t="s">
        <v>327</v>
      </c>
      <c r="E768" s="161" t="s">
        <v>285</v>
      </c>
      <c r="F768" s="28" t="s">
        <v>2002</v>
      </c>
      <c r="G768" s="154"/>
      <c r="H768" s="155" t="s">
        <v>2003</v>
      </c>
      <c r="I768" s="154"/>
      <c r="J768" s="40">
        <v>1504</v>
      </c>
      <c r="K768" s="154" t="s">
        <v>46</v>
      </c>
      <c r="L768" s="214" t="s">
        <v>1969</v>
      </c>
      <c r="N768" s="175" t="s">
        <v>1888</v>
      </c>
      <c r="O768" s="175"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79" t="s">
        <v>1889</v>
      </c>
      <c r="Q768" s="179" t="s">
        <v>46</v>
      </c>
      <c r="R768" s="179" t="str">
        <f t="shared" si="63"/>
        <v xml:space="preserve">Industry: Appliances and Electrical Equipment </v>
      </c>
      <c r="S768" s="179" t="str">
        <f t="shared" si="60"/>
        <v>//**Industry: Appliances and Electrical Equipment : **</v>
      </c>
      <c r="T768" s="162" t="str">
        <f t="shared" si="62"/>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35">
      <c r="A769" s="162" t="s">
        <v>1890</v>
      </c>
      <c r="C769" s="161" t="s">
        <v>1004</v>
      </c>
      <c r="D769" s="161" t="s">
        <v>327</v>
      </c>
      <c r="E769" s="161" t="s">
        <v>285</v>
      </c>
      <c r="F769" s="28" t="s">
        <v>2004</v>
      </c>
      <c r="G769" s="154"/>
      <c r="H769" s="155" t="s">
        <v>2005</v>
      </c>
      <c r="I769" s="154"/>
      <c r="J769" s="40">
        <v>1505</v>
      </c>
      <c r="K769" s="154" t="s">
        <v>46</v>
      </c>
      <c r="L769" s="214" t="s">
        <v>1969</v>
      </c>
      <c r="N769" s="175" t="s">
        <v>1888</v>
      </c>
      <c r="O769" s="175"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79" t="s">
        <v>1889</v>
      </c>
      <c r="Q769" s="179" t="s">
        <v>46</v>
      </c>
      <c r="R769" s="179" t="str">
        <f t="shared" si="63"/>
        <v xml:space="preserve">Industry: Other Machinery </v>
      </c>
      <c r="S769" s="179" t="str">
        <f t="shared" si="60"/>
        <v>//**Industry: Other Machinery : **</v>
      </c>
      <c r="T769" s="162" t="str">
        <f t="shared" si="62"/>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35">
      <c r="A770" s="162" t="s">
        <v>1890</v>
      </c>
      <c r="C770" s="161" t="s">
        <v>1004</v>
      </c>
      <c r="D770" s="161" t="s">
        <v>327</v>
      </c>
      <c r="E770" s="161" t="s">
        <v>285</v>
      </c>
      <c r="F770" s="28" t="s">
        <v>2006</v>
      </c>
      <c r="G770" s="154"/>
      <c r="H770" s="155" t="s">
        <v>2007</v>
      </c>
      <c r="I770" s="154"/>
      <c r="J770" s="40">
        <v>1506</v>
      </c>
      <c r="K770" s="154" t="s">
        <v>46</v>
      </c>
      <c r="L770" s="214" t="s">
        <v>1969</v>
      </c>
      <c r="N770" s="175" t="s">
        <v>1888</v>
      </c>
      <c r="O770" s="175"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79" t="s">
        <v>1889</v>
      </c>
      <c r="Q770" s="179" t="s">
        <v>46</v>
      </c>
      <c r="R770" s="179" t="str">
        <f t="shared" si="63"/>
        <v xml:space="preserve">Industry: Road Vehicles </v>
      </c>
      <c r="S770" s="179" t="str">
        <f t="shared" si="60"/>
        <v>//**Industry: Road Vehicles : **</v>
      </c>
      <c r="T770" s="162" t="str">
        <f t="shared" si="62"/>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35">
      <c r="A771" s="162" t="s">
        <v>1890</v>
      </c>
      <c r="C771" s="161" t="s">
        <v>1004</v>
      </c>
      <c r="D771" s="161" t="s">
        <v>327</v>
      </c>
      <c r="E771" s="161" t="s">
        <v>285</v>
      </c>
      <c r="F771" s="28" t="s">
        <v>2008</v>
      </c>
      <c r="G771" s="154"/>
      <c r="H771" s="155" t="s">
        <v>2009</v>
      </c>
      <c r="I771" s="154"/>
      <c r="J771" s="40">
        <v>1507</v>
      </c>
      <c r="K771" s="154" t="s">
        <v>46</v>
      </c>
      <c r="L771" s="214" t="s">
        <v>1969</v>
      </c>
      <c r="N771" s="175" t="s">
        <v>1888</v>
      </c>
      <c r="O771" s="175"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79" t="s">
        <v>1889</v>
      </c>
      <c r="Q771" s="179" t="s">
        <v>46</v>
      </c>
      <c r="R771" s="179" t="str">
        <f t="shared" si="63"/>
        <v xml:space="preserve">Industry: Nonroad Vehicles </v>
      </c>
      <c r="S771" s="179" t="str">
        <f t="shared" si="60"/>
        <v>//**Industry: Nonroad Vehicles : **</v>
      </c>
      <c r="T771" s="162" t="str">
        <f t="shared" si="62"/>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35">
      <c r="A772" s="162" t="s">
        <v>1890</v>
      </c>
      <c r="C772" s="161" t="s">
        <v>1004</v>
      </c>
      <c r="D772" s="161" t="s">
        <v>327</v>
      </c>
      <c r="E772" s="161" t="s">
        <v>285</v>
      </c>
      <c r="F772" s="28" t="s">
        <v>2010</v>
      </c>
      <c r="G772" s="154"/>
      <c r="H772" s="155" t="s">
        <v>2011</v>
      </c>
      <c r="I772" s="154"/>
      <c r="J772" s="40">
        <v>1508</v>
      </c>
      <c r="K772" s="154" t="s">
        <v>46</v>
      </c>
      <c r="L772" s="214" t="s">
        <v>1969</v>
      </c>
      <c r="N772" s="175" t="s">
        <v>1888</v>
      </c>
      <c r="O772" s="175"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79" t="s">
        <v>1889</v>
      </c>
      <c r="Q772" s="179" t="s">
        <v>46</v>
      </c>
      <c r="R772" s="179" t="str">
        <f t="shared" si="63"/>
        <v xml:space="preserve">Industry: Other Manufacturing </v>
      </c>
      <c r="S772" s="179" t="str">
        <f t="shared" si="60"/>
        <v>//**Industry: Other Manufacturing : **</v>
      </c>
      <c r="T772" s="162" t="str">
        <f t="shared" si="62"/>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35">
      <c r="A773" s="162" t="s">
        <v>1890</v>
      </c>
      <c r="C773" s="161" t="s">
        <v>1004</v>
      </c>
      <c r="D773" s="161" t="s">
        <v>327</v>
      </c>
      <c r="E773" s="161" t="s">
        <v>285</v>
      </c>
      <c r="F773" s="28" t="s">
        <v>2012</v>
      </c>
      <c r="G773" s="154"/>
      <c r="H773" s="155" t="s">
        <v>2013</v>
      </c>
      <c r="I773" s="154"/>
      <c r="J773" s="40">
        <v>1509</v>
      </c>
      <c r="K773" s="154" t="s">
        <v>46</v>
      </c>
      <c r="L773" s="214" t="s">
        <v>1969</v>
      </c>
      <c r="N773" s="175" t="s">
        <v>1888</v>
      </c>
      <c r="O773" s="175"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79" t="s">
        <v>1889</v>
      </c>
      <c r="Q773" s="179" t="s">
        <v>46</v>
      </c>
      <c r="R773" s="179" t="str">
        <f t="shared" si="63"/>
        <v xml:space="preserve">Industry: Energy Pipelines and Gas Processing </v>
      </c>
      <c r="S773" s="179" t="str">
        <f t="shared" si="60"/>
        <v>//**Industry: Energy Pipelines and Gas Processing : **</v>
      </c>
      <c r="T773" s="162" t="str">
        <f t="shared" si="62"/>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35">
      <c r="A774" s="162" t="s">
        <v>1890</v>
      </c>
      <c r="C774" s="161" t="s">
        <v>1004</v>
      </c>
      <c r="D774" s="161" t="s">
        <v>327</v>
      </c>
      <c r="E774" s="161" t="s">
        <v>285</v>
      </c>
      <c r="F774" s="28" t="s">
        <v>2014</v>
      </c>
      <c r="G774" s="154"/>
      <c r="H774" s="155" t="s">
        <v>2015</v>
      </c>
      <c r="I774" s="154"/>
      <c r="J774" s="40">
        <v>1510</v>
      </c>
      <c r="K774" s="154" t="s">
        <v>46</v>
      </c>
      <c r="L774" s="214" t="s">
        <v>1969</v>
      </c>
      <c r="N774" s="175" t="s">
        <v>1888</v>
      </c>
      <c r="O774" s="175"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79" t="s">
        <v>1889</v>
      </c>
      <c r="Q774" s="179" t="s">
        <v>46</v>
      </c>
      <c r="R774" s="179" t="str">
        <f t="shared" si="63"/>
        <v xml:space="preserve">Industry: Water and Waste </v>
      </c>
      <c r="S774" s="179" t="str">
        <f t="shared" si="60"/>
        <v>//**Industry: Water and Waste : **</v>
      </c>
      <c r="T774" s="162" t="str">
        <f t="shared" si="62"/>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x14ac:dyDescent="0.35">
      <c r="A775" s="162" t="s">
        <v>1890</v>
      </c>
      <c r="C775" s="161" t="s">
        <v>1004</v>
      </c>
      <c r="D775" s="161" t="s">
        <v>327</v>
      </c>
      <c r="E775" s="161" t="s">
        <v>285</v>
      </c>
      <c r="F775" s="28" t="s">
        <v>2016</v>
      </c>
      <c r="G775" s="154"/>
      <c r="H775" s="155" t="s">
        <v>2017</v>
      </c>
      <c r="I775" s="154"/>
      <c r="J775" s="40">
        <v>1511</v>
      </c>
      <c r="K775" s="154" t="s">
        <v>46</v>
      </c>
      <c r="L775" s="214" t="s">
        <v>1969</v>
      </c>
      <c r="N775" s="175" t="s">
        <v>1888</v>
      </c>
      <c r="O775" s="175"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79" t="s">
        <v>1889</v>
      </c>
      <c r="Q775" s="179" t="s">
        <v>46</v>
      </c>
      <c r="R775" s="179" t="str">
        <f t="shared" si="63"/>
        <v xml:space="preserve">Industry: Construction </v>
      </c>
      <c r="S775" s="179" t="str">
        <f t="shared" si="60"/>
        <v>//**Industry: Construction : **</v>
      </c>
      <c r="T775" s="162" t="str">
        <f t="shared" si="62"/>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s="189" customFormat="1" ht="261" x14ac:dyDescent="0.35">
      <c r="A776" s="189" t="s">
        <v>1887</v>
      </c>
      <c r="B776" s="164"/>
      <c r="C776" s="189" t="s">
        <v>1004</v>
      </c>
      <c r="D776" s="189" t="s">
        <v>327</v>
      </c>
      <c r="E776" s="189" t="s">
        <v>286</v>
      </c>
      <c r="M776" s="164"/>
      <c r="N776" s="188" t="s">
        <v>1888</v>
      </c>
      <c r="O776" s="188"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83" t="s">
        <v>1889</v>
      </c>
      <c r="Q776" s="183" t="s">
        <v>46</v>
      </c>
      <c r="S776" s="183" t="str">
        <f t="shared" si="60"/>
        <v/>
      </c>
      <c r="T776" s="183" t="str">
        <f t="shared" si="62"/>
        <v/>
      </c>
      <c r="U776" s="204" t="str">
        <f>N776&amp;O776&amp;P776&amp;T777&amp;T778&amp;T779&amp;T780&amp;T781&amp;T782&amp;T783</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35">
      <c r="A777" s="162" t="s">
        <v>1890</v>
      </c>
      <c r="C777" s="28" t="s">
        <v>1004</v>
      </c>
      <c r="D777" s="161" t="s">
        <v>327</v>
      </c>
      <c r="E777" s="28" t="s">
        <v>286</v>
      </c>
      <c r="F777" s="154" t="s">
        <v>499</v>
      </c>
      <c r="G777" s="154"/>
      <c r="H777" s="154" t="s">
        <v>478</v>
      </c>
      <c r="I777" s="154"/>
      <c r="J777" s="40">
        <v>133</v>
      </c>
      <c r="K777" s="154" t="s">
        <v>46</v>
      </c>
      <c r="L777" s="154" t="s">
        <v>1969</v>
      </c>
      <c r="N777" s="175" t="s">
        <v>1888</v>
      </c>
      <c r="O777" s="175"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79" t="s">
        <v>1889</v>
      </c>
      <c r="Q777" s="179" t="s">
        <v>46</v>
      </c>
      <c r="R777" s="179" t="str">
        <f t="shared" ref="R777:R784" si="64">H777&amp;" "&amp;I777</f>
        <v xml:space="preserve">Vehicles: Battery Electric </v>
      </c>
      <c r="S777" s="179" t="str">
        <f t="shared" si="60"/>
        <v>//**Vehicles: Battery Electric : **</v>
      </c>
      <c r="T777" s="162" t="str">
        <f t="shared" si="6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35">
      <c r="A778" s="162" t="s">
        <v>1890</v>
      </c>
      <c r="C778" s="161" t="s">
        <v>1004</v>
      </c>
      <c r="D778" s="161" t="s">
        <v>327</v>
      </c>
      <c r="E778" s="161" t="s">
        <v>286</v>
      </c>
      <c r="F778" s="154" t="s">
        <v>500</v>
      </c>
      <c r="G778" s="154"/>
      <c r="H778" s="154" t="s">
        <v>479</v>
      </c>
      <c r="I778" s="154"/>
      <c r="J778" s="40">
        <v>134</v>
      </c>
      <c r="K778" s="154" t="s">
        <v>46</v>
      </c>
      <c r="L778" s="178" t="s">
        <v>1969</v>
      </c>
      <c r="N778" s="175" t="s">
        <v>1888</v>
      </c>
      <c r="O778" s="175"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79" t="s">
        <v>1889</v>
      </c>
      <c r="Q778" s="179" t="s">
        <v>46</v>
      </c>
      <c r="R778" s="179" t="str">
        <f t="shared" si="64"/>
        <v xml:space="preserve">Vehicles: Natural Gas </v>
      </c>
      <c r="S778" s="179" t="str">
        <f t="shared" si="60"/>
        <v>//**Vehicles: Natural Gas : **</v>
      </c>
      <c r="T778" s="162" t="str">
        <f t="shared" si="6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35">
      <c r="A779" s="162" t="s">
        <v>1890</v>
      </c>
      <c r="C779" s="161" t="s">
        <v>1004</v>
      </c>
      <c r="D779" s="161" t="s">
        <v>327</v>
      </c>
      <c r="E779" s="161" t="s">
        <v>286</v>
      </c>
      <c r="F779" s="154" t="s">
        <v>501</v>
      </c>
      <c r="G779" s="154"/>
      <c r="H779" s="154" t="s">
        <v>480</v>
      </c>
      <c r="I779" s="154"/>
      <c r="J779" s="40">
        <v>135</v>
      </c>
      <c r="K779" s="154" t="s">
        <v>46</v>
      </c>
      <c r="L779" s="178" t="s">
        <v>1969</v>
      </c>
      <c r="N779" s="175" t="s">
        <v>1888</v>
      </c>
      <c r="O779" s="175"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79" t="s">
        <v>1889</v>
      </c>
      <c r="Q779" s="179" t="s">
        <v>46</v>
      </c>
      <c r="R779" s="179" t="str">
        <f t="shared" si="64"/>
        <v xml:space="preserve">Vehicles: Gasoline Engine </v>
      </c>
      <c r="S779" s="179" t="str">
        <f t="shared" si="60"/>
        <v>//**Vehicles: Gasoline Engine : **</v>
      </c>
      <c r="T779" s="162" t="str">
        <f t="shared" si="6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35">
      <c r="A780" s="162" t="s">
        <v>1890</v>
      </c>
      <c r="C780" s="161" t="s">
        <v>1004</v>
      </c>
      <c r="D780" s="161" t="s">
        <v>327</v>
      </c>
      <c r="E780" s="161" t="s">
        <v>286</v>
      </c>
      <c r="F780" s="154" t="s">
        <v>502</v>
      </c>
      <c r="G780" s="154"/>
      <c r="H780" s="154" t="s">
        <v>481</v>
      </c>
      <c r="I780" s="154"/>
      <c r="J780" s="40">
        <v>136</v>
      </c>
      <c r="K780" s="154" t="s">
        <v>46</v>
      </c>
      <c r="L780" s="178" t="s">
        <v>1969</v>
      </c>
      <c r="N780" s="175" t="s">
        <v>1888</v>
      </c>
      <c r="O780" s="175"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79" t="s">
        <v>1889</v>
      </c>
      <c r="Q780" s="179" t="s">
        <v>46</v>
      </c>
      <c r="R780" s="179" t="str">
        <f t="shared" si="64"/>
        <v xml:space="preserve">Vehicles: Diesel Engine </v>
      </c>
      <c r="S780" s="179" t="str">
        <f t="shared" si="60"/>
        <v>//**Vehicles: Diesel Engine : **</v>
      </c>
      <c r="T780" s="162" t="str">
        <f t="shared" si="6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35">
      <c r="A781" s="162" t="s">
        <v>1890</v>
      </c>
      <c r="C781" s="161" t="s">
        <v>1004</v>
      </c>
      <c r="D781" s="161" t="s">
        <v>327</v>
      </c>
      <c r="E781" s="161" t="s">
        <v>286</v>
      </c>
      <c r="F781" s="154" t="s">
        <v>503</v>
      </c>
      <c r="G781" s="154"/>
      <c r="H781" s="154" t="s">
        <v>482</v>
      </c>
      <c r="I781" s="154"/>
      <c r="J781" s="40">
        <v>137</v>
      </c>
      <c r="K781" s="154" t="s">
        <v>46</v>
      </c>
      <c r="L781" s="178" t="s">
        <v>1969</v>
      </c>
      <c r="N781" s="175" t="s">
        <v>1888</v>
      </c>
      <c r="O781" s="175"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79" t="s">
        <v>1889</v>
      </c>
      <c r="Q781" s="179" t="s">
        <v>46</v>
      </c>
      <c r="R781" s="179" t="str">
        <f t="shared" si="64"/>
        <v xml:space="preserve">Vehicles: Plug-in Hybrid </v>
      </c>
      <c r="S781" s="179" t="str">
        <f t="shared" si="60"/>
        <v>//**Vehicles: Plug-in Hybrid : **</v>
      </c>
      <c r="T781" s="162" t="str">
        <f t="shared" si="62"/>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35">
      <c r="A782" s="162" t="s">
        <v>1890</v>
      </c>
      <c r="C782" s="161" t="s">
        <v>1004</v>
      </c>
      <c r="D782" s="161" t="s">
        <v>327</v>
      </c>
      <c r="E782" s="161" t="s">
        <v>286</v>
      </c>
      <c r="F782" s="154" t="s">
        <v>831</v>
      </c>
      <c r="G782" s="154"/>
      <c r="H782" s="154" t="s">
        <v>1160</v>
      </c>
      <c r="I782" s="154"/>
      <c r="J782" s="40">
        <v>138</v>
      </c>
      <c r="K782" s="154" t="s">
        <v>46</v>
      </c>
      <c r="L782" s="178" t="s">
        <v>1969</v>
      </c>
      <c r="N782" s="175" t="s">
        <v>1888</v>
      </c>
      <c r="O782" s="175"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79" t="s">
        <v>1889</v>
      </c>
      <c r="Q782" s="179" t="s">
        <v>46</v>
      </c>
      <c r="R782" s="179" t="str">
        <f t="shared" si="64"/>
        <v xml:space="preserve">Vehicles: LPG </v>
      </c>
      <c r="S782" s="179" t="str">
        <f t="shared" si="60"/>
        <v>//**Vehicles: LPG : **</v>
      </c>
      <c r="T782" s="162" t="str">
        <f t="shared" si="62"/>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x14ac:dyDescent="0.35">
      <c r="A783" s="162" t="s">
        <v>1890</v>
      </c>
      <c r="C783" s="161" t="s">
        <v>1004</v>
      </c>
      <c r="D783" s="161" t="s">
        <v>327</v>
      </c>
      <c r="E783" s="161" t="s">
        <v>286</v>
      </c>
      <c r="F783" s="154" t="s">
        <v>830</v>
      </c>
      <c r="G783" s="154"/>
      <c r="H783" s="154" t="s">
        <v>1161</v>
      </c>
      <c r="I783" s="154"/>
      <c r="J783" s="40">
        <v>524</v>
      </c>
      <c r="K783" s="154" t="s">
        <v>46</v>
      </c>
      <c r="L783" s="178" t="s">
        <v>1969</v>
      </c>
      <c r="N783" s="175" t="s">
        <v>1888</v>
      </c>
      <c r="O783" s="175" t="str">
        <f>INDEX('Standard Descriptions'!$E:$E,MATCH(Guidance!E783,'Standard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3" s="179" t="s">
        <v>1889</v>
      </c>
      <c r="Q783" s="179" t="s">
        <v>46</v>
      </c>
      <c r="R783" s="179" t="str">
        <f t="shared" si="64"/>
        <v xml:space="preserve">Vehicles: Hydrogen </v>
      </c>
      <c r="S783" s="179" t="str">
        <f t="shared" si="60"/>
        <v>//**Vehicles: Hydrogen : **</v>
      </c>
      <c r="T783" s="162" t="str">
        <f t="shared" si="62"/>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4" spans="1:21" s="183" customFormat="1" ht="43.5" x14ac:dyDescent="0.35">
      <c r="A784" s="183" t="s">
        <v>1887</v>
      </c>
      <c r="B784" s="163"/>
      <c r="C784" s="187" t="s">
        <v>1191</v>
      </c>
      <c r="D784" s="187" t="s">
        <v>1192</v>
      </c>
      <c r="E784" s="187" t="s">
        <v>1196</v>
      </c>
      <c r="F784" s="187"/>
      <c r="G784" s="187"/>
      <c r="H784" s="187"/>
      <c r="I784" s="187"/>
      <c r="J784" s="195">
        <v>543</v>
      </c>
      <c r="K784" s="187" t="s">
        <v>47</v>
      </c>
      <c r="L784" s="224" t="s">
        <v>2019</v>
      </c>
      <c r="M784" s="163"/>
      <c r="N784" s="188" t="s">
        <v>1888</v>
      </c>
      <c r="O784" s="188" t="str">
        <f>INDEX('Standard Descriptions'!$E:$E,MATCH(Guidance!E784,'Standard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4" s="183" t="s">
        <v>1889</v>
      </c>
      <c r="Q784" s="183" t="s">
        <v>47</v>
      </c>
      <c r="R784" s="183" t="str">
        <f t="shared" si="64"/>
        <v xml:space="preserve"> </v>
      </c>
      <c r="T784" s="183" t="str">
        <f t="shared" si="62"/>
        <v/>
      </c>
      <c r="U784" s="204" t="str">
        <f>N784&amp;O784&amp;P784&amp;T784</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5" spans="1:21" s="183" customFormat="1" ht="232" x14ac:dyDescent="0.35">
      <c r="A785" s="183" t="s">
        <v>1887</v>
      </c>
      <c r="C785" s="183" t="s">
        <v>1343</v>
      </c>
      <c r="D785" s="183" t="s">
        <v>1344</v>
      </c>
      <c r="E785" s="183" t="str">
        <f>E786</f>
        <v>GRA for Carbon Tax Revenue</v>
      </c>
      <c r="N785" s="188" t="s">
        <v>1888</v>
      </c>
      <c r="O785" s="188"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83" t="s">
        <v>1889</v>
      </c>
      <c r="Q785" s="183" t="s">
        <v>46</v>
      </c>
      <c r="S785" s="183" t="str">
        <f t="shared" si="60"/>
        <v/>
      </c>
      <c r="T785" s="183" t="str">
        <f t="shared" si="62"/>
        <v/>
      </c>
      <c r="U785" s="204" t="str">
        <f>N785&amp;O785&amp;P785&amp;T786&amp;T787&amp;T788&amp;T789&amp;T790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35">
      <c r="A786" s="162" t="s">
        <v>1890</v>
      </c>
      <c r="C786" s="28" t="s">
        <v>1343</v>
      </c>
      <c r="D786" s="28" t="s">
        <v>1344</v>
      </c>
      <c r="E786" s="28" t="s">
        <v>1351</v>
      </c>
      <c r="F786" s="28" t="s">
        <v>1360</v>
      </c>
      <c r="G786" s="28"/>
      <c r="H786" s="28" t="s">
        <v>1365</v>
      </c>
      <c r="I786" s="28"/>
      <c r="J786" s="40">
        <v>545</v>
      </c>
      <c r="K786" s="28" t="s">
        <v>46</v>
      </c>
      <c r="L786" s="121" t="s">
        <v>2020</v>
      </c>
      <c r="N786" s="175" t="s">
        <v>1888</v>
      </c>
      <c r="O786" s="175"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79" t="s">
        <v>1889</v>
      </c>
      <c r="Q786" s="179" t="s">
        <v>46</v>
      </c>
      <c r="R786" s="179" t="str">
        <f>H786&amp;" "&amp;I786</f>
        <v xml:space="preserve">Regular Spending </v>
      </c>
      <c r="S786" s="179" t="str">
        <f t="shared" si="60"/>
        <v>//**Regular Spending : **</v>
      </c>
      <c r="T786"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35">
      <c r="A787" s="162" t="s">
        <v>1890</v>
      </c>
      <c r="C787" s="161" t="s">
        <v>1343</v>
      </c>
      <c r="D787" s="161" t="s">
        <v>1344</v>
      </c>
      <c r="E787" s="161" t="s">
        <v>1351</v>
      </c>
      <c r="F787" s="28" t="s">
        <v>1361</v>
      </c>
      <c r="G787" s="28"/>
      <c r="H787" s="28" t="s">
        <v>1402</v>
      </c>
      <c r="I787" s="28"/>
      <c r="J787" s="40">
        <v>546</v>
      </c>
      <c r="K787" s="161" t="s">
        <v>46</v>
      </c>
      <c r="L787" s="121" t="s">
        <v>2020</v>
      </c>
      <c r="N787" s="175" t="s">
        <v>1888</v>
      </c>
      <c r="O787" s="175"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79" t="s">
        <v>1889</v>
      </c>
      <c r="Q787" s="179" t="s">
        <v>46</v>
      </c>
      <c r="R787" s="179" t="str">
        <f>H787&amp;" "&amp;I787</f>
        <v xml:space="preserve">Budget Deficit </v>
      </c>
      <c r="S787" s="179" t="str">
        <f t="shared" si="60"/>
        <v>//**Budget Deficit : **</v>
      </c>
      <c r="T787"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35">
      <c r="A788" s="162" t="s">
        <v>1890</v>
      </c>
      <c r="C788" s="161" t="s">
        <v>1343</v>
      </c>
      <c r="D788" s="161" t="s">
        <v>1344</v>
      </c>
      <c r="E788" s="161" t="s">
        <v>1351</v>
      </c>
      <c r="F788" s="28" t="s">
        <v>1362</v>
      </c>
      <c r="G788" s="28"/>
      <c r="H788" s="28" t="s">
        <v>1366</v>
      </c>
      <c r="I788" s="28"/>
      <c r="J788" s="40">
        <v>547</v>
      </c>
      <c r="K788" s="161" t="s">
        <v>46</v>
      </c>
      <c r="L788" s="121" t="s">
        <v>2020</v>
      </c>
      <c r="N788" s="175" t="s">
        <v>1888</v>
      </c>
      <c r="O788" s="175"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79" t="s">
        <v>1889</v>
      </c>
      <c r="Q788" s="179" t="s">
        <v>46</v>
      </c>
      <c r="R788" s="179" t="str">
        <f>H788&amp;" "&amp;I788</f>
        <v xml:space="preserve">Household Taxes </v>
      </c>
      <c r="S788" s="179" t="str">
        <f t="shared" si="60"/>
        <v>//**Household Taxes : **</v>
      </c>
      <c r="T788"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35">
      <c r="A789" s="162" t="s">
        <v>1890</v>
      </c>
      <c r="C789" s="161" t="s">
        <v>1343</v>
      </c>
      <c r="D789" s="161" t="s">
        <v>1344</v>
      </c>
      <c r="E789" s="161" t="s">
        <v>1351</v>
      </c>
      <c r="F789" s="28" t="s">
        <v>1363</v>
      </c>
      <c r="G789" s="28"/>
      <c r="H789" s="28" t="s">
        <v>1367</v>
      </c>
      <c r="I789" s="28"/>
      <c r="J789" s="40">
        <v>548</v>
      </c>
      <c r="K789" s="161" t="s">
        <v>46</v>
      </c>
      <c r="L789" s="121" t="s">
        <v>2020</v>
      </c>
      <c r="N789" s="175" t="s">
        <v>1888</v>
      </c>
      <c r="O789" s="175"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79" t="s">
        <v>1889</v>
      </c>
      <c r="Q789" s="179" t="s">
        <v>46</v>
      </c>
      <c r="R789" s="179" t="str">
        <f>H789&amp;" "&amp;I789</f>
        <v xml:space="preserve">Payroll Taxes </v>
      </c>
      <c r="S789" s="179" t="str">
        <f t="shared" si="60"/>
        <v>//**Payroll Taxes : **</v>
      </c>
      <c r="T789" s="162" t="str">
        <f t="shared" si="62"/>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x14ac:dyDescent="0.35">
      <c r="A790" s="162" t="s">
        <v>1890</v>
      </c>
      <c r="C790" s="161" t="s">
        <v>1343</v>
      </c>
      <c r="D790" s="161" t="s">
        <v>1344</v>
      </c>
      <c r="E790" s="161" t="s">
        <v>1351</v>
      </c>
      <c r="F790" s="28" t="s">
        <v>1364</v>
      </c>
      <c r="G790" s="28"/>
      <c r="H790" s="28" t="s">
        <v>1368</v>
      </c>
      <c r="I790" s="28"/>
      <c r="J790" s="40">
        <v>549</v>
      </c>
      <c r="K790" s="161" t="s">
        <v>46</v>
      </c>
      <c r="L790" s="121" t="s">
        <v>2020</v>
      </c>
      <c r="N790" s="175" t="s">
        <v>1888</v>
      </c>
      <c r="O790" s="175"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79" t="s">
        <v>1889</v>
      </c>
      <c r="Q790" s="179" t="s">
        <v>46</v>
      </c>
      <c r="R790" s="179" t="str">
        <f>H790&amp;" "&amp;I790</f>
        <v xml:space="preserve">Corporate Income Taxes </v>
      </c>
      <c r="S790" s="179" t="str">
        <f t="shared" si="60"/>
        <v>//**Corporate Income Taxes : **</v>
      </c>
      <c r="T790" s="162" t="str">
        <f t="shared" si="62"/>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s="183" customFormat="1" ht="232" x14ac:dyDescent="0.35">
      <c r="A791" s="183" t="s">
        <v>1887</v>
      </c>
      <c r="B791" s="163"/>
      <c r="C791" s="183" t="s">
        <v>1343</v>
      </c>
      <c r="D791" s="183" t="s">
        <v>1345</v>
      </c>
      <c r="E791" s="183" t="str">
        <f>E792</f>
        <v>GRA for Fuel Tax Revenue</v>
      </c>
      <c r="M791" s="163"/>
      <c r="N791" s="188" t="s">
        <v>1888</v>
      </c>
      <c r="O791" s="188"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83" t="s">
        <v>1889</v>
      </c>
      <c r="Q791" s="183" t="s">
        <v>46</v>
      </c>
      <c r="S791" s="183" t="str">
        <f t="shared" si="60"/>
        <v/>
      </c>
      <c r="T791" s="183" t="str">
        <f t="shared" si="62"/>
        <v/>
      </c>
      <c r="U791" s="204" t="str">
        <f>N791&amp;O791&amp;P791&amp;T792&amp;T793&amp;T794&amp;T795&amp;T796</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35">
      <c r="A792" s="162" t="s">
        <v>1890</v>
      </c>
      <c r="C792" s="28" t="s">
        <v>1343</v>
      </c>
      <c r="D792" s="28" t="s">
        <v>1345</v>
      </c>
      <c r="E792" s="28" t="s">
        <v>1352</v>
      </c>
      <c r="F792" s="28" t="s">
        <v>1360</v>
      </c>
      <c r="G792" s="28"/>
      <c r="H792" s="28" t="s">
        <v>1365</v>
      </c>
      <c r="I792" s="28"/>
      <c r="J792" s="40">
        <v>550</v>
      </c>
      <c r="K792" s="28" t="s">
        <v>46</v>
      </c>
      <c r="L792" s="225" t="s">
        <v>2020</v>
      </c>
      <c r="N792" s="175" t="s">
        <v>1888</v>
      </c>
      <c r="O792" s="175"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79" t="s">
        <v>1889</v>
      </c>
      <c r="Q792" s="179" t="s">
        <v>46</v>
      </c>
      <c r="R792" s="179" t="str">
        <f>H792&amp;" "&amp;I792</f>
        <v xml:space="preserve">Regular Spending </v>
      </c>
      <c r="S792" s="179" t="str">
        <f t="shared" si="60"/>
        <v>//**Regular Spending : **</v>
      </c>
      <c r="T792"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35">
      <c r="A793" s="162" t="s">
        <v>1890</v>
      </c>
      <c r="C793" s="161" t="s">
        <v>1343</v>
      </c>
      <c r="D793" s="161" t="s">
        <v>1345</v>
      </c>
      <c r="E793" s="161" t="s">
        <v>1352</v>
      </c>
      <c r="F793" s="28" t="s">
        <v>1361</v>
      </c>
      <c r="G793" s="28"/>
      <c r="H793" s="28" t="s">
        <v>1402</v>
      </c>
      <c r="I793" s="28"/>
      <c r="J793" s="40">
        <v>551</v>
      </c>
      <c r="K793" s="161" t="s">
        <v>46</v>
      </c>
      <c r="L793" s="225" t="s">
        <v>2020</v>
      </c>
      <c r="N793" s="175" t="s">
        <v>1888</v>
      </c>
      <c r="O793" s="175"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79" t="s">
        <v>1889</v>
      </c>
      <c r="Q793" s="179" t="s">
        <v>46</v>
      </c>
      <c r="R793" s="179" t="str">
        <f>H793&amp;" "&amp;I793</f>
        <v xml:space="preserve">Budget Deficit </v>
      </c>
      <c r="S793" s="179" t="str">
        <f t="shared" si="60"/>
        <v>//**Budget Deficit : **</v>
      </c>
      <c r="T793"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35">
      <c r="A794" s="162" t="s">
        <v>1890</v>
      </c>
      <c r="C794" s="161" t="s">
        <v>1343</v>
      </c>
      <c r="D794" s="161" t="s">
        <v>1345</v>
      </c>
      <c r="E794" s="161" t="s">
        <v>1352</v>
      </c>
      <c r="F794" s="28" t="s">
        <v>1362</v>
      </c>
      <c r="G794" s="28"/>
      <c r="H794" s="28" t="s">
        <v>1366</v>
      </c>
      <c r="I794" s="28"/>
      <c r="J794" s="40">
        <v>552</v>
      </c>
      <c r="K794" s="161" t="s">
        <v>46</v>
      </c>
      <c r="L794" s="225" t="s">
        <v>2020</v>
      </c>
      <c r="N794" s="175" t="s">
        <v>1888</v>
      </c>
      <c r="O794" s="175"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79" t="s">
        <v>1889</v>
      </c>
      <c r="Q794" s="179" t="s">
        <v>46</v>
      </c>
      <c r="R794" s="179" t="str">
        <f>H794&amp;" "&amp;I794</f>
        <v xml:space="preserve">Household Taxes </v>
      </c>
      <c r="S794" s="179" t="str">
        <f t="shared" si="60"/>
        <v>//**Household Taxes : **</v>
      </c>
      <c r="T794"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35">
      <c r="A795" s="162" t="s">
        <v>1890</v>
      </c>
      <c r="C795" s="161" t="s">
        <v>1343</v>
      </c>
      <c r="D795" s="161" t="s">
        <v>1345</v>
      </c>
      <c r="E795" s="161" t="s">
        <v>1352</v>
      </c>
      <c r="F795" s="28" t="s">
        <v>1363</v>
      </c>
      <c r="G795" s="28"/>
      <c r="H795" s="28" t="s">
        <v>1367</v>
      </c>
      <c r="I795" s="28"/>
      <c r="J795" s="40">
        <v>553</v>
      </c>
      <c r="K795" s="161" t="s">
        <v>46</v>
      </c>
      <c r="L795" s="225" t="s">
        <v>2020</v>
      </c>
      <c r="N795" s="175" t="s">
        <v>1888</v>
      </c>
      <c r="O795" s="175"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79" t="s">
        <v>1889</v>
      </c>
      <c r="Q795" s="179" t="s">
        <v>46</v>
      </c>
      <c r="R795" s="179" t="str">
        <f>H795&amp;" "&amp;I795</f>
        <v xml:space="preserve">Payroll Taxes </v>
      </c>
      <c r="S795" s="179" t="str">
        <f t="shared" si="60"/>
        <v>//**Payroll Taxes : **</v>
      </c>
      <c r="T795" s="162" t="str">
        <f t="shared" si="62"/>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x14ac:dyDescent="0.35">
      <c r="A796" s="162" t="s">
        <v>1890</v>
      </c>
      <c r="C796" s="161" t="s">
        <v>1343</v>
      </c>
      <c r="D796" s="161" t="s">
        <v>1345</v>
      </c>
      <c r="E796" s="161" t="s">
        <v>1352</v>
      </c>
      <c r="F796" s="28" t="s">
        <v>1364</v>
      </c>
      <c r="G796" s="28"/>
      <c r="H796" s="28" t="s">
        <v>1368</v>
      </c>
      <c r="I796" s="28"/>
      <c r="J796" s="40">
        <v>554</v>
      </c>
      <c r="K796" s="161" t="s">
        <v>46</v>
      </c>
      <c r="L796" s="225" t="s">
        <v>2020</v>
      </c>
      <c r="N796" s="175" t="s">
        <v>1888</v>
      </c>
      <c r="O796" s="175"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79" t="s">
        <v>1889</v>
      </c>
      <c r="Q796" s="179" t="s">
        <v>46</v>
      </c>
      <c r="R796" s="179" t="str">
        <f>H796&amp;" "&amp;I796</f>
        <v xml:space="preserve">Corporate Income Taxes </v>
      </c>
      <c r="S796" s="179" t="str">
        <f t="shared" si="60"/>
        <v>//**Corporate Income Taxes : **</v>
      </c>
      <c r="T796" s="162" t="str">
        <f t="shared" si="62"/>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s="183" customFormat="1" ht="232" x14ac:dyDescent="0.35">
      <c r="A797" s="183" t="s">
        <v>1887</v>
      </c>
      <c r="B797" s="163"/>
      <c r="C797" s="183" t="s">
        <v>1343</v>
      </c>
      <c r="D797" s="183" t="s">
        <v>463</v>
      </c>
      <c r="E797" s="183" t="str">
        <f>E798</f>
        <v>GRA for EV Subsidy</v>
      </c>
      <c r="M797" s="163"/>
      <c r="N797" s="188" t="s">
        <v>1888</v>
      </c>
      <c r="O797" s="188"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83" t="s">
        <v>1889</v>
      </c>
      <c r="Q797" s="183" t="s">
        <v>46</v>
      </c>
      <c r="S797" s="183" t="str">
        <f t="shared" si="60"/>
        <v/>
      </c>
      <c r="T797" s="183" t="str">
        <f t="shared" si="62"/>
        <v/>
      </c>
      <c r="U797" s="204" t="str">
        <f>N797&amp;O797&amp;P797&amp;T798&amp;T799&amp;T800&amp;T801&amp;T802</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35">
      <c r="A798" s="162" t="s">
        <v>1890</v>
      </c>
      <c r="C798" s="28" t="s">
        <v>1343</v>
      </c>
      <c r="D798" s="28" t="s">
        <v>463</v>
      </c>
      <c r="E798" s="28" t="s">
        <v>1353</v>
      </c>
      <c r="F798" s="28" t="s">
        <v>1360</v>
      </c>
      <c r="G798" s="28"/>
      <c r="H798" s="28" t="s">
        <v>1365</v>
      </c>
      <c r="I798" s="28"/>
      <c r="J798" s="40">
        <v>555</v>
      </c>
      <c r="K798" s="28" t="s">
        <v>46</v>
      </c>
      <c r="L798" s="225" t="s">
        <v>2020</v>
      </c>
      <c r="N798" s="175" t="s">
        <v>1888</v>
      </c>
      <c r="O798" s="175"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79" t="s">
        <v>1889</v>
      </c>
      <c r="Q798" s="179" t="s">
        <v>46</v>
      </c>
      <c r="R798" s="179" t="str">
        <f>H798&amp;" "&amp;I798</f>
        <v xml:space="preserve">Regular Spending </v>
      </c>
      <c r="S798" s="179" t="str">
        <f t="shared" si="60"/>
        <v>//**Regular Spending : **</v>
      </c>
      <c r="T798"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35">
      <c r="A799" s="162" t="s">
        <v>1890</v>
      </c>
      <c r="C799" s="161" t="s">
        <v>1343</v>
      </c>
      <c r="D799" s="161" t="s">
        <v>463</v>
      </c>
      <c r="E799" s="161" t="s">
        <v>1353</v>
      </c>
      <c r="F799" s="28" t="s">
        <v>1361</v>
      </c>
      <c r="G799" s="28"/>
      <c r="H799" s="28" t="s">
        <v>1402</v>
      </c>
      <c r="I799" s="28"/>
      <c r="J799" s="40">
        <v>556</v>
      </c>
      <c r="K799" s="161" t="s">
        <v>46</v>
      </c>
      <c r="L799" s="225" t="s">
        <v>2020</v>
      </c>
      <c r="N799" s="175" t="s">
        <v>1888</v>
      </c>
      <c r="O799" s="175"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79" t="s">
        <v>1889</v>
      </c>
      <c r="Q799" s="179" t="s">
        <v>46</v>
      </c>
      <c r="R799" s="179" t="str">
        <f>H799&amp;" "&amp;I799</f>
        <v xml:space="preserve">Budget Deficit </v>
      </c>
      <c r="S799" s="179" t="str">
        <f t="shared" si="60"/>
        <v>//**Budget Deficit : **</v>
      </c>
      <c r="T799"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35">
      <c r="A800" s="162" t="s">
        <v>1890</v>
      </c>
      <c r="C800" s="161" t="s">
        <v>1343</v>
      </c>
      <c r="D800" s="161" t="s">
        <v>463</v>
      </c>
      <c r="E800" s="161" t="s">
        <v>1353</v>
      </c>
      <c r="F800" s="28" t="s">
        <v>1362</v>
      </c>
      <c r="G800" s="28"/>
      <c r="H800" s="28" t="s">
        <v>1366</v>
      </c>
      <c r="I800" s="28"/>
      <c r="J800" s="40">
        <v>557</v>
      </c>
      <c r="K800" s="161" t="s">
        <v>46</v>
      </c>
      <c r="L800" s="225" t="s">
        <v>2020</v>
      </c>
      <c r="N800" s="175" t="s">
        <v>1888</v>
      </c>
      <c r="O800" s="175"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79" t="s">
        <v>1889</v>
      </c>
      <c r="Q800" s="179" t="s">
        <v>46</v>
      </c>
      <c r="R800" s="179" t="str">
        <f>H800&amp;" "&amp;I800</f>
        <v xml:space="preserve">Household Taxes </v>
      </c>
      <c r="S800" s="179" t="str">
        <f t="shared" si="60"/>
        <v>//**Household Taxes : **</v>
      </c>
      <c r="T800"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35">
      <c r="A801" s="162" t="s">
        <v>1890</v>
      </c>
      <c r="C801" s="161" t="s">
        <v>1343</v>
      </c>
      <c r="D801" s="161" t="s">
        <v>463</v>
      </c>
      <c r="E801" s="161" t="s">
        <v>1353</v>
      </c>
      <c r="F801" s="28" t="s">
        <v>1363</v>
      </c>
      <c r="G801" s="28"/>
      <c r="H801" s="28" t="s">
        <v>1367</v>
      </c>
      <c r="I801" s="28"/>
      <c r="J801" s="40">
        <v>558</v>
      </c>
      <c r="K801" s="161" t="s">
        <v>46</v>
      </c>
      <c r="L801" s="225" t="s">
        <v>2020</v>
      </c>
      <c r="N801" s="175" t="s">
        <v>1888</v>
      </c>
      <c r="O801" s="175"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79" t="s">
        <v>1889</v>
      </c>
      <c r="Q801" s="179" t="s">
        <v>46</v>
      </c>
      <c r="R801" s="179" t="str">
        <f>H801&amp;" "&amp;I801</f>
        <v xml:space="preserve">Payroll Taxes </v>
      </c>
      <c r="S801" s="179" t="str">
        <f t="shared" si="60"/>
        <v>//**Payroll Taxes : **</v>
      </c>
      <c r="T801" s="162" t="str">
        <f t="shared" si="62"/>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x14ac:dyDescent="0.35">
      <c r="A802" s="162" t="s">
        <v>1890</v>
      </c>
      <c r="C802" s="161" t="s">
        <v>1343</v>
      </c>
      <c r="D802" s="161" t="s">
        <v>463</v>
      </c>
      <c r="E802" s="161" t="s">
        <v>1353</v>
      </c>
      <c r="F802" s="28" t="s">
        <v>1364</v>
      </c>
      <c r="G802" s="28"/>
      <c r="H802" s="28" t="s">
        <v>1368</v>
      </c>
      <c r="I802" s="28"/>
      <c r="J802" s="40">
        <v>559</v>
      </c>
      <c r="K802" s="161" t="s">
        <v>46</v>
      </c>
      <c r="L802" s="225" t="s">
        <v>2020</v>
      </c>
      <c r="N802" s="175" t="s">
        <v>1888</v>
      </c>
      <c r="O802" s="175"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79" t="s">
        <v>1889</v>
      </c>
      <c r="Q802" s="179" t="s">
        <v>46</v>
      </c>
      <c r="R802" s="179" t="str">
        <f>H802&amp;" "&amp;I802</f>
        <v xml:space="preserve">Corporate Income Taxes </v>
      </c>
      <c r="S802" s="179" t="str">
        <f t="shared" si="60"/>
        <v>//**Corporate Income Taxes : **</v>
      </c>
      <c r="T802" s="162" t="str">
        <f t="shared" si="62"/>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s="183" customFormat="1" ht="232" x14ac:dyDescent="0.35">
      <c r="A803" s="183" t="s">
        <v>1887</v>
      </c>
      <c r="B803" s="163"/>
      <c r="C803" s="183" t="s">
        <v>1343</v>
      </c>
      <c r="D803" s="183" t="s">
        <v>1346</v>
      </c>
      <c r="E803" s="183" t="str">
        <f>E804</f>
        <v>GRA for Electricity Generation Subsidies</v>
      </c>
      <c r="M803" s="163"/>
      <c r="N803" s="188" t="s">
        <v>1888</v>
      </c>
      <c r="O803" s="188"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83" t="s">
        <v>1889</v>
      </c>
      <c r="Q803" s="183" t="s">
        <v>46</v>
      </c>
      <c r="S803" s="183" t="str">
        <f t="shared" si="60"/>
        <v/>
      </c>
      <c r="T803" s="183" t="str">
        <f t="shared" si="62"/>
        <v/>
      </c>
      <c r="U803" s="204" t="str">
        <f>N803&amp;O803&amp;P803&amp;T804&amp;T805&amp;T806&amp;T807&amp;T808</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35">
      <c r="A804" s="162" t="s">
        <v>1890</v>
      </c>
      <c r="C804" s="28" t="s">
        <v>1343</v>
      </c>
      <c r="D804" s="28" t="s">
        <v>1346</v>
      </c>
      <c r="E804" s="28" t="s">
        <v>1354</v>
      </c>
      <c r="F804" s="28" t="s">
        <v>1360</v>
      </c>
      <c r="G804" s="28"/>
      <c r="H804" s="28" t="s">
        <v>1365</v>
      </c>
      <c r="I804" s="28"/>
      <c r="J804" s="40">
        <v>560</v>
      </c>
      <c r="K804" s="28" t="s">
        <v>46</v>
      </c>
      <c r="L804" s="225" t="s">
        <v>2020</v>
      </c>
      <c r="N804" s="175" t="s">
        <v>1888</v>
      </c>
      <c r="O804" s="175"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79" t="s">
        <v>1889</v>
      </c>
      <c r="Q804" s="179" t="s">
        <v>46</v>
      </c>
      <c r="R804" s="179" t="str">
        <f>H804&amp;" "&amp;I804</f>
        <v xml:space="preserve">Regular Spending </v>
      </c>
      <c r="S804" s="179" t="str">
        <f t="shared" si="60"/>
        <v>//**Regular Spending : **</v>
      </c>
      <c r="T804"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35">
      <c r="A805" s="162" t="s">
        <v>1890</v>
      </c>
      <c r="C805" s="161" t="s">
        <v>1343</v>
      </c>
      <c r="D805" s="161" t="s">
        <v>1346</v>
      </c>
      <c r="E805" s="161" t="s">
        <v>1354</v>
      </c>
      <c r="F805" s="28" t="s">
        <v>1361</v>
      </c>
      <c r="G805" s="28"/>
      <c r="H805" s="28" t="s">
        <v>1402</v>
      </c>
      <c r="I805" s="28"/>
      <c r="J805" s="40">
        <v>561</v>
      </c>
      <c r="K805" s="161" t="s">
        <v>46</v>
      </c>
      <c r="L805" s="225" t="s">
        <v>2020</v>
      </c>
      <c r="N805" s="175" t="s">
        <v>1888</v>
      </c>
      <c r="O805" s="175"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79" t="s">
        <v>1889</v>
      </c>
      <c r="Q805" s="179" t="s">
        <v>46</v>
      </c>
      <c r="R805" s="179" t="str">
        <f>H805&amp;" "&amp;I805</f>
        <v xml:space="preserve">Budget Deficit </v>
      </c>
      <c r="S805" s="179" t="str">
        <f t="shared" si="60"/>
        <v>//**Budget Deficit : **</v>
      </c>
      <c r="T805"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35">
      <c r="A806" s="162" t="s">
        <v>1890</v>
      </c>
      <c r="C806" s="161" t="s">
        <v>1343</v>
      </c>
      <c r="D806" s="161" t="s">
        <v>1346</v>
      </c>
      <c r="E806" s="161" t="s">
        <v>1354</v>
      </c>
      <c r="F806" s="28" t="s">
        <v>1362</v>
      </c>
      <c r="G806" s="28"/>
      <c r="H806" s="28" t="s">
        <v>1366</v>
      </c>
      <c r="I806" s="28"/>
      <c r="J806" s="40">
        <v>562</v>
      </c>
      <c r="K806" s="161" t="s">
        <v>46</v>
      </c>
      <c r="L806" s="225" t="s">
        <v>2020</v>
      </c>
      <c r="N806" s="175" t="s">
        <v>1888</v>
      </c>
      <c r="O806" s="175"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79" t="s">
        <v>1889</v>
      </c>
      <c r="Q806" s="179" t="s">
        <v>46</v>
      </c>
      <c r="R806" s="179" t="str">
        <f>H806&amp;" "&amp;I806</f>
        <v xml:space="preserve">Household Taxes </v>
      </c>
      <c r="S806" s="179" t="str">
        <f t="shared" si="60"/>
        <v>//**Household Taxes : **</v>
      </c>
      <c r="T806"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35">
      <c r="A807" s="162" t="s">
        <v>1890</v>
      </c>
      <c r="C807" s="161" t="s">
        <v>1343</v>
      </c>
      <c r="D807" s="161" t="s">
        <v>1346</v>
      </c>
      <c r="E807" s="161" t="s">
        <v>1354</v>
      </c>
      <c r="F807" s="28" t="s">
        <v>1363</v>
      </c>
      <c r="G807" s="28"/>
      <c r="H807" s="28" t="s">
        <v>1367</v>
      </c>
      <c r="I807" s="28"/>
      <c r="J807" s="40">
        <v>563</v>
      </c>
      <c r="K807" s="161" t="s">
        <v>46</v>
      </c>
      <c r="L807" s="225" t="s">
        <v>2020</v>
      </c>
      <c r="N807" s="175" t="s">
        <v>1888</v>
      </c>
      <c r="O807" s="175"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79" t="s">
        <v>1889</v>
      </c>
      <c r="Q807" s="179" t="s">
        <v>46</v>
      </c>
      <c r="R807" s="179" t="str">
        <f>H807&amp;" "&amp;I807</f>
        <v xml:space="preserve">Payroll Taxes </v>
      </c>
      <c r="S807" s="179" t="str">
        <f t="shared" si="60"/>
        <v>//**Payroll Taxes : **</v>
      </c>
      <c r="T807" s="162" t="str">
        <f t="shared" si="62"/>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x14ac:dyDescent="0.35">
      <c r="A808" s="162" t="s">
        <v>1890</v>
      </c>
      <c r="C808" s="161" t="s">
        <v>1343</v>
      </c>
      <c r="D808" s="161" t="s">
        <v>1346</v>
      </c>
      <c r="E808" s="161" t="s">
        <v>1354</v>
      </c>
      <c r="F808" s="28" t="s">
        <v>1364</v>
      </c>
      <c r="G808" s="28"/>
      <c r="H808" s="28" t="s">
        <v>1368</v>
      </c>
      <c r="I808" s="28"/>
      <c r="J808" s="40">
        <v>564</v>
      </c>
      <c r="K808" s="161" t="s">
        <v>46</v>
      </c>
      <c r="L808" s="225" t="s">
        <v>2020</v>
      </c>
      <c r="N808" s="175" t="s">
        <v>1888</v>
      </c>
      <c r="O808" s="175"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79" t="s">
        <v>1889</v>
      </c>
      <c r="Q808" s="179" t="s">
        <v>46</v>
      </c>
      <c r="R808" s="179" t="str">
        <f>H808&amp;" "&amp;I808</f>
        <v xml:space="preserve">Corporate Income Taxes </v>
      </c>
      <c r="S808" s="179" t="str">
        <f t="shared" si="60"/>
        <v>//**Corporate Income Taxes : **</v>
      </c>
      <c r="T808" s="162" t="str">
        <f t="shared" si="62"/>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s="183" customFormat="1" ht="232" x14ac:dyDescent="0.35">
      <c r="A809" s="183" t="s">
        <v>1887</v>
      </c>
      <c r="B809" s="163"/>
      <c r="C809" s="183" t="s">
        <v>1343</v>
      </c>
      <c r="D809" s="183" t="s">
        <v>1347</v>
      </c>
      <c r="E809" s="183" t="str">
        <f>E810</f>
        <v>GRA for Electricity Capacity Construction Subsidies</v>
      </c>
      <c r="M809" s="163"/>
      <c r="N809" s="188" t="s">
        <v>1888</v>
      </c>
      <c r="O809" s="188"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83" t="s">
        <v>1889</v>
      </c>
      <c r="Q809" s="183" t="s">
        <v>46</v>
      </c>
      <c r="S809" s="183" t="str">
        <f t="shared" si="60"/>
        <v/>
      </c>
      <c r="T809" s="183" t="str">
        <f t="shared" si="62"/>
        <v/>
      </c>
      <c r="U809" s="204" t="str">
        <f>N809&amp;O809&amp;P809&amp;T810&amp;T811&amp;T812&amp;T813&amp;T814</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35">
      <c r="A810" s="162" t="s">
        <v>1890</v>
      </c>
      <c r="C810" s="28" t="s">
        <v>1343</v>
      </c>
      <c r="D810" s="28" t="s">
        <v>1347</v>
      </c>
      <c r="E810" s="28" t="s">
        <v>1355</v>
      </c>
      <c r="F810" s="28" t="s">
        <v>1360</v>
      </c>
      <c r="G810" s="28"/>
      <c r="H810" s="28" t="s">
        <v>1365</v>
      </c>
      <c r="I810" s="28"/>
      <c r="J810" s="40">
        <v>565</v>
      </c>
      <c r="K810" s="28" t="s">
        <v>46</v>
      </c>
      <c r="L810" s="225" t="s">
        <v>2020</v>
      </c>
      <c r="N810" s="175" t="s">
        <v>1888</v>
      </c>
      <c r="O810" s="175"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79" t="s">
        <v>1889</v>
      </c>
      <c r="Q810" s="179" t="s">
        <v>46</v>
      </c>
      <c r="R810" s="179" t="str">
        <f>H810&amp;" "&amp;I810</f>
        <v xml:space="preserve">Regular Spending </v>
      </c>
      <c r="S810" s="179" t="str">
        <f t="shared" si="60"/>
        <v>//**Regular Spending : **</v>
      </c>
      <c r="T810"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35">
      <c r="A811" s="162" t="s">
        <v>1890</v>
      </c>
      <c r="C811" s="161" t="s">
        <v>1343</v>
      </c>
      <c r="D811" s="161" t="s">
        <v>1347</v>
      </c>
      <c r="E811" s="161" t="s">
        <v>1355</v>
      </c>
      <c r="F811" s="28" t="s">
        <v>1361</v>
      </c>
      <c r="G811" s="28"/>
      <c r="H811" s="28" t="s">
        <v>1402</v>
      </c>
      <c r="I811" s="28"/>
      <c r="J811" s="40">
        <v>566</v>
      </c>
      <c r="K811" s="161" t="s">
        <v>46</v>
      </c>
      <c r="L811" s="225" t="s">
        <v>2020</v>
      </c>
      <c r="N811" s="175" t="s">
        <v>1888</v>
      </c>
      <c r="O811" s="175"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79" t="s">
        <v>1889</v>
      </c>
      <c r="Q811" s="179" t="s">
        <v>46</v>
      </c>
      <c r="R811" s="179" t="str">
        <f t="shared" ref="R811:R838" si="65">H811&amp;" "&amp;I811</f>
        <v xml:space="preserve">Budget Deficit </v>
      </c>
      <c r="S811" s="179" t="str">
        <f t="shared" si="60"/>
        <v>//**Budget Deficit : **</v>
      </c>
      <c r="T811"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35">
      <c r="A812" s="162" t="s">
        <v>1890</v>
      </c>
      <c r="C812" s="161" t="s">
        <v>1343</v>
      </c>
      <c r="D812" s="161" t="s">
        <v>1347</v>
      </c>
      <c r="E812" s="161" t="s">
        <v>1355</v>
      </c>
      <c r="F812" s="28" t="s">
        <v>1362</v>
      </c>
      <c r="G812" s="28"/>
      <c r="H812" s="28" t="s">
        <v>1366</v>
      </c>
      <c r="I812" s="28"/>
      <c r="J812" s="40">
        <v>567</v>
      </c>
      <c r="K812" s="161" t="s">
        <v>46</v>
      </c>
      <c r="L812" s="225" t="s">
        <v>2020</v>
      </c>
      <c r="N812" s="175" t="s">
        <v>1888</v>
      </c>
      <c r="O812" s="175"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79" t="s">
        <v>1889</v>
      </c>
      <c r="Q812" s="179" t="s">
        <v>46</v>
      </c>
      <c r="R812" s="179" t="str">
        <f t="shared" si="65"/>
        <v xml:space="preserve">Household Taxes </v>
      </c>
      <c r="S812" s="179" t="str">
        <f t="shared" si="60"/>
        <v>//**Household Taxes : **</v>
      </c>
      <c r="T812"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35">
      <c r="A813" s="162" t="s">
        <v>1890</v>
      </c>
      <c r="C813" s="161" t="s">
        <v>1343</v>
      </c>
      <c r="D813" s="161" t="s">
        <v>1347</v>
      </c>
      <c r="E813" s="161" t="s">
        <v>1355</v>
      </c>
      <c r="F813" s="28" t="s">
        <v>1363</v>
      </c>
      <c r="G813" s="28"/>
      <c r="H813" s="28" t="s">
        <v>1367</v>
      </c>
      <c r="I813" s="28"/>
      <c r="J813" s="40">
        <v>568</v>
      </c>
      <c r="K813" s="161" t="s">
        <v>46</v>
      </c>
      <c r="L813" s="225" t="s">
        <v>2020</v>
      </c>
      <c r="N813" s="175" t="s">
        <v>1888</v>
      </c>
      <c r="O813" s="175"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79" t="s">
        <v>1889</v>
      </c>
      <c r="Q813" s="179" t="s">
        <v>46</v>
      </c>
      <c r="R813" s="179" t="str">
        <f t="shared" si="65"/>
        <v xml:space="preserve">Payroll Taxes </v>
      </c>
      <c r="S813" s="179" t="str">
        <f t="shared" si="60"/>
        <v>//**Payroll Taxes : **</v>
      </c>
      <c r="T813" s="162" t="str">
        <f t="shared" si="62"/>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x14ac:dyDescent="0.35">
      <c r="A814" s="162" t="s">
        <v>1890</v>
      </c>
      <c r="C814" s="161" t="s">
        <v>1343</v>
      </c>
      <c r="D814" s="161" t="s">
        <v>1347</v>
      </c>
      <c r="E814" s="161" t="s">
        <v>1355</v>
      </c>
      <c r="F814" s="28" t="s">
        <v>1364</v>
      </c>
      <c r="G814" s="28"/>
      <c r="H814" s="28" t="s">
        <v>1368</v>
      </c>
      <c r="I814" s="28"/>
      <c r="J814" s="40">
        <v>569</v>
      </c>
      <c r="K814" s="161" t="s">
        <v>46</v>
      </c>
      <c r="L814" s="225" t="s">
        <v>2020</v>
      </c>
      <c r="N814" s="175" t="s">
        <v>1888</v>
      </c>
      <c r="O814" s="175"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79" t="s">
        <v>1889</v>
      </c>
      <c r="Q814" s="179" t="s">
        <v>46</v>
      </c>
      <c r="R814" s="179" t="str">
        <f t="shared" si="65"/>
        <v xml:space="preserve">Corporate Income Taxes </v>
      </c>
      <c r="S814" s="179" t="str">
        <f t="shared" si="60"/>
        <v>//**Corporate Income Taxes : **</v>
      </c>
      <c r="T814" s="162" t="str">
        <f t="shared" si="62"/>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s="183" customFormat="1" ht="232" x14ac:dyDescent="0.35">
      <c r="A815" s="183" t="s">
        <v>1887</v>
      </c>
      <c r="B815" s="163"/>
      <c r="C815" s="183" t="s">
        <v>1343</v>
      </c>
      <c r="D815" s="183" t="s">
        <v>252</v>
      </c>
      <c r="E815" s="183" t="str">
        <f>E816</f>
        <v>GRA for Distributed Solar Subsidy</v>
      </c>
      <c r="M815" s="163"/>
      <c r="N815" s="188" t="s">
        <v>1888</v>
      </c>
      <c r="O815" s="188"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83" t="s">
        <v>1889</v>
      </c>
      <c r="Q815" s="183" t="s">
        <v>46</v>
      </c>
      <c r="S815" s="183" t="str">
        <f t="shared" si="60"/>
        <v/>
      </c>
      <c r="T815" s="183" t="str">
        <f t="shared" si="62"/>
        <v/>
      </c>
      <c r="U815" s="204" t="str">
        <f>N815&amp;O815&amp;P815&amp;T816&amp;T817&amp;T818&amp;T819&amp;T820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35">
      <c r="A816" s="162" t="s">
        <v>1890</v>
      </c>
      <c r="C816" s="28" t="s">
        <v>1343</v>
      </c>
      <c r="D816" s="28" t="s">
        <v>252</v>
      </c>
      <c r="E816" s="28" t="s">
        <v>1356</v>
      </c>
      <c r="F816" s="28" t="s">
        <v>1360</v>
      </c>
      <c r="G816" s="28"/>
      <c r="H816" s="28" t="s">
        <v>1365</v>
      </c>
      <c r="I816" s="28"/>
      <c r="J816" s="40">
        <v>570</v>
      </c>
      <c r="K816" s="28" t="s">
        <v>46</v>
      </c>
      <c r="L816" s="225" t="s">
        <v>2020</v>
      </c>
      <c r="N816" s="175" t="s">
        <v>1888</v>
      </c>
      <c r="O816" s="175"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79" t="s">
        <v>1889</v>
      </c>
      <c r="Q816" s="179" t="s">
        <v>46</v>
      </c>
      <c r="R816" s="179" t="str">
        <f t="shared" si="65"/>
        <v xml:space="preserve">Regular Spending </v>
      </c>
      <c r="S816" s="179" t="str">
        <f t="shared" si="60"/>
        <v>//**Regular Spending : **</v>
      </c>
      <c r="T816"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35">
      <c r="A817" s="162" t="s">
        <v>1890</v>
      </c>
      <c r="C817" s="161" t="s">
        <v>1343</v>
      </c>
      <c r="D817" s="161" t="s">
        <v>252</v>
      </c>
      <c r="E817" s="161" t="s">
        <v>1356</v>
      </c>
      <c r="F817" s="28" t="s">
        <v>1361</v>
      </c>
      <c r="G817" s="28"/>
      <c r="H817" s="28" t="s">
        <v>1402</v>
      </c>
      <c r="I817" s="28"/>
      <c r="J817" s="40">
        <v>571</v>
      </c>
      <c r="K817" s="161" t="s">
        <v>46</v>
      </c>
      <c r="L817" s="225" t="s">
        <v>2020</v>
      </c>
      <c r="N817" s="175" t="s">
        <v>1888</v>
      </c>
      <c r="O817" s="175"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79" t="s">
        <v>1889</v>
      </c>
      <c r="Q817" s="179" t="s">
        <v>46</v>
      </c>
      <c r="R817" s="179" t="str">
        <f t="shared" si="65"/>
        <v xml:space="preserve">Budget Deficit </v>
      </c>
      <c r="S817" s="179" t="str">
        <f t="shared" si="60"/>
        <v>//**Budget Deficit : **</v>
      </c>
      <c r="T817"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35">
      <c r="A818" s="162" t="s">
        <v>1890</v>
      </c>
      <c r="C818" s="161" t="s">
        <v>1343</v>
      </c>
      <c r="D818" s="161" t="s">
        <v>252</v>
      </c>
      <c r="E818" s="161" t="s">
        <v>1356</v>
      </c>
      <c r="F818" s="28" t="s">
        <v>1362</v>
      </c>
      <c r="G818" s="28"/>
      <c r="H818" s="28" t="s">
        <v>1366</v>
      </c>
      <c r="I818" s="28"/>
      <c r="J818" s="40">
        <v>572</v>
      </c>
      <c r="K818" s="161" t="s">
        <v>46</v>
      </c>
      <c r="L818" s="225" t="s">
        <v>2020</v>
      </c>
      <c r="N818" s="175" t="s">
        <v>1888</v>
      </c>
      <c r="O818" s="175"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79" t="s">
        <v>1889</v>
      </c>
      <c r="Q818" s="179" t="s">
        <v>46</v>
      </c>
      <c r="R818" s="179" t="str">
        <f t="shared" si="65"/>
        <v xml:space="preserve">Household Taxes </v>
      </c>
      <c r="S818" s="179" t="str">
        <f t="shared" si="60"/>
        <v>//**Household Taxes : **</v>
      </c>
      <c r="T818"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35">
      <c r="A819" s="162" t="s">
        <v>1890</v>
      </c>
      <c r="C819" s="161" t="s">
        <v>1343</v>
      </c>
      <c r="D819" s="161" t="s">
        <v>252</v>
      </c>
      <c r="E819" s="161" t="s">
        <v>1356</v>
      </c>
      <c r="F819" s="28" t="s">
        <v>1363</v>
      </c>
      <c r="G819" s="28"/>
      <c r="H819" s="28" t="s">
        <v>1367</v>
      </c>
      <c r="I819" s="28"/>
      <c r="J819" s="40">
        <v>573</v>
      </c>
      <c r="K819" s="161" t="s">
        <v>46</v>
      </c>
      <c r="L819" s="225" t="s">
        <v>2020</v>
      </c>
      <c r="N819" s="175" t="s">
        <v>1888</v>
      </c>
      <c r="O819" s="175"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79" t="s">
        <v>1889</v>
      </c>
      <c r="Q819" s="179" t="s">
        <v>46</v>
      </c>
      <c r="R819" s="179" t="str">
        <f t="shared" si="65"/>
        <v xml:space="preserve">Payroll Taxes </v>
      </c>
      <c r="S819" s="179" t="str">
        <f t="shared" ref="S819:S838" si="66">IF(R819="","","//**"&amp;R819&amp;": **")</f>
        <v>//**Payroll Taxes : **</v>
      </c>
      <c r="T819" s="162" t="str">
        <f t="shared" si="62"/>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x14ac:dyDescent="0.35">
      <c r="A820" s="162" t="s">
        <v>1890</v>
      </c>
      <c r="C820" s="161" t="s">
        <v>1343</v>
      </c>
      <c r="D820" s="161" t="s">
        <v>252</v>
      </c>
      <c r="E820" s="161" t="s">
        <v>1356</v>
      </c>
      <c r="F820" s="28" t="s">
        <v>1364</v>
      </c>
      <c r="G820" s="28"/>
      <c r="H820" s="28" t="s">
        <v>1368</v>
      </c>
      <c r="I820" s="28"/>
      <c r="J820" s="40">
        <v>574</v>
      </c>
      <c r="K820" s="161" t="s">
        <v>46</v>
      </c>
      <c r="L820" s="225" t="s">
        <v>2020</v>
      </c>
      <c r="N820" s="175" t="s">
        <v>1888</v>
      </c>
      <c r="O820" s="175"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79" t="s">
        <v>1889</v>
      </c>
      <c r="Q820" s="179" t="s">
        <v>46</v>
      </c>
      <c r="R820" s="179" t="str">
        <f t="shared" si="65"/>
        <v xml:space="preserve">Corporate Income Taxes </v>
      </c>
      <c r="S820" s="179" t="str">
        <f t="shared" si="66"/>
        <v>//**Corporate Income Taxes : **</v>
      </c>
      <c r="T820" s="162" t="str">
        <f t="shared" si="62"/>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s="183" customFormat="1" ht="48" customHeight="1" x14ac:dyDescent="0.35">
      <c r="A821" s="183" t="s">
        <v>1887</v>
      </c>
      <c r="B821" s="163"/>
      <c r="C821" s="183" t="s">
        <v>1343</v>
      </c>
      <c r="D821" s="183" t="s">
        <v>1348</v>
      </c>
      <c r="E821" s="183" t="str">
        <f>E822</f>
        <v>GRA for Fuel Subsidies</v>
      </c>
      <c r="M821" s="163"/>
      <c r="N821" s="188" t="s">
        <v>1888</v>
      </c>
      <c r="O821" s="188"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83" t="s">
        <v>1889</v>
      </c>
      <c r="Q821" s="183" t="s">
        <v>46</v>
      </c>
      <c r="S821" s="183" t="str">
        <f t="shared" si="66"/>
        <v/>
      </c>
      <c r="T821" s="183" t="str">
        <f t="shared" si="62"/>
        <v/>
      </c>
      <c r="U821" s="204" t="str">
        <f>N821&amp;O821&amp;P821&amp;T822&amp;T823&amp;T824&amp;T825&amp;T826</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35">
      <c r="A822" s="162" t="s">
        <v>1890</v>
      </c>
      <c r="C822" s="28" t="s">
        <v>1343</v>
      </c>
      <c r="D822" s="28" t="s">
        <v>1348</v>
      </c>
      <c r="E822" s="28" t="s">
        <v>1357</v>
      </c>
      <c r="F822" s="28" t="s">
        <v>1360</v>
      </c>
      <c r="G822" s="28"/>
      <c r="H822" s="28" t="s">
        <v>1365</v>
      </c>
      <c r="I822" s="28"/>
      <c r="J822" s="40">
        <v>575</v>
      </c>
      <c r="K822" s="28" t="s">
        <v>46</v>
      </c>
      <c r="L822" s="225" t="s">
        <v>2020</v>
      </c>
      <c r="N822" s="175" t="s">
        <v>1888</v>
      </c>
      <c r="O822" s="175"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79" t="s">
        <v>1889</v>
      </c>
      <c r="Q822" s="179" t="s">
        <v>46</v>
      </c>
      <c r="R822" s="179" t="str">
        <f t="shared" si="65"/>
        <v xml:space="preserve">Regular Spending </v>
      </c>
      <c r="S822" s="179" t="str">
        <f t="shared" si="66"/>
        <v>//**Regular Spending : **</v>
      </c>
      <c r="T822"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35">
      <c r="A823" s="162" t="s">
        <v>1890</v>
      </c>
      <c r="C823" s="161" t="s">
        <v>1343</v>
      </c>
      <c r="D823" s="161" t="s">
        <v>1348</v>
      </c>
      <c r="E823" s="161" t="s">
        <v>1357</v>
      </c>
      <c r="F823" s="28" t="s">
        <v>1361</v>
      </c>
      <c r="G823" s="28"/>
      <c r="H823" s="28" t="s">
        <v>1402</v>
      </c>
      <c r="I823" s="28"/>
      <c r="J823" s="40">
        <v>576</v>
      </c>
      <c r="K823" s="161" t="s">
        <v>46</v>
      </c>
      <c r="L823" s="225" t="s">
        <v>2020</v>
      </c>
      <c r="N823" s="175" t="s">
        <v>1888</v>
      </c>
      <c r="O823" s="175"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79" t="s">
        <v>1889</v>
      </c>
      <c r="Q823" s="179" t="s">
        <v>46</v>
      </c>
      <c r="R823" s="179" t="str">
        <f t="shared" si="65"/>
        <v xml:space="preserve">Budget Deficit </v>
      </c>
      <c r="S823" s="179" t="str">
        <f t="shared" si="66"/>
        <v>//**Budget Deficit : **</v>
      </c>
      <c r="T823"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35">
      <c r="A824" s="162" t="s">
        <v>1890</v>
      </c>
      <c r="C824" s="161" t="s">
        <v>1343</v>
      </c>
      <c r="D824" s="161" t="s">
        <v>1348</v>
      </c>
      <c r="E824" s="161" t="s">
        <v>1357</v>
      </c>
      <c r="F824" s="28" t="s">
        <v>1362</v>
      </c>
      <c r="G824" s="28"/>
      <c r="H824" s="28" t="s">
        <v>1366</v>
      </c>
      <c r="I824" s="28"/>
      <c r="J824" s="40">
        <v>577</v>
      </c>
      <c r="K824" s="161" t="s">
        <v>46</v>
      </c>
      <c r="L824" s="225" t="s">
        <v>2020</v>
      </c>
      <c r="N824" s="175" t="s">
        <v>1888</v>
      </c>
      <c r="O824" s="175"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79" t="s">
        <v>1889</v>
      </c>
      <c r="Q824" s="179" t="s">
        <v>46</v>
      </c>
      <c r="R824" s="179" t="str">
        <f t="shared" si="65"/>
        <v xml:space="preserve">Household Taxes </v>
      </c>
      <c r="S824" s="179" t="str">
        <f t="shared" si="66"/>
        <v>//**Household Taxes : **</v>
      </c>
      <c r="T824"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35">
      <c r="A825" s="162" t="s">
        <v>1890</v>
      </c>
      <c r="C825" s="161" t="s">
        <v>1343</v>
      </c>
      <c r="D825" s="161" t="s">
        <v>1348</v>
      </c>
      <c r="E825" s="161" t="s">
        <v>1357</v>
      </c>
      <c r="F825" s="28" t="s">
        <v>1363</v>
      </c>
      <c r="G825" s="28"/>
      <c r="H825" s="28" t="s">
        <v>1367</v>
      </c>
      <c r="I825" s="28"/>
      <c r="J825" s="40">
        <v>578</v>
      </c>
      <c r="K825" s="161" t="s">
        <v>46</v>
      </c>
      <c r="L825" s="225" t="s">
        <v>2020</v>
      </c>
      <c r="N825" s="175" t="s">
        <v>1888</v>
      </c>
      <c r="O825" s="175"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79" t="s">
        <v>1889</v>
      </c>
      <c r="Q825" s="179" t="s">
        <v>46</v>
      </c>
      <c r="R825" s="179" t="str">
        <f t="shared" si="65"/>
        <v xml:space="preserve">Payroll Taxes </v>
      </c>
      <c r="S825" s="179" t="str">
        <f t="shared" si="66"/>
        <v>//**Payroll Taxes : **</v>
      </c>
      <c r="T825" s="162" t="str">
        <f t="shared" ref="T825:T838" si="67">IF(K825="Yes",S825&amp;L825,"")</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x14ac:dyDescent="0.35">
      <c r="A826" s="162" t="s">
        <v>1890</v>
      </c>
      <c r="C826" s="161" t="s">
        <v>1343</v>
      </c>
      <c r="D826" s="161" t="s">
        <v>1348</v>
      </c>
      <c r="E826" s="161" t="s">
        <v>1357</v>
      </c>
      <c r="F826" s="28" t="s">
        <v>1364</v>
      </c>
      <c r="G826" s="28"/>
      <c r="H826" s="28" t="s">
        <v>1368</v>
      </c>
      <c r="I826" s="28"/>
      <c r="J826" s="40">
        <v>579</v>
      </c>
      <c r="K826" s="161" t="s">
        <v>46</v>
      </c>
      <c r="L826" s="225" t="s">
        <v>2020</v>
      </c>
      <c r="N826" s="175" t="s">
        <v>1888</v>
      </c>
      <c r="O826" s="175"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79" t="s">
        <v>1889</v>
      </c>
      <c r="Q826" s="179" t="s">
        <v>46</v>
      </c>
      <c r="R826" s="179" t="str">
        <f t="shared" si="65"/>
        <v xml:space="preserve">Corporate Income Taxes </v>
      </c>
      <c r="S826" s="179" t="str">
        <f t="shared" si="66"/>
        <v>//**Corporate Income Taxes : **</v>
      </c>
      <c r="T826" s="162" t="str">
        <f t="shared" si="67"/>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s="183" customFormat="1" ht="22" customHeight="1" x14ac:dyDescent="0.35">
      <c r="A827" s="183" t="s">
        <v>1887</v>
      </c>
      <c r="B827" s="163"/>
      <c r="C827" s="183" t="s">
        <v>1343</v>
      </c>
      <c r="D827" s="183" t="s">
        <v>1349</v>
      </c>
      <c r="E827" s="183" t="str">
        <f>E828</f>
        <v>GRA for National Debt Interest</v>
      </c>
      <c r="M827" s="163"/>
      <c r="N827" s="188" t="s">
        <v>1888</v>
      </c>
      <c r="O827" s="188"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83" t="s">
        <v>1889</v>
      </c>
      <c r="Q827" s="183" t="s">
        <v>46</v>
      </c>
      <c r="S827" s="183" t="str">
        <f t="shared" si="66"/>
        <v/>
      </c>
      <c r="T827" s="183" t="str">
        <f t="shared" si="67"/>
        <v/>
      </c>
      <c r="U827" s="204" t="str">
        <f>N827&amp;O827&amp;P827&amp;T828&amp;T829&amp;T830&amp;T831&amp;T832</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35">
      <c r="A828" s="162" t="s">
        <v>1890</v>
      </c>
      <c r="C828" s="28" t="s">
        <v>1343</v>
      </c>
      <c r="D828" s="28" t="s">
        <v>1349</v>
      </c>
      <c r="E828" s="28" t="s">
        <v>1358</v>
      </c>
      <c r="F828" s="28" t="s">
        <v>1360</v>
      </c>
      <c r="G828" s="28"/>
      <c r="H828" s="28" t="s">
        <v>1365</v>
      </c>
      <c r="I828" s="28"/>
      <c r="J828" s="40">
        <v>580</v>
      </c>
      <c r="K828" s="28" t="s">
        <v>46</v>
      </c>
      <c r="L828" s="225" t="s">
        <v>2020</v>
      </c>
      <c r="N828" s="175" t="s">
        <v>1888</v>
      </c>
      <c r="O828" s="175"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79" t="s">
        <v>1889</v>
      </c>
      <c r="Q828" s="179" t="s">
        <v>46</v>
      </c>
      <c r="R828" s="179" t="str">
        <f t="shared" si="65"/>
        <v xml:space="preserve">Regular Spending </v>
      </c>
      <c r="S828" s="179" t="str">
        <f t="shared" si="66"/>
        <v>//**Regular Spending : **</v>
      </c>
      <c r="T828" s="162" t="str">
        <f t="shared" si="67"/>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35">
      <c r="A829" s="162" t="s">
        <v>1890</v>
      </c>
      <c r="C829" s="161" t="s">
        <v>1343</v>
      </c>
      <c r="D829" s="161" t="s">
        <v>1349</v>
      </c>
      <c r="E829" s="161" t="s">
        <v>1358</v>
      </c>
      <c r="F829" s="28" t="s">
        <v>1361</v>
      </c>
      <c r="G829" s="28"/>
      <c r="H829" s="28" t="s">
        <v>1402</v>
      </c>
      <c r="I829" s="28"/>
      <c r="J829" s="40">
        <v>581</v>
      </c>
      <c r="K829" s="161" t="s">
        <v>46</v>
      </c>
      <c r="L829" s="225" t="s">
        <v>2020</v>
      </c>
      <c r="N829" s="175" t="s">
        <v>1888</v>
      </c>
      <c r="O829" s="175"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79" t="s">
        <v>1889</v>
      </c>
      <c r="Q829" s="179" t="s">
        <v>46</v>
      </c>
      <c r="R829" s="179" t="str">
        <f t="shared" si="65"/>
        <v xml:space="preserve">Budget Deficit </v>
      </c>
      <c r="S829" s="179" t="str">
        <f t="shared" si="66"/>
        <v>//**Budget Deficit : **</v>
      </c>
      <c r="T829" s="162" t="str">
        <f t="shared" si="67"/>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35">
      <c r="A830" s="162" t="s">
        <v>1890</v>
      </c>
      <c r="C830" s="161" t="s">
        <v>1343</v>
      </c>
      <c r="D830" s="161" t="s">
        <v>1349</v>
      </c>
      <c r="E830" s="161" t="s">
        <v>1358</v>
      </c>
      <c r="F830" s="28" t="s">
        <v>1362</v>
      </c>
      <c r="G830" s="28"/>
      <c r="H830" s="28" t="s">
        <v>1366</v>
      </c>
      <c r="I830" s="28"/>
      <c r="J830" s="40">
        <v>582</v>
      </c>
      <c r="K830" s="161" t="s">
        <v>46</v>
      </c>
      <c r="L830" s="225" t="s">
        <v>2020</v>
      </c>
      <c r="N830" s="175" t="s">
        <v>1888</v>
      </c>
      <c r="O830" s="175"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79" t="s">
        <v>1889</v>
      </c>
      <c r="Q830" s="179" t="s">
        <v>46</v>
      </c>
      <c r="R830" s="179" t="str">
        <f t="shared" si="65"/>
        <v xml:space="preserve">Household Taxes </v>
      </c>
      <c r="S830" s="179" t="str">
        <f t="shared" si="66"/>
        <v>//**Household Taxes : **</v>
      </c>
      <c r="T830" s="162" t="str">
        <f t="shared" si="67"/>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35">
      <c r="A831" s="162" t="s">
        <v>1890</v>
      </c>
      <c r="C831" s="161" t="s">
        <v>1343</v>
      </c>
      <c r="D831" s="161" t="s">
        <v>1349</v>
      </c>
      <c r="E831" s="161" t="s">
        <v>1358</v>
      </c>
      <c r="F831" s="28" t="s">
        <v>1363</v>
      </c>
      <c r="G831" s="28"/>
      <c r="H831" s="28" t="s">
        <v>1367</v>
      </c>
      <c r="I831" s="28"/>
      <c r="J831" s="40">
        <v>583</v>
      </c>
      <c r="K831" s="161" t="s">
        <v>46</v>
      </c>
      <c r="L831" s="225" t="s">
        <v>2020</v>
      </c>
      <c r="N831" s="175" t="s">
        <v>1888</v>
      </c>
      <c r="O831" s="175"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79" t="s">
        <v>1889</v>
      </c>
      <c r="Q831" s="179" t="s">
        <v>46</v>
      </c>
      <c r="R831" s="179" t="str">
        <f t="shared" si="65"/>
        <v xml:space="preserve">Payroll Taxes </v>
      </c>
      <c r="S831" s="179" t="str">
        <f t="shared" si="66"/>
        <v>//**Payroll Taxes : **</v>
      </c>
      <c r="T831" s="162" t="str">
        <f t="shared" si="67"/>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x14ac:dyDescent="0.35">
      <c r="A832" s="162" t="s">
        <v>1890</v>
      </c>
      <c r="C832" s="161" t="s">
        <v>1343</v>
      </c>
      <c r="D832" s="161" t="s">
        <v>1349</v>
      </c>
      <c r="E832" s="161" t="s">
        <v>1358</v>
      </c>
      <c r="F832" s="28" t="s">
        <v>1364</v>
      </c>
      <c r="G832" s="28"/>
      <c r="H832" s="28" t="s">
        <v>1368</v>
      </c>
      <c r="I832" s="28"/>
      <c r="J832" s="40">
        <v>584</v>
      </c>
      <c r="K832" s="161" t="s">
        <v>46</v>
      </c>
      <c r="L832" s="225" t="s">
        <v>2020</v>
      </c>
      <c r="N832" s="175" t="s">
        <v>1888</v>
      </c>
      <c r="O832" s="175"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79" t="s">
        <v>1889</v>
      </c>
      <c r="Q832" s="179" t="s">
        <v>46</v>
      </c>
      <c r="R832" s="179" t="str">
        <f t="shared" si="65"/>
        <v xml:space="preserve">Corporate Income Taxes </v>
      </c>
      <c r="S832" s="179" t="str">
        <f t="shared" si="66"/>
        <v>//**Corporate Income Taxes : **</v>
      </c>
      <c r="T832" s="162" t="str">
        <f t="shared" si="67"/>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1" s="183" customFormat="1" ht="68" customHeight="1" x14ac:dyDescent="0.35">
      <c r="A833" s="183" t="s">
        <v>1887</v>
      </c>
      <c r="B833" s="163"/>
      <c r="C833" s="183" t="s">
        <v>1343</v>
      </c>
      <c r="D833" s="183" t="s">
        <v>1350</v>
      </c>
      <c r="E833" s="183" t="str">
        <f>E834</f>
        <v>GRA for Remaining Government Cash Flow Changes</v>
      </c>
      <c r="M833" s="163"/>
      <c r="N833" s="188" t="s">
        <v>1888</v>
      </c>
      <c r="O833" s="188"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83" t="s">
        <v>1889</v>
      </c>
      <c r="Q833" s="183" t="s">
        <v>46</v>
      </c>
      <c r="S833" s="183" t="str">
        <f t="shared" si="66"/>
        <v/>
      </c>
      <c r="T833" s="183" t="str">
        <f t="shared" si="67"/>
        <v/>
      </c>
      <c r="U833" s="204" t="str">
        <f>N833&amp;O833&amp;P833&amp;T834&amp;T835&amp;T836&amp;T837&amp;T838</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1" x14ac:dyDescent="0.35">
      <c r="A834" s="162" t="s">
        <v>1890</v>
      </c>
      <c r="C834" s="28" t="s">
        <v>1343</v>
      </c>
      <c r="D834" s="28" t="s">
        <v>1350</v>
      </c>
      <c r="E834" s="28" t="s">
        <v>1359</v>
      </c>
      <c r="F834" s="28" t="s">
        <v>1360</v>
      </c>
      <c r="G834" s="28"/>
      <c r="H834" s="28" t="s">
        <v>1365</v>
      </c>
      <c r="I834" s="28"/>
      <c r="J834" s="40">
        <v>585</v>
      </c>
      <c r="K834" s="28" t="s">
        <v>46</v>
      </c>
      <c r="L834" s="225" t="s">
        <v>2020</v>
      </c>
      <c r="N834" s="175" t="s">
        <v>1888</v>
      </c>
      <c r="O834" s="175"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79" t="s">
        <v>1889</v>
      </c>
      <c r="Q834" s="179" t="s">
        <v>46</v>
      </c>
      <c r="R834" s="179" t="str">
        <f t="shared" si="65"/>
        <v xml:space="preserve">Regular Spending </v>
      </c>
      <c r="S834" s="179" t="str">
        <f t="shared" si="66"/>
        <v>//**Regular Spending : **</v>
      </c>
      <c r="T834" s="162" t="str">
        <f t="shared" si="67"/>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1" x14ac:dyDescent="0.35">
      <c r="A835" s="162" t="s">
        <v>1890</v>
      </c>
      <c r="C835" s="161" t="s">
        <v>1343</v>
      </c>
      <c r="D835" s="161" t="s">
        <v>1350</v>
      </c>
      <c r="E835" s="161" t="s">
        <v>1359</v>
      </c>
      <c r="F835" s="28" t="s">
        <v>1361</v>
      </c>
      <c r="G835" s="28"/>
      <c r="H835" s="28" t="s">
        <v>1402</v>
      </c>
      <c r="I835" s="28"/>
      <c r="J835" s="40">
        <v>586</v>
      </c>
      <c r="K835" s="161" t="s">
        <v>46</v>
      </c>
      <c r="L835" s="225" t="s">
        <v>2020</v>
      </c>
      <c r="N835" s="175" t="s">
        <v>1888</v>
      </c>
      <c r="O835" s="175"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79" t="s">
        <v>1889</v>
      </c>
      <c r="Q835" s="179" t="s">
        <v>46</v>
      </c>
      <c r="R835" s="179" t="str">
        <f t="shared" si="65"/>
        <v xml:space="preserve">Budget Deficit </v>
      </c>
      <c r="S835" s="179" t="str">
        <f t="shared" si="66"/>
        <v>//**Budget Deficit : **</v>
      </c>
      <c r="T835" s="162" t="str">
        <f t="shared" si="67"/>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1" s="181" customFormat="1" x14ac:dyDescent="0.35">
      <c r="A836" s="162" t="s">
        <v>1890</v>
      </c>
      <c r="B836" s="163"/>
      <c r="C836" s="161" t="s">
        <v>1343</v>
      </c>
      <c r="D836" s="161" t="s">
        <v>1350</v>
      </c>
      <c r="E836" s="161" t="s">
        <v>1359</v>
      </c>
      <c r="F836" s="28" t="s">
        <v>1362</v>
      </c>
      <c r="G836" s="28"/>
      <c r="H836" s="28" t="s">
        <v>1366</v>
      </c>
      <c r="I836" s="28"/>
      <c r="J836" s="40">
        <v>587</v>
      </c>
      <c r="K836" s="161" t="s">
        <v>46</v>
      </c>
      <c r="L836" s="225" t="s">
        <v>2020</v>
      </c>
      <c r="M836" s="163"/>
      <c r="N836" s="175" t="s">
        <v>1888</v>
      </c>
      <c r="O836" s="175"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79" t="s">
        <v>1889</v>
      </c>
      <c r="Q836" s="179" t="s">
        <v>46</v>
      </c>
      <c r="R836" s="179" t="str">
        <f t="shared" si="65"/>
        <v xml:space="preserve">Household Taxes </v>
      </c>
      <c r="S836" s="179" t="str">
        <f t="shared" si="66"/>
        <v>//**Household Taxes : **</v>
      </c>
      <c r="T836" s="162" t="str">
        <f t="shared" si="67"/>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U836" s="180"/>
    </row>
    <row r="837" spans="1:21" s="181" customFormat="1" x14ac:dyDescent="0.35">
      <c r="A837" s="162" t="s">
        <v>1890</v>
      </c>
      <c r="B837" s="163"/>
      <c r="C837" s="161" t="s">
        <v>1343</v>
      </c>
      <c r="D837" s="161" t="s">
        <v>1350</v>
      </c>
      <c r="E837" s="161" t="s">
        <v>1359</v>
      </c>
      <c r="F837" s="28" t="s">
        <v>1363</v>
      </c>
      <c r="G837" s="28"/>
      <c r="H837" s="28" t="s">
        <v>1367</v>
      </c>
      <c r="I837" s="28"/>
      <c r="J837" s="40">
        <v>588</v>
      </c>
      <c r="K837" s="161" t="s">
        <v>46</v>
      </c>
      <c r="L837" s="225" t="s">
        <v>2020</v>
      </c>
      <c r="M837" s="163"/>
      <c r="N837" s="175" t="s">
        <v>1888</v>
      </c>
      <c r="O837" s="175"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79" t="s">
        <v>1889</v>
      </c>
      <c r="Q837" s="179" t="s">
        <v>46</v>
      </c>
      <c r="R837" s="179" t="str">
        <f t="shared" si="65"/>
        <v xml:space="preserve">Payroll Taxes </v>
      </c>
      <c r="S837" s="179" t="str">
        <f t="shared" si="66"/>
        <v>//**Payroll Taxes : **</v>
      </c>
      <c r="T837" s="162" t="str">
        <f t="shared" si="67"/>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U837" s="180"/>
    </row>
    <row r="838" spans="1:21" s="181" customFormat="1" x14ac:dyDescent="0.35">
      <c r="A838" s="162" t="s">
        <v>1890</v>
      </c>
      <c r="B838" s="163"/>
      <c r="C838" s="161" t="s">
        <v>1343</v>
      </c>
      <c r="D838" s="161" t="s">
        <v>1350</v>
      </c>
      <c r="E838" s="161" t="s">
        <v>1359</v>
      </c>
      <c r="F838" s="28" t="s">
        <v>1364</v>
      </c>
      <c r="G838" s="28"/>
      <c r="H838" s="28" t="s">
        <v>1368</v>
      </c>
      <c r="I838" s="28"/>
      <c r="J838" s="40">
        <v>589</v>
      </c>
      <c r="K838" s="161" t="s">
        <v>46</v>
      </c>
      <c r="L838" s="225" t="s">
        <v>2020</v>
      </c>
      <c r="M838" s="163"/>
      <c r="N838" s="175" t="s">
        <v>1888</v>
      </c>
      <c r="O838" s="175" t="str">
        <f>INDEX('Standard Descriptions'!$E:$E,MATCH(Guidance!E838,'Standard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8" s="179" t="s">
        <v>1889</v>
      </c>
      <c r="Q838" s="179" t="s">
        <v>46</v>
      </c>
      <c r="R838" s="179" t="str">
        <f t="shared" si="65"/>
        <v xml:space="preserve">Corporate Income Taxes </v>
      </c>
      <c r="S838" s="179" t="str">
        <f t="shared" si="66"/>
        <v>//**Corporate Income Taxes : **</v>
      </c>
      <c r="T838" s="162" t="str">
        <f t="shared" si="67"/>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U838" s="180"/>
    </row>
  </sheetData>
  <conditionalFormatting sqref="K359:K371">
    <cfRule type="containsText" dxfId="200" priority="50" operator="containsText" text="No">
      <formula>NOT(ISERROR(SEARCH("No",K359)))</formula>
    </cfRule>
  </conditionalFormatting>
  <conditionalFormatting sqref="K389:K391">
    <cfRule type="containsText" dxfId="199" priority="42" operator="containsText" text="No">
      <formula>NOT(ISERROR(SEARCH("No",K389)))</formula>
    </cfRule>
  </conditionalFormatting>
  <conditionalFormatting sqref="K473">
    <cfRule type="containsText" dxfId="198" priority="40" operator="containsText" text="No">
      <formula>NOT(ISERROR(SEARCH("No",K473)))</formula>
    </cfRule>
  </conditionalFormatting>
  <conditionalFormatting sqref="K4:K11 K14:K21 K26 K35:K38 K45:K48 K55:K61 K40:K41 K50:K51">
    <cfRule type="containsText" dxfId="197" priority="100" operator="containsText" text="No">
      <formula>NOT(ISERROR(SEARCH("No",K4)))</formula>
    </cfRule>
  </conditionalFormatting>
  <conditionalFormatting sqref="K24 K34 K44 K54">
    <cfRule type="containsText" dxfId="196" priority="99" operator="containsText" text="No">
      <formula>NOT(ISERROR(SEARCH("No",K24)))</formula>
    </cfRule>
  </conditionalFormatting>
  <conditionalFormatting sqref="K62:K63">
    <cfRule type="containsText" dxfId="195" priority="98" operator="containsText" text="No">
      <formula>NOT(ISERROR(SEARCH("No",K62)))</formula>
    </cfRule>
  </conditionalFormatting>
  <conditionalFormatting sqref="K52:K53">
    <cfRule type="containsText" dxfId="194" priority="97" operator="containsText" text="No">
      <formula>NOT(ISERROR(SEARCH("No",K52)))</formula>
    </cfRule>
  </conditionalFormatting>
  <conditionalFormatting sqref="K42:K43">
    <cfRule type="containsText" dxfId="193" priority="96" operator="containsText" text="No">
      <formula>NOT(ISERROR(SEARCH("No",K42)))</formula>
    </cfRule>
  </conditionalFormatting>
  <conditionalFormatting sqref="K32:K33">
    <cfRule type="containsText" dxfId="192" priority="95" operator="containsText" text="No">
      <formula>NOT(ISERROR(SEARCH("No",K32)))</formula>
    </cfRule>
  </conditionalFormatting>
  <conditionalFormatting sqref="K22:K23">
    <cfRule type="containsText" dxfId="191" priority="94" operator="containsText" text="No">
      <formula>NOT(ISERROR(SEARCH("No",K22)))</formula>
    </cfRule>
  </conditionalFormatting>
  <conditionalFormatting sqref="K12:K13">
    <cfRule type="containsText" dxfId="190" priority="93" operator="containsText" text="No">
      <formula>NOT(ISERROR(SEARCH("No",K12)))</formula>
    </cfRule>
  </conditionalFormatting>
  <conditionalFormatting sqref="K25">
    <cfRule type="containsText" dxfId="189" priority="92" operator="containsText" text="No">
      <formula>NOT(ISERROR(SEARCH("No",K25)))</formula>
    </cfRule>
  </conditionalFormatting>
  <conditionalFormatting sqref="K27:K31">
    <cfRule type="containsText" dxfId="188" priority="91" operator="containsText" text="No">
      <formula>NOT(ISERROR(SEARCH("No",K27)))</formula>
    </cfRule>
  </conditionalFormatting>
  <conditionalFormatting sqref="K39">
    <cfRule type="containsText" dxfId="187" priority="90" operator="containsText" text="No">
      <formula>NOT(ISERROR(SEARCH("No",K39)))</formula>
    </cfRule>
  </conditionalFormatting>
  <conditionalFormatting sqref="K49">
    <cfRule type="containsText" dxfId="186" priority="89" operator="containsText" text="No">
      <formula>NOT(ISERROR(SEARCH("No",K49)))</formula>
    </cfRule>
  </conditionalFormatting>
  <conditionalFormatting sqref="K65">
    <cfRule type="containsText" dxfId="185" priority="88" operator="containsText" text="No">
      <formula>NOT(ISERROR(SEARCH("No",K65)))</formula>
    </cfRule>
  </conditionalFormatting>
  <conditionalFormatting sqref="K64">
    <cfRule type="containsText" dxfId="184" priority="87" operator="containsText" text="No">
      <formula>NOT(ISERROR(SEARCH("No",K64)))</formula>
    </cfRule>
  </conditionalFormatting>
  <conditionalFormatting sqref="K67">
    <cfRule type="containsText" dxfId="183" priority="86" operator="containsText" text="No">
      <formula>NOT(ISERROR(SEARCH("No",K67)))</formula>
    </cfRule>
  </conditionalFormatting>
  <conditionalFormatting sqref="K69 K77">
    <cfRule type="containsText" dxfId="182" priority="85" operator="containsText" text="No">
      <formula>NOT(ISERROR(SEARCH("No",K69)))</formula>
    </cfRule>
  </conditionalFormatting>
  <conditionalFormatting sqref="K78">
    <cfRule type="containsText" dxfId="181" priority="84" operator="containsText" text="No">
      <formula>NOT(ISERROR(SEARCH("No",K78)))</formula>
    </cfRule>
  </conditionalFormatting>
  <conditionalFormatting sqref="K68">
    <cfRule type="containsText" dxfId="180" priority="83" operator="containsText" text="No">
      <formula>NOT(ISERROR(SEARCH("No",K68)))</formula>
    </cfRule>
  </conditionalFormatting>
  <conditionalFormatting sqref="K70:K76">
    <cfRule type="containsText" dxfId="179" priority="82" operator="containsText" text="No">
      <formula>NOT(ISERROR(SEARCH("No",K70)))</formula>
    </cfRule>
  </conditionalFormatting>
  <conditionalFormatting sqref="K80:K91">
    <cfRule type="containsText" dxfId="178" priority="81" operator="containsText" text="No">
      <formula>NOT(ISERROR(SEARCH("No",K80)))</formula>
    </cfRule>
  </conditionalFormatting>
  <conditionalFormatting sqref="K92">
    <cfRule type="containsText" dxfId="177" priority="80" operator="containsText" text="No">
      <formula>NOT(ISERROR(SEARCH("No",K92)))</formula>
    </cfRule>
  </conditionalFormatting>
  <conditionalFormatting sqref="K95:K104">
    <cfRule type="containsText" dxfId="176" priority="79" operator="containsText" text="No">
      <formula>NOT(ISERROR(SEARCH("No",K95)))</formula>
    </cfRule>
  </conditionalFormatting>
  <conditionalFormatting sqref="K94">
    <cfRule type="containsText" dxfId="175" priority="78" operator="containsText" text="No">
      <formula>NOT(ISERROR(SEARCH("No",K94)))</formula>
    </cfRule>
  </conditionalFormatting>
  <conditionalFormatting sqref="K105">
    <cfRule type="containsText" dxfId="174" priority="77" operator="containsText" text="No">
      <formula>NOT(ISERROR(SEARCH("No",K105)))</formula>
    </cfRule>
  </conditionalFormatting>
  <conditionalFormatting sqref="K107:K116">
    <cfRule type="containsText" dxfId="173" priority="76" operator="containsText" text="No">
      <formula>NOT(ISERROR(SEARCH("No",K107)))</formula>
    </cfRule>
  </conditionalFormatting>
  <conditionalFormatting sqref="K117:K118">
    <cfRule type="containsText" dxfId="172" priority="75" operator="containsText" text="No">
      <formula>NOT(ISERROR(SEARCH("No",K117)))</formula>
    </cfRule>
  </conditionalFormatting>
  <conditionalFormatting sqref="K119">
    <cfRule type="containsText" dxfId="171" priority="74" operator="containsText" text="No">
      <formula>NOT(ISERROR(SEARCH("No",K119)))</formula>
    </cfRule>
  </conditionalFormatting>
  <conditionalFormatting sqref="K122 K126:K127 K129:K132">
    <cfRule type="containsText" dxfId="170" priority="73" operator="containsText" text="No">
      <formula>NOT(ISERROR(SEARCH("No",K122)))</formula>
    </cfRule>
  </conditionalFormatting>
  <conditionalFormatting sqref="K121">
    <cfRule type="containsText" dxfId="169" priority="72" operator="containsText" text="No">
      <formula>NOT(ISERROR(SEARCH("No",K121)))</formula>
    </cfRule>
  </conditionalFormatting>
  <conditionalFormatting sqref="K125">
    <cfRule type="containsText" dxfId="168" priority="70" operator="containsText" text="No">
      <formula>NOT(ISERROR(SEARCH("No",K125)))</formula>
    </cfRule>
  </conditionalFormatting>
  <conditionalFormatting sqref="K128">
    <cfRule type="containsText" dxfId="167" priority="68" operator="containsText" text="No">
      <formula>NOT(ISERROR(SEARCH("No",K128)))</formula>
    </cfRule>
  </conditionalFormatting>
  <conditionalFormatting sqref="K124">
    <cfRule type="containsText" dxfId="166" priority="71" operator="containsText" text="No">
      <formula>NOT(ISERROR(SEARCH("No",K124)))</formula>
    </cfRule>
  </conditionalFormatting>
  <conditionalFormatting sqref="K123">
    <cfRule type="containsText" dxfId="165" priority="69" operator="containsText" text="No">
      <formula>NOT(ISERROR(SEARCH("No",K123)))</formula>
    </cfRule>
  </conditionalFormatting>
  <conditionalFormatting sqref="K134:K148">
    <cfRule type="containsText" dxfId="164" priority="67" operator="containsText" text="No">
      <formula>NOT(ISERROR(SEARCH("No",K134)))</formula>
    </cfRule>
  </conditionalFormatting>
  <conditionalFormatting sqref="K150:K167">
    <cfRule type="containsText" dxfId="163" priority="66" operator="containsText" text="No">
      <formula>NOT(ISERROR(SEARCH("No",K150)))</formula>
    </cfRule>
  </conditionalFormatting>
  <conditionalFormatting sqref="K168:K171">
    <cfRule type="containsText" dxfId="162" priority="65" operator="containsText" text="No">
      <formula>NOT(ISERROR(SEARCH("No",K168)))</formula>
    </cfRule>
  </conditionalFormatting>
  <conditionalFormatting sqref="K173:K175">
    <cfRule type="containsText" dxfId="161" priority="64" operator="containsText" text="No">
      <formula>NOT(ISERROR(SEARCH("No",K173)))</formula>
    </cfRule>
  </conditionalFormatting>
  <conditionalFormatting sqref="K177:K182">
    <cfRule type="containsText" dxfId="160" priority="63" operator="containsText" text="No">
      <formula>NOT(ISERROR(SEARCH("No",K177)))</formula>
    </cfRule>
  </conditionalFormatting>
  <conditionalFormatting sqref="K184:K199">
    <cfRule type="containsText" dxfId="159" priority="62" operator="containsText" text="No">
      <formula>NOT(ISERROR(SEARCH("No",K184)))</formula>
    </cfRule>
  </conditionalFormatting>
  <conditionalFormatting sqref="K201:K216">
    <cfRule type="containsText" dxfId="158" priority="61" operator="containsText" text="No">
      <formula>NOT(ISERROR(SEARCH("No",K201)))</formula>
    </cfRule>
  </conditionalFormatting>
  <conditionalFormatting sqref="K217:K218">
    <cfRule type="containsText" dxfId="157" priority="60" operator="containsText" text="No">
      <formula>NOT(ISERROR(SEARCH("No",K217)))</formula>
    </cfRule>
  </conditionalFormatting>
  <conditionalFormatting sqref="K220:K235">
    <cfRule type="containsText" dxfId="156" priority="59" operator="containsText" text="No">
      <formula>NOT(ISERROR(SEARCH("No",K220)))</formula>
    </cfRule>
  </conditionalFormatting>
  <conditionalFormatting sqref="K236:K237">
    <cfRule type="containsText" dxfId="155" priority="58" operator="containsText" text="No">
      <formula>NOT(ISERROR(SEARCH("No",K236)))</formula>
    </cfRule>
  </conditionalFormatting>
  <conditionalFormatting sqref="K239:K254">
    <cfRule type="containsText" dxfId="154" priority="57" operator="containsText" text="No">
      <formula>NOT(ISERROR(SEARCH("No",K239)))</formula>
    </cfRule>
  </conditionalFormatting>
  <conditionalFormatting sqref="K255:K256">
    <cfRule type="containsText" dxfId="153" priority="56" operator="containsText" text="No">
      <formula>NOT(ISERROR(SEARCH("No",K255)))</formula>
    </cfRule>
  </conditionalFormatting>
  <conditionalFormatting sqref="K291:K292">
    <cfRule type="containsText" dxfId="152" priority="55" operator="containsText" text="No">
      <formula>NOT(ISERROR(SEARCH("No",K291)))</formula>
    </cfRule>
  </conditionalFormatting>
  <conditionalFormatting sqref="K294:K338">
    <cfRule type="containsText" dxfId="151" priority="54" operator="containsText" text="No">
      <formula>NOT(ISERROR(SEARCH("No",K294)))</formula>
    </cfRule>
  </conditionalFormatting>
  <conditionalFormatting sqref="K340:K342">
    <cfRule type="containsText" dxfId="150" priority="53" operator="containsText" text="No">
      <formula>NOT(ISERROR(SEARCH("No",K340)))</formula>
    </cfRule>
  </conditionalFormatting>
  <conditionalFormatting sqref="K343">
    <cfRule type="containsText" dxfId="149" priority="52" operator="containsText" text="No">
      <formula>NOT(ISERROR(SEARCH("No",K343)))</formula>
    </cfRule>
  </conditionalFormatting>
  <conditionalFormatting sqref="K345:K357">
    <cfRule type="containsText" dxfId="148" priority="51" operator="containsText" text="No">
      <formula>NOT(ISERROR(SEARCH("No",K345)))</formula>
    </cfRule>
  </conditionalFormatting>
  <conditionalFormatting sqref="K387">
    <cfRule type="containsText" dxfId="147" priority="49" operator="containsText" text="No">
      <formula>NOT(ISERROR(SEARCH("No",K387)))</formula>
    </cfRule>
  </conditionalFormatting>
  <conditionalFormatting sqref="K374">
    <cfRule type="containsText" dxfId="146" priority="47" operator="containsText" text="No">
      <formula>NOT(ISERROR(SEARCH("No",K374)))</formula>
    </cfRule>
  </conditionalFormatting>
  <conditionalFormatting sqref="K373">
    <cfRule type="containsText" dxfId="145" priority="48" operator="containsText" text="No">
      <formula>NOT(ISERROR(SEARCH("No",K373)))</formula>
    </cfRule>
  </conditionalFormatting>
  <conditionalFormatting sqref="K375:K378">
    <cfRule type="containsText" dxfId="144" priority="46" operator="containsText" text="No">
      <formula>NOT(ISERROR(SEARCH("No",K375)))</formula>
    </cfRule>
  </conditionalFormatting>
  <conditionalFormatting sqref="K379:K380">
    <cfRule type="containsText" dxfId="143" priority="45" operator="containsText" text="No">
      <formula>NOT(ISERROR(SEARCH("No",K379)))</formula>
    </cfRule>
  </conditionalFormatting>
  <conditionalFormatting sqref="K381 K383 K385">
    <cfRule type="containsText" dxfId="142" priority="44" operator="containsText" text="No">
      <formula>NOT(ISERROR(SEARCH("No",K381)))</formula>
    </cfRule>
  </conditionalFormatting>
  <conditionalFormatting sqref="K388 K386 K384 K382">
    <cfRule type="containsText" dxfId="141" priority="43" operator="containsText" text="No">
      <formula>NOT(ISERROR(SEARCH("No",K382)))</formula>
    </cfRule>
  </conditionalFormatting>
  <conditionalFormatting sqref="K393:K472">
    <cfRule type="containsText" dxfId="140" priority="41" operator="containsText" text="No">
      <formula>NOT(ISERROR(SEARCH("No",K393)))</formula>
    </cfRule>
  </conditionalFormatting>
  <conditionalFormatting sqref="K475:K554">
    <cfRule type="containsText" dxfId="139" priority="39" operator="containsText" text="No">
      <formula>NOT(ISERROR(SEARCH("No",K475)))</formula>
    </cfRule>
  </conditionalFormatting>
  <conditionalFormatting sqref="K555:K558">
    <cfRule type="containsText" dxfId="138" priority="38" operator="containsText" text="No">
      <formula>NOT(ISERROR(SEARCH("No",K555)))</formula>
    </cfRule>
  </conditionalFormatting>
  <conditionalFormatting sqref="K560:K562">
    <cfRule type="containsText" dxfId="137" priority="37" operator="containsText" text="No">
      <formula>NOT(ISERROR(SEARCH("No",K560)))</formula>
    </cfRule>
  </conditionalFormatting>
  <conditionalFormatting sqref="K564:K566">
    <cfRule type="containsText" dxfId="136" priority="36" operator="containsText" text="No">
      <formula>NOT(ISERROR(SEARCH("No",K564)))</formula>
    </cfRule>
  </conditionalFormatting>
  <conditionalFormatting sqref="K568:K570">
    <cfRule type="containsText" dxfId="135" priority="35" operator="containsText" text="No">
      <formula>NOT(ISERROR(SEARCH("No",K568)))</formula>
    </cfRule>
  </conditionalFormatting>
  <conditionalFormatting sqref="K572:K580">
    <cfRule type="containsText" dxfId="134" priority="34" operator="containsText" text="No">
      <formula>NOT(ISERROR(SEARCH("No",K572)))</formula>
    </cfRule>
  </conditionalFormatting>
  <conditionalFormatting sqref="K581:K592">
    <cfRule type="containsText" dxfId="133" priority="33" operator="containsText" text="No">
      <formula>NOT(ISERROR(SEARCH("No",K581)))</formula>
    </cfRule>
  </conditionalFormatting>
  <conditionalFormatting sqref="K594:K599">
    <cfRule type="containsText" dxfId="132" priority="32" operator="containsText" text="No">
      <formula>NOT(ISERROR(SEARCH("No",K594)))</formula>
    </cfRule>
  </conditionalFormatting>
  <conditionalFormatting sqref="K601:K621">
    <cfRule type="containsText" dxfId="131" priority="31" operator="containsText" text="No">
      <formula>NOT(ISERROR(SEARCH("No",K601)))</formula>
    </cfRule>
  </conditionalFormatting>
  <conditionalFormatting sqref="K622:K623">
    <cfRule type="containsText" dxfId="130" priority="30" operator="containsText" text="No">
      <formula>NOT(ISERROR(SEARCH("No",K622)))</formula>
    </cfRule>
  </conditionalFormatting>
  <conditionalFormatting sqref="K625:K627">
    <cfRule type="containsText" dxfId="129" priority="29" operator="containsText" text="No">
      <formula>NOT(ISERROR(SEARCH("No",K625)))</formula>
    </cfRule>
  </conditionalFormatting>
  <conditionalFormatting sqref="K629:K640">
    <cfRule type="containsText" dxfId="128" priority="28" operator="containsText" text="No">
      <formula>NOT(ISERROR(SEARCH("No",K629)))</formula>
    </cfRule>
  </conditionalFormatting>
  <conditionalFormatting sqref="K642:K656">
    <cfRule type="containsText" dxfId="127" priority="27" operator="containsText" text="No">
      <formula>NOT(ISERROR(SEARCH("No",K642)))</formula>
    </cfRule>
  </conditionalFormatting>
  <conditionalFormatting sqref="K658:K674">
    <cfRule type="containsText" dxfId="126" priority="26" operator="containsText" text="No">
      <formula>NOT(ISERROR(SEARCH("No",K658)))</formula>
    </cfRule>
  </conditionalFormatting>
  <conditionalFormatting sqref="K692">
    <cfRule type="containsText" dxfId="125" priority="22" operator="containsText" text="No">
      <formula>NOT(ISERROR(SEARCH("No",K692)))</formula>
    </cfRule>
  </conditionalFormatting>
  <conditionalFormatting sqref="K676:K681">
    <cfRule type="containsText" dxfId="124" priority="25" operator="containsText" text="No">
      <formula>NOT(ISERROR(SEARCH("No",K676)))</formula>
    </cfRule>
  </conditionalFormatting>
  <conditionalFormatting sqref="K682">
    <cfRule type="containsText" dxfId="123" priority="24" operator="containsText" text="No">
      <formula>NOT(ISERROR(SEARCH("No",K682)))</formula>
    </cfRule>
  </conditionalFormatting>
  <conditionalFormatting sqref="K693:K694 K684:K691">
    <cfRule type="containsText" dxfId="122" priority="23" operator="containsText" text="No">
      <formula>NOT(ISERROR(SEARCH("No",K684)))</formula>
    </cfRule>
  </conditionalFormatting>
  <conditionalFormatting sqref="K696:K720">
    <cfRule type="containsText" dxfId="121" priority="21" operator="containsText" text="No">
      <formula>NOT(ISERROR(SEARCH("No",K696)))</formula>
    </cfRule>
  </conditionalFormatting>
  <conditionalFormatting sqref="K747">
    <cfRule type="containsText" dxfId="120" priority="14" operator="containsText" text="No">
      <formula>NOT(ISERROR(SEARCH("No",K747)))</formula>
    </cfRule>
  </conditionalFormatting>
  <conditionalFormatting sqref="K722:K727">
    <cfRule type="containsText" dxfId="119" priority="20" operator="containsText" text="No">
      <formula>NOT(ISERROR(SEARCH("No",K722)))</formula>
    </cfRule>
  </conditionalFormatting>
  <conditionalFormatting sqref="K728">
    <cfRule type="containsText" dxfId="118" priority="19" operator="containsText" text="No">
      <formula>NOT(ISERROR(SEARCH("No",K728)))</formula>
    </cfRule>
  </conditionalFormatting>
  <conditionalFormatting sqref="K729">
    <cfRule type="containsText" dxfId="117" priority="18" operator="containsText" text="No">
      <formula>NOT(ISERROR(SEARCH("No",K729)))</formula>
    </cfRule>
  </conditionalFormatting>
  <conditionalFormatting sqref="K731:K736">
    <cfRule type="containsText" dxfId="116" priority="17" operator="containsText" text="No">
      <formula>NOT(ISERROR(SEARCH("No",K731)))</formula>
    </cfRule>
  </conditionalFormatting>
  <conditionalFormatting sqref="K748 K739:K746">
    <cfRule type="containsText" dxfId="115" priority="16" operator="containsText" text="No">
      <formula>NOT(ISERROR(SEARCH("No",K739)))</formula>
    </cfRule>
  </conditionalFormatting>
  <conditionalFormatting sqref="K749">
    <cfRule type="containsText" dxfId="114" priority="15" operator="containsText" text="No">
      <formula>NOT(ISERROR(SEARCH("No",K749)))</formula>
    </cfRule>
  </conditionalFormatting>
  <conditionalFormatting sqref="K751:K775">
    <cfRule type="containsText" dxfId="113" priority="13" operator="containsText" text="No">
      <formula>NOT(ISERROR(SEARCH("No",K751)))</formula>
    </cfRule>
  </conditionalFormatting>
  <conditionalFormatting sqref="K777:K782">
    <cfRule type="containsText" dxfId="112" priority="12" operator="containsText" text="No">
      <formula>NOT(ISERROR(SEARCH("No",K777)))</formula>
    </cfRule>
  </conditionalFormatting>
  <conditionalFormatting sqref="K783">
    <cfRule type="containsText" dxfId="111" priority="11" operator="containsText" text="No">
      <formula>NOT(ISERROR(SEARCH("No",K783)))</formula>
    </cfRule>
  </conditionalFormatting>
  <conditionalFormatting sqref="K784">
    <cfRule type="containsText" dxfId="110" priority="10" operator="containsText" text="No">
      <formula>NOT(ISERROR(SEARCH("No",K784)))</formula>
    </cfRule>
  </conditionalFormatting>
  <conditionalFormatting sqref="K786">
    <cfRule type="containsText" dxfId="109" priority="9" operator="containsText" text="No">
      <formula>NOT(ISERROR(SEARCH("No",K786)))</formula>
    </cfRule>
  </conditionalFormatting>
  <conditionalFormatting sqref="K792">
    <cfRule type="containsText" dxfId="108" priority="8" operator="containsText" text="No">
      <formula>NOT(ISERROR(SEARCH("No",K792)))</formula>
    </cfRule>
  </conditionalFormatting>
  <conditionalFormatting sqref="K798">
    <cfRule type="containsText" dxfId="107" priority="7" operator="containsText" text="No">
      <formula>NOT(ISERROR(SEARCH("No",K798)))</formula>
    </cfRule>
  </conditionalFormatting>
  <conditionalFormatting sqref="K804">
    <cfRule type="containsText" dxfId="106" priority="6" operator="containsText" text="No">
      <formula>NOT(ISERROR(SEARCH("No",K804)))</formula>
    </cfRule>
  </conditionalFormatting>
  <conditionalFormatting sqref="K810">
    <cfRule type="containsText" dxfId="105" priority="5" operator="containsText" text="No">
      <formula>NOT(ISERROR(SEARCH("No",K810)))</formula>
    </cfRule>
  </conditionalFormatting>
  <conditionalFormatting sqref="K816">
    <cfRule type="containsText" dxfId="104" priority="4" operator="containsText" text="No">
      <formula>NOT(ISERROR(SEARCH("No",K816)))</formula>
    </cfRule>
  </conditionalFormatting>
  <conditionalFormatting sqref="K822">
    <cfRule type="containsText" dxfId="103" priority="3" operator="containsText" text="No">
      <formula>NOT(ISERROR(SEARCH("No",K822)))</formula>
    </cfRule>
  </conditionalFormatting>
  <conditionalFormatting sqref="K828">
    <cfRule type="containsText" dxfId="102" priority="2" operator="containsText" text="No">
      <formula>NOT(ISERROR(SEARCH("No",K828)))</formula>
    </cfRule>
  </conditionalFormatting>
  <conditionalFormatting sqref="K834">
    <cfRule type="containsText" dxfId="101" priority="1" operator="containsText" text="No">
      <formula>NOT(ISERROR(SEARCH("No",K834)))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4CD87-416C-458F-969F-4E5CE99DAC9A}">
  <sheetPr>
    <tabColor theme="8" tint="-0.249977111117893"/>
  </sheetPr>
  <dimension ref="A1:E106"/>
  <sheetViews>
    <sheetView topLeftCell="C40" workbookViewId="0">
      <selection activeCell="E52" sqref="E52"/>
    </sheetView>
  </sheetViews>
  <sheetFormatPr defaultColWidth="9.1796875" defaultRowHeight="14.5" x14ac:dyDescent="0.35"/>
  <cols>
    <col min="1" max="1" width="20.1796875" style="28" customWidth="1"/>
    <col min="2" max="2" width="43.7265625" style="28" customWidth="1"/>
    <col min="3" max="3" width="44.7265625" style="28" customWidth="1"/>
    <col min="4" max="4" width="14" style="28" customWidth="1"/>
    <col min="5" max="5" width="158.1796875" style="2" customWidth="1"/>
    <col min="6" max="16384" width="9.1796875" style="28"/>
  </cols>
  <sheetData>
    <row r="1" spans="1:5" x14ac:dyDescent="0.35">
      <c r="A1" s="37" t="s">
        <v>1770</v>
      </c>
    </row>
    <row r="2" spans="1:5" x14ac:dyDescent="0.35">
      <c r="A2" s="94" t="s">
        <v>1771</v>
      </c>
    </row>
    <row r="3" spans="1:5" x14ac:dyDescent="0.35">
      <c r="A3" s="157" t="s">
        <v>3</v>
      </c>
      <c r="B3" s="157" t="s">
        <v>0</v>
      </c>
      <c r="C3" s="157" t="s">
        <v>1</v>
      </c>
      <c r="D3" s="157" t="s">
        <v>1796</v>
      </c>
      <c r="E3" s="98" t="s">
        <v>1797</v>
      </c>
    </row>
    <row r="4" spans="1:5" ht="29" x14ac:dyDescent="0.35">
      <c r="A4" s="28" t="s">
        <v>4</v>
      </c>
      <c r="B4" s="28" t="s">
        <v>664</v>
      </c>
      <c r="C4" s="28" t="s">
        <v>660</v>
      </c>
      <c r="D4" s="151" t="s">
        <v>1798</v>
      </c>
      <c r="E4" s="158" t="s">
        <v>1799</v>
      </c>
    </row>
    <row r="5" spans="1:5" ht="29" x14ac:dyDescent="0.35">
      <c r="A5" s="28" t="s">
        <v>4</v>
      </c>
      <c r="B5" s="28" t="s">
        <v>748</v>
      </c>
      <c r="C5" s="28" t="s">
        <v>749</v>
      </c>
      <c r="D5" s="151" t="s">
        <v>1798</v>
      </c>
      <c r="E5" s="158" t="s">
        <v>1800</v>
      </c>
    </row>
    <row r="6" spans="1:5" ht="43.5" x14ac:dyDescent="0.35">
      <c r="A6" s="28" t="s">
        <v>4</v>
      </c>
      <c r="B6" s="28" t="s">
        <v>744</v>
      </c>
      <c r="C6" s="28" t="s">
        <v>745</v>
      </c>
      <c r="D6" s="151" t="s">
        <v>1798</v>
      </c>
      <c r="E6" s="158" t="s">
        <v>1801</v>
      </c>
    </row>
    <row r="7" spans="1:5" ht="43.5" x14ac:dyDescent="0.35">
      <c r="A7" s="28" t="s">
        <v>4</v>
      </c>
      <c r="B7" s="28" t="s">
        <v>1802</v>
      </c>
      <c r="C7" s="28" t="s">
        <v>468</v>
      </c>
      <c r="D7" s="151" t="s">
        <v>1798</v>
      </c>
      <c r="E7" s="158" t="s">
        <v>1803</v>
      </c>
    </row>
    <row r="8" spans="1:5" ht="29" x14ac:dyDescent="0.35">
      <c r="A8" s="28" t="s">
        <v>4</v>
      </c>
      <c r="B8" s="28" t="s">
        <v>467</v>
      </c>
      <c r="C8" s="28" t="s">
        <v>464</v>
      </c>
      <c r="D8" s="151" t="s">
        <v>1798</v>
      </c>
      <c r="E8" s="158" t="s">
        <v>1804</v>
      </c>
    </row>
    <row r="9" spans="1:5" ht="29" x14ac:dyDescent="0.35">
      <c r="A9" s="28" t="s">
        <v>4</v>
      </c>
      <c r="B9" s="28" t="s">
        <v>11</v>
      </c>
      <c r="C9" s="28" t="s">
        <v>117</v>
      </c>
      <c r="D9" s="151" t="s">
        <v>1798</v>
      </c>
      <c r="E9" s="158" t="s">
        <v>1805</v>
      </c>
    </row>
    <row r="10" spans="1:5" ht="29" x14ac:dyDescent="0.35">
      <c r="A10" s="28" t="s">
        <v>4</v>
      </c>
      <c r="B10" s="28" t="s">
        <v>5</v>
      </c>
      <c r="C10" s="28" t="s">
        <v>287</v>
      </c>
      <c r="D10" s="151" t="s">
        <v>1798</v>
      </c>
      <c r="E10" s="158" t="s">
        <v>1806</v>
      </c>
    </row>
    <row r="11" spans="1:5" ht="43.5" x14ac:dyDescent="0.35">
      <c r="A11" s="28" t="s">
        <v>4</v>
      </c>
      <c r="B11" s="28" t="s">
        <v>1807</v>
      </c>
      <c r="C11" s="28" t="s">
        <v>792</v>
      </c>
      <c r="D11" s="151" t="s">
        <v>1798</v>
      </c>
      <c r="E11" s="158" t="s">
        <v>1808</v>
      </c>
    </row>
    <row r="12" spans="1:5" ht="29" x14ac:dyDescent="0.35">
      <c r="A12" s="28" t="s">
        <v>4</v>
      </c>
      <c r="B12" s="28" t="s">
        <v>473</v>
      </c>
      <c r="C12" s="28" t="s">
        <v>474</v>
      </c>
      <c r="D12" s="151" t="s">
        <v>1798</v>
      </c>
      <c r="E12" s="158" t="s">
        <v>1809</v>
      </c>
    </row>
    <row r="13" spans="1:5" x14ac:dyDescent="0.35">
      <c r="A13" s="28" t="s">
        <v>4</v>
      </c>
      <c r="B13" s="28" t="s">
        <v>1530</v>
      </c>
      <c r="C13" s="28" t="s">
        <v>1531</v>
      </c>
      <c r="D13" s="151" t="s">
        <v>1798</v>
      </c>
      <c r="E13" s="158" t="s">
        <v>1810</v>
      </c>
    </row>
    <row r="14" spans="1:5" x14ac:dyDescent="0.35">
      <c r="A14" s="28" t="s">
        <v>74</v>
      </c>
      <c r="B14" s="28" t="s">
        <v>15</v>
      </c>
      <c r="C14" s="28" t="s">
        <v>784</v>
      </c>
      <c r="D14" s="151" t="s">
        <v>1798</v>
      </c>
      <c r="E14" s="158" t="s">
        <v>1811</v>
      </c>
    </row>
    <row r="15" spans="1:5" ht="29" x14ac:dyDescent="0.35">
      <c r="A15" s="28" t="s">
        <v>74</v>
      </c>
      <c r="B15" s="28" t="s">
        <v>106</v>
      </c>
      <c r="C15" s="28" t="s">
        <v>288</v>
      </c>
      <c r="D15" s="151" t="s">
        <v>1798</v>
      </c>
      <c r="E15" s="158" t="s">
        <v>1812</v>
      </c>
    </row>
    <row r="16" spans="1:5" ht="43.5" x14ac:dyDescent="0.35">
      <c r="A16" s="28" t="s">
        <v>74</v>
      </c>
      <c r="B16" s="28" t="s">
        <v>14</v>
      </c>
      <c r="C16" s="28" t="s">
        <v>7</v>
      </c>
      <c r="D16" s="151" t="s">
        <v>1798</v>
      </c>
      <c r="E16" s="158" t="s">
        <v>1813</v>
      </c>
    </row>
    <row r="17" spans="1:5" ht="29" x14ac:dyDescent="0.35">
      <c r="A17" s="28" t="s">
        <v>74</v>
      </c>
      <c r="B17" s="28" t="s">
        <v>249</v>
      </c>
      <c r="C17" s="28" t="s">
        <v>289</v>
      </c>
      <c r="D17" s="151" t="s">
        <v>1798</v>
      </c>
      <c r="E17" s="158" t="s">
        <v>1814</v>
      </c>
    </row>
    <row r="18" spans="1:5" x14ac:dyDescent="0.35">
      <c r="A18" s="28" t="s">
        <v>74</v>
      </c>
      <c r="B18" s="28" t="s">
        <v>252</v>
      </c>
      <c r="C18" s="28" t="s">
        <v>254</v>
      </c>
      <c r="D18" s="151" t="s">
        <v>1798</v>
      </c>
      <c r="E18" s="158" t="s">
        <v>1815</v>
      </c>
    </row>
    <row r="19" spans="1:5" ht="29" x14ac:dyDescent="0.35">
      <c r="A19" s="28" t="s">
        <v>74</v>
      </c>
      <c r="B19" s="28" t="s">
        <v>13</v>
      </c>
      <c r="C19" s="28" t="s">
        <v>133</v>
      </c>
      <c r="D19" s="151" t="s">
        <v>1798</v>
      </c>
      <c r="E19" s="158" t="s">
        <v>1816</v>
      </c>
    </row>
    <row r="20" spans="1:5" ht="29" x14ac:dyDescent="0.35">
      <c r="A20" s="28" t="s">
        <v>74</v>
      </c>
      <c r="B20" s="28" t="s">
        <v>759</v>
      </c>
      <c r="C20" s="28" t="s">
        <v>758</v>
      </c>
      <c r="D20" s="151" t="s">
        <v>1798</v>
      </c>
      <c r="E20" s="158" t="s">
        <v>1817</v>
      </c>
    </row>
    <row r="21" spans="1:5" ht="29" x14ac:dyDescent="0.35">
      <c r="A21" s="28" t="s">
        <v>74</v>
      </c>
      <c r="B21" s="28" t="s">
        <v>12</v>
      </c>
      <c r="C21" s="28" t="s">
        <v>6</v>
      </c>
      <c r="D21" s="151" t="s">
        <v>1798</v>
      </c>
      <c r="E21" s="158" t="s">
        <v>1818</v>
      </c>
    </row>
    <row r="22" spans="1:5" x14ac:dyDescent="0.35">
      <c r="A22" s="28" t="s">
        <v>8</v>
      </c>
      <c r="B22" s="28" t="s">
        <v>328</v>
      </c>
      <c r="C22" s="28" t="s">
        <v>329</v>
      </c>
      <c r="D22" s="151" t="s">
        <v>1798</v>
      </c>
      <c r="E22" s="158" t="s">
        <v>1819</v>
      </c>
    </row>
    <row r="23" spans="1:5" x14ac:dyDescent="0.35">
      <c r="A23" s="28" t="s">
        <v>8</v>
      </c>
      <c r="B23" s="28" t="s">
        <v>29</v>
      </c>
      <c r="C23" s="28" t="s">
        <v>1706</v>
      </c>
      <c r="D23" s="151" t="s">
        <v>1798</v>
      </c>
      <c r="E23" s="158" t="s">
        <v>1820</v>
      </c>
    </row>
    <row r="24" spans="1:5" ht="72.5" x14ac:dyDescent="0.35">
      <c r="A24" s="28" t="s">
        <v>8</v>
      </c>
      <c r="B24" s="28" t="s">
        <v>1091</v>
      </c>
      <c r="C24" s="28" t="s">
        <v>1092</v>
      </c>
      <c r="D24" s="151" t="s">
        <v>1798</v>
      </c>
      <c r="E24" s="158" t="s">
        <v>1821</v>
      </c>
    </row>
    <row r="25" spans="1:5" ht="29" x14ac:dyDescent="0.35">
      <c r="A25" s="28" t="s">
        <v>8</v>
      </c>
      <c r="B25" s="28" t="s">
        <v>256</v>
      </c>
      <c r="C25" s="28" t="s">
        <v>259</v>
      </c>
      <c r="D25" s="151" t="s">
        <v>1798</v>
      </c>
      <c r="E25" s="158" t="s">
        <v>1822</v>
      </c>
    </row>
    <row r="26" spans="1:5" ht="29" x14ac:dyDescent="0.35">
      <c r="A26" s="28" t="s">
        <v>8</v>
      </c>
      <c r="B26" s="28" t="s">
        <v>257</v>
      </c>
      <c r="C26" s="28" t="s">
        <v>258</v>
      </c>
      <c r="D26" s="151" t="s">
        <v>1798</v>
      </c>
      <c r="E26" s="158" t="s">
        <v>1823</v>
      </c>
    </row>
    <row r="27" spans="1:5" x14ac:dyDescent="0.35">
      <c r="A27" s="28" t="s">
        <v>8</v>
      </c>
      <c r="B27" s="28" t="s">
        <v>291</v>
      </c>
      <c r="C27" s="28" t="s">
        <v>290</v>
      </c>
      <c r="D27" s="151" t="s">
        <v>1798</v>
      </c>
      <c r="E27" s="159"/>
    </row>
    <row r="28" spans="1:5" ht="29" x14ac:dyDescent="0.35">
      <c r="A28" s="28" t="s">
        <v>8</v>
      </c>
      <c r="B28" s="28" t="s">
        <v>17</v>
      </c>
      <c r="C28" s="28" t="s">
        <v>30</v>
      </c>
      <c r="D28" s="151" t="s">
        <v>1798</v>
      </c>
      <c r="E28" s="158" t="s">
        <v>1824</v>
      </c>
    </row>
    <row r="29" spans="1:5" x14ac:dyDescent="0.35">
      <c r="A29" s="28" t="s">
        <v>8</v>
      </c>
      <c r="B29" s="28" t="s">
        <v>135</v>
      </c>
      <c r="C29" s="28" t="s">
        <v>134</v>
      </c>
      <c r="D29" s="151" t="s">
        <v>1798</v>
      </c>
      <c r="E29" s="158" t="s">
        <v>1825</v>
      </c>
    </row>
    <row r="30" spans="1:5" x14ac:dyDescent="0.35">
      <c r="A30" s="28" t="s">
        <v>8</v>
      </c>
      <c r="B30" s="28" t="s">
        <v>19</v>
      </c>
      <c r="C30" s="28" t="s">
        <v>1382</v>
      </c>
      <c r="D30" s="151" t="s">
        <v>1798</v>
      </c>
      <c r="E30" s="158" t="s">
        <v>1826</v>
      </c>
    </row>
    <row r="31" spans="1:5" ht="29" x14ac:dyDescent="0.35">
      <c r="A31" s="28" t="s">
        <v>8</v>
      </c>
      <c r="B31" s="28" t="s">
        <v>139</v>
      </c>
      <c r="C31" s="28" t="s">
        <v>268</v>
      </c>
      <c r="D31" s="151" t="s">
        <v>1798</v>
      </c>
      <c r="E31" s="158" t="s">
        <v>1827</v>
      </c>
    </row>
    <row r="32" spans="1:5" x14ac:dyDescent="0.35">
      <c r="A32" s="28" t="s">
        <v>8</v>
      </c>
      <c r="B32" s="28" t="s">
        <v>1710</v>
      </c>
      <c r="C32" s="28" t="s">
        <v>1711</v>
      </c>
      <c r="D32" s="151" t="s">
        <v>1798</v>
      </c>
      <c r="E32" s="159" t="s">
        <v>1828</v>
      </c>
    </row>
    <row r="33" spans="1:5" ht="29" x14ac:dyDescent="0.35">
      <c r="A33" s="28" t="s">
        <v>8</v>
      </c>
      <c r="B33" s="28" t="s">
        <v>62</v>
      </c>
      <c r="C33" s="28" t="s">
        <v>136</v>
      </c>
      <c r="D33" s="151" t="s">
        <v>1798</v>
      </c>
      <c r="E33" s="159" t="s">
        <v>1829</v>
      </c>
    </row>
    <row r="34" spans="1:5" x14ac:dyDescent="0.35">
      <c r="A34" s="28" t="s">
        <v>8</v>
      </c>
      <c r="B34" s="28" t="s">
        <v>355</v>
      </c>
      <c r="C34" s="28" t="s">
        <v>356</v>
      </c>
      <c r="D34" s="151" t="s">
        <v>1798</v>
      </c>
      <c r="E34" s="158" t="s">
        <v>1830</v>
      </c>
    </row>
    <row r="35" spans="1:5" x14ac:dyDescent="0.35">
      <c r="A35" s="28" t="s">
        <v>8</v>
      </c>
      <c r="B35" s="28" t="s">
        <v>515</v>
      </c>
      <c r="C35" s="28" t="s">
        <v>514</v>
      </c>
      <c r="D35" s="151" t="s">
        <v>1798</v>
      </c>
      <c r="E35" s="158" t="s">
        <v>1831</v>
      </c>
    </row>
    <row r="36" spans="1:5" ht="29" x14ac:dyDescent="0.35">
      <c r="A36" s="28" t="s">
        <v>8</v>
      </c>
      <c r="B36" s="28" t="s">
        <v>242</v>
      </c>
      <c r="C36" s="28" t="s">
        <v>243</v>
      </c>
      <c r="D36" s="151" t="s">
        <v>1798</v>
      </c>
      <c r="E36" s="159" t="s">
        <v>1832</v>
      </c>
    </row>
    <row r="37" spans="1:5" ht="29" x14ac:dyDescent="0.35">
      <c r="A37" s="28" t="s">
        <v>8</v>
      </c>
      <c r="B37" s="28" t="s">
        <v>595</v>
      </c>
      <c r="C37" s="28" t="s">
        <v>596</v>
      </c>
      <c r="D37" s="151" t="s">
        <v>1798</v>
      </c>
      <c r="E37" s="158" t="s">
        <v>1833</v>
      </c>
    </row>
    <row r="38" spans="1:5" x14ac:dyDescent="0.35">
      <c r="A38" s="28" t="s">
        <v>8</v>
      </c>
      <c r="B38" s="28" t="s">
        <v>239</v>
      </c>
      <c r="C38" s="28" t="s">
        <v>269</v>
      </c>
      <c r="D38" s="151" t="s">
        <v>1798</v>
      </c>
      <c r="E38" s="158" t="s">
        <v>1834</v>
      </c>
    </row>
    <row r="39" spans="1:5" ht="29" x14ac:dyDescent="0.35">
      <c r="A39" s="28" t="s">
        <v>8</v>
      </c>
      <c r="B39" s="28" t="s">
        <v>1152</v>
      </c>
      <c r="C39" s="28" t="s">
        <v>1154</v>
      </c>
      <c r="D39" s="151" t="s">
        <v>1798</v>
      </c>
      <c r="E39" s="159" t="s">
        <v>1835</v>
      </c>
    </row>
    <row r="40" spans="1:5" x14ac:dyDescent="0.35">
      <c r="A40" s="28" t="s">
        <v>8</v>
      </c>
      <c r="B40" s="28" t="s">
        <v>18</v>
      </c>
      <c r="C40" s="28" t="s">
        <v>138</v>
      </c>
      <c r="D40" s="151" t="s">
        <v>1798</v>
      </c>
      <c r="E40" s="159" t="s">
        <v>1836</v>
      </c>
    </row>
    <row r="41" spans="1:5" x14ac:dyDescent="0.35">
      <c r="A41" s="28" t="s">
        <v>9</v>
      </c>
      <c r="B41" s="28" t="s">
        <v>29</v>
      </c>
      <c r="C41" s="28" t="s">
        <v>1712</v>
      </c>
      <c r="D41" s="151" t="s">
        <v>1798</v>
      </c>
      <c r="E41" s="159" t="s">
        <v>1837</v>
      </c>
    </row>
    <row r="42" spans="1:5" x14ac:dyDescent="0.35">
      <c r="A42" s="28" t="s">
        <v>9</v>
      </c>
      <c r="B42" s="28" t="s">
        <v>21</v>
      </c>
      <c r="C42" s="28" t="s">
        <v>1134</v>
      </c>
      <c r="D42" s="151" t="s">
        <v>1798</v>
      </c>
      <c r="E42" s="158" t="s">
        <v>1838</v>
      </c>
    </row>
    <row r="43" spans="1:5" ht="29" x14ac:dyDescent="0.35">
      <c r="A43" s="28" t="s">
        <v>9</v>
      </c>
      <c r="B43" s="28" t="s">
        <v>25</v>
      </c>
      <c r="C43" s="28" t="s">
        <v>270</v>
      </c>
      <c r="D43" s="151" t="s">
        <v>1798</v>
      </c>
      <c r="E43" s="158" t="s">
        <v>1839</v>
      </c>
    </row>
    <row r="44" spans="1:5" ht="29" x14ac:dyDescent="0.35">
      <c r="A44" s="28" t="s">
        <v>9</v>
      </c>
      <c r="B44" s="28" t="s">
        <v>23</v>
      </c>
      <c r="C44" s="28" t="s">
        <v>61</v>
      </c>
      <c r="D44" s="151" t="s">
        <v>1798</v>
      </c>
      <c r="E44" s="158" t="s">
        <v>1840</v>
      </c>
    </row>
    <row r="45" spans="1:5" ht="29" x14ac:dyDescent="0.35">
      <c r="A45" s="28" t="s">
        <v>9</v>
      </c>
      <c r="B45" s="28" t="s">
        <v>107</v>
      </c>
      <c r="C45" s="28" t="s">
        <v>271</v>
      </c>
      <c r="D45" s="151" t="s">
        <v>1798</v>
      </c>
      <c r="E45" s="158" t="s">
        <v>1841</v>
      </c>
    </row>
    <row r="46" spans="1:5" x14ac:dyDescent="0.35">
      <c r="A46" s="28" t="s">
        <v>9</v>
      </c>
      <c r="B46" s="28" t="s">
        <v>24</v>
      </c>
      <c r="C46" s="28" t="s">
        <v>272</v>
      </c>
      <c r="D46" s="151" t="s">
        <v>1798</v>
      </c>
      <c r="E46" s="158" t="s">
        <v>1842</v>
      </c>
    </row>
    <row r="47" spans="1:5" ht="29" x14ac:dyDescent="0.35">
      <c r="A47" s="28" t="s">
        <v>9</v>
      </c>
      <c r="B47" s="28" t="s">
        <v>1034</v>
      </c>
      <c r="C47" s="28" t="s">
        <v>675</v>
      </c>
      <c r="D47" s="151" t="s">
        <v>1798</v>
      </c>
      <c r="E47" s="158" t="s">
        <v>1843</v>
      </c>
    </row>
    <row r="48" spans="1:5" x14ac:dyDescent="0.35">
      <c r="A48" s="28" t="s">
        <v>9</v>
      </c>
      <c r="B48" s="28" t="s">
        <v>1139</v>
      </c>
      <c r="C48" s="28" t="s">
        <v>1142</v>
      </c>
      <c r="D48" s="151" t="s">
        <v>1798</v>
      </c>
      <c r="E48" s="158" t="s">
        <v>1844</v>
      </c>
    </row>
    <row r="49" spans="1:5" x14ac:dyDescent="0.35">
      <c r="A49" s="28" t="s">
        <v>9</v>
      </c>
      <c r="B49" s="28" t="s">
        <v>1140</v>
      </c>
      <c r="C49" s="28" t="s">
        <v>1143</v>
      </c>
      <c r="D49" s="151" t="s">
        <v>1798</v>
      </c>
      <c r="E49" s="158" t="s">
        <v>1845</v>
      </c>
    </row>
    <row r="50" spans="1:5" x14ac:dyDescent="0.35">
      <c r="A50" s="28" t="s">
        <v>9</v>
      </c>
      <c r="B50" s="28" t="s">
        <v>1141</v>
      </c>
      <c r="C50" s="28" t="s">
        <v>1144</v>
      </c>
      <c r="D50" s="151" t="s">
        <v>1798</v>
      </c>
      <c r="E50" s="158" t="s">
        <v>1846</v>
      </c>
    </row>
    <row r="51" spans="1:5" ht="29" x14ac:dyDescent="0.35">
      <c r="A51" s="28" t="s">
        <v>9</v>
      </c>
      <c r="B51" s="28" t="s">
        <v>1151</v>
      </c>
      <c r="C51" s="28" t="s">
        <v>1145</v>
      </c>
      <c r="D51" s="151" t="s">
        <v>1798</v>
      </c>
      <c r="E51" s="158" t="s">
        <v>1847</v>
      </c>
    </row>
    <row r="52" spans="1:5" x14ac:dyDescent="0.35">
      <c r="A52" s="28" t="s">
        <v>9</v>
      </c>
      <c r="B52" s="28" t="s">
        <v>722</v>
      </c>
      <c r="C52" s="28" t="s">
        <v>721</v>
      </c>
      <c r="D52" s="151" t="s">
        <v>1798</v>
      </c>
      <c r="E52" s="160"/>
    </row>
    <row r="53" spans="1:5" ht="29" x14ac:dyDescent="0.35">
      <c r="A53" s="28" t="s">
        <v>9</v>
      </c>
      <c r="B53" s="28" t="s">
        <v>22</v>
      </c>
      <c r="C53" s="28" t="s">
        <v>273</v>
      </c>
      <c r="D53" s="151" t="s">
        <v>1798</v>
      </c>
      <c r="E53" s="158" t="s">
        <v>1848</v>
      </c>
    </row>
    <row r="54" spans="1:5" ht="29" x14ac:dyDescent="0.35">
      <c r="A54" s="28" t="s">
        <v>9</v>
      </c>
      <c r="B54" s="28" t="s">
        <v>20</v>
      </c>
      <c r="C54" s="28" t="s">
        <v>274</v>
      </c>
      <c r="D54" s="151" t="s">
        <v>1798</v>
      </c>
      <c r="E54" s="158" t="s">
        <v>1849</v>
      </c>
    </row>
    <row r="55" spans="1:5" ht="29" x14ac:dyDescent="0.35">
      <c r="A55" s="28" t="s">
        <v>9</v>
      </c>
      <c r="B55" s="28" t="s">
        <v>788</v>
      </c>
      <c r="C55" s="28" t="s">
        <v>789</v>
      </c>
      <c r="D55" s="151" t="s">
        <v>1798</v>
      </c>
      <c r="E55" s="158" t="s">
        <v>1850</v>
      </c>
    </row>
    <row r="56" spans="1:5" x14ac:dyDescent="0.35">
      <c r="A56" s="28" t="s">
        <v>150</v>
      </c>
      <c r="B56" s="28" t="s">
        <v>152</v>
      </c>
      <c r="C56" s="28" t="s">
        <v>432</v>
      </c>
      <c r="D56" s="151" t="s">
        <v>1798</v>
      </c>
      <c r="E56" s="158" t="s">
        <v>1851</v>
      </c>
    </row>
    <row r="57" spans="1:5" x14ac:dyDescent="0.35">
      <c r="A57" s="28" t="s">
        <v>150</v>
      </c>
      <c r="B57" s="28" t="s">
        <v>248</v>
      </c>
      <c r="C57" s="28" t="s">
        <v>441</v>
      </c>
      <c r="D57" s="151" t="s">
        <v>1798</v>
      </c>
      <c r="E57" s="158" t="s">
        <v>1852</v>
      </c>
    </row>
    <row r="58" spans="1:5" x14ac:dyDescent="0.35">
      <c r="A58" s="28" t="s">
        <v>150</v>
      </c>
      <c r="B58" s="28" t="s">
        <v>437</v>
      </c>
      <c r="C58" s="28" t="s">
        <v>438</v>
      </c>
      <c r="D58" s="151" t="s">
        <v>1798</v>
      </c>
      <c r="E58" s="158" t="s">
        <v>1853</v>
      </c>
    </row>
    <row r="59" spans="1:5" x14ac:dyDescent="0.35">
      <c r="A59" s="28" t="s">
        <v>150</v>
      </c>
      <c r="B59" s="28" t="s">
        <v>203</v>
      </c>
      <c r="C59" s="28" t="s">
        <v>433</v>
      </c>
      <c r="D59" s="151" t="s">
        <v>1798</v>
      </c>
      <c r="E59" s="158" t="s">
        <v>1854</v>
      </c>
    </row>
    <row r="60" spans="1:5" ht="29" x14ac:dyDescent="0.35">
      <c r="A60" s="28" t="s">
        <v>150</v>
      </c>
      <c r="B60" s="28" t="s">
        <v>1136</v>
      </c>
      <c r="C60" s="28" t="s">
        <v>1137</v>
      </c>
      <c r="D60" s="151" t="s">
        <v>1798</v>
      </c>
      <c r="E60" s="158" t="s">
        <v>1855</v>
      </c>
    </row>
    <row r="61" spans="1:5" x14ac:dyDescent="0.35">
      <c r="A61" s="28" t="s">
        <v>150</v>
      </c>
      <c r="B61" s="28" t="s">
        <v>153</v>
      </c>
      <c r="C61" s="28" t="s">
        <v>434</v>
      </c>
      <c r="D61" s="151" t="s">
        <v>1798</v>
      </c>
      <c r="E61" s="158" t="s">
        <v>1856</v>
      </c>
    </row>
    <row r="62" spans="1:5" x14ac:dyDescent="0.35">
      <c r="A62" s="28" t="s">
        <v>150</v>
      </c>
      <c r="B62" s="28" t="s">
        <v>151</v>
      </c>
      <c r="C62" s="28" t="s">
        <v>1172</v>
      </c>
      <c r="D62" s="151" t="s">
        <v>1798</v>
      </c>
      <c r="E62" s="158" t="s">
        <v>1857</v>
      </c>
    </row>
    <row r="63" spans="1:5" x14ac:dyDescent="0.35">
      <c r="A63" s="28" t="s">
        <v>150</v>
      </c>
      <c r="B63" s="28" t="s">
        <v>435</v>
      </c>
      <c r="C63" s="28" t="s">
        <v>436</v>
      </c>
      <c r="D63" s="151" t="s">
        <v>1798</v>
      </c>
      <c r="E63" s="158"/>
    </row>
    <row r="64" spans="1:5" ht="58" x14ac:dyDescent="0.35">
      <c r="A64" s="28" t="s">
        <v>150</v>
      </c>
      <c r="B64" s="28" t="s">
        <v>731</v>
      </c>
      <c r="C64" s="28" t="s">
        <v>732</v>
      </c>
      <c r="D64" s="151" t="s">
        <v>1798</v>
      </c>
      <c r="E64" s="158" t="s">
        <v>1858</v>
      </c>
    </row>
    <row r="65" spans="1:5" ht="29" x14ac:dyDescent="0.35">
      <c r="A65" s="28" t="s">
        <v>775</v>
      </c>
      <c r="B65" s="28" t="s">
        <v>779</v>
      </c>
      <c r="C65" s="28" t="s">
        <v>275</v>
      </c>
      <c r="D65" s="151" t="s">
        <v>1798</v>
      </c>
      <c r="E65" s="158" t="s">
        <v>1859</v>
      </c>
    </row>
    <row r="66" spans="1:5" x14ac:dyDescent="0.35">
      <c r="A66" s="28" t="s">
        <v>775</v>
      </c>
      <c r="B66" s="28" t="s">
        <v>1090</v>
      </c>
      <c r="C66" s="28" t="s">
        <v>1089</v>
      </c>
      <c r="D66" s="151" t="s">
        <v>1798</v>
      </c>
      <c r="E66" s="158" t="s">
        <v>1860</v>
      </c>
    </row>
    <row r="67" spans="1:5" ht="29" x14ac:dyDescent="0.35">
      <c r="A67" s="28" t="s">
        <v>775</v>
      </c>
      <c r="B67" s="28" t="s">
        <v>776</v>
      </c>
      <c r="C67" s="28" t="s">
        <v>777</v>
      </c>
      <c r="D67" s="151" t="s">
        <v>1798</v>
      </c>
      <c r="E67" s="158" t="s">
        <v>1861</v>
      </c>
    </row>
    <row r="68" spans="1:5" ht="43.5" x14ac:dyDescent="0.35">
      <c r="A68" s="28" t="s">
        <v>10</v>
      </c>
      <c r="B68" s="28" t="s">
        <v>27</v>
      </c>
      <c r="C68" s="28" t="s">
        <v>696</v>
      </c>
      <c r="D68" s="151" t="s">
        <v>1798</v>
      </c>
      <c r="E68" s="158" t="s">
        <v>1862</v>
      </c>
    </row>
    <row r="69" spans="1:5" x14ac:dyDescent="0.35">
      <c r="A69" s="28" t="s">
        <v>10</v>
      </c>
      <c r="B69" s="28" t="s">
        <v>28</v>
      </c>
      <c r="C69" s="28" t="s">
        <v>157</v>
      </c>
      <c r="D69" s="151" t="s">
        <v>1798</v>
      </c>
      <c r="E69" s="158" t="s">
        <v>1863</v>
      </c>
    </row>
    <row r="70" spans="1:5" x14ac:dyDescent="0.35">
      <c r="A70" s="28" t="s">
        <v>10</v>
      </c>
      <c r="B70" s="28" t="s">
        <v>736</v>
      </c>
      <c r="C70" s="28" t="s">
        <v>738</v>
      </c>
      <c r="D70" s="151" t="s">
        <v>1798</v>
      </c>
      <c r="E70" s="158"/>
    </row>
    <row r="71" spans="1:5" x14ac:dyDescent="0.35">
      <c r="A71" s="28" t="s">
        <v>10</v>
      </c>
      <c r="B71" s="28" t="s">
        <v>1401</v>
      </c>
      <c r="C71" s="28" t="s">
        <v>737</v>
      </c>
      <c r="D71" s="151" t="s">
        <v>1798</v>
      </c>
      <c r="E71" s="158" t="s">
        <v>1864</v>
      </c>
    </row>
    <row r="72" spans="1:5" x14ac:dyDescent="0.35">
      <c r="A72" s="28" t="s">
        <v>10</v>
      </c>
      <c r="B72" s="28" t="s">
        <v>1063</v>
      </c>
      <c r="C72" s="28" t="s">
        <v>1062</v>
      </c>
      <c r="D72" s="151" t="s">
        <v>1798</v>
      </c>
      <c r="E72" s="158"/>
    </row>
    <row r="73" spans="1:5" x14ac:dyDescent="0.35">
      <c r="A73" s="28" t="s">
        <v>10</v>
      </c>
      <c r="B73" s="28" t="s">
        <v>1534</v>
      </c>
      <c r="C73" s="28" t="s">
        <v>1062</v>
      </c>
      <c r="D73" s="151" t="s">
        <v>1798</v>
      </c>
      <c r="E73" s="158"/>
    </row>
    <row r="74" spans="1:5" x14ac:dyDescent="0.35">
      <c r="A74" s="28" t="s">
        <v>10</v>
      </c>
      <c r="B74" s="28" t="s">
        <v>1117</v>
      </c>
      <c r="C74" s="28" t="s">
        <v>1117</v>
      </c>
      <c r="D74" s="151" t="s">
        <v>1798</v>
      </c>
      <c r="E74" s="158" t="s">
        <v>1865</v>
      </c>
    </row>
    <row r="75" spans="1:5" x14ac:dyDescent="0.35">
      <c r="A75" s="28" t="s">
        <v>10</v>
      </c>
      <c r="B75" s="28" t="s">
        <v>26</v>
      </c>
      <c r="C75" s="28" t="s">
        <v>276</v>
      </c>
      <c r="D75" s="151" t="s">
        <v>1798</v>
      </c>
      <c r="E75" s="158" t="s">
        <v>1866</v>
      </c>
    </row>
    <row r="76" spans="1:5" ht="43.5" x14ac:dyDescent="0.35">
      <c r="A76" s="28" t="s">
        <v>1004</v>
      </c>
      <c r="B76" s="28" t="s">
        <v>308</v>
      </c>
      <c r="C76" s="28" t="s">
        <v>277</v>
      </c>
      <c r="D76" s="151" t="s">
        <v>1798</v>
      </c>
      <c r="E76" s="158" t="s">
        <v>1867</v>
      </c>
    </row>
    <row r="77" spans="1:5" ht="43.5" x14ac:dyDescent="0.35">
      <c r="A77" s="28" t="s">
        <v>1004</v>
      </c>
      <c r="B77" s="28" t="s">
        <v>308</v>
      </c>
      <c r="C77" s="28" t="s">
        <v>278</v>
      </c>
      <c r="D77" s="151" t="s">
        <v>1798</v>
      </c>
      <c r="E77" s="158" t="s">
        <v>1867</v>
      </c>
    </row>
    <row r="78" spans="1:5" ht="43.5" x14ac:dyDescent="0.35">
      <c r="A78" s="28" t="s">
        <v>1004</v>
      </c>
      <c r="B78" s="28" t="s">
        <v>308</v>
      </c>
      <c r="C78" s="28" t="s">
        <v>279</v>
      </c>
      <c r="D78" s="151" t="s">
        <v>1798</v>
      </c>
      <c r="E78" s="158" t="s">
        <v>1867</v>
      </c>
    </row>
    <row r="79" spans="1:5" ht="72.5" x14ac:dyDescent="0.35">
      <c r="A79" s="28" t="s">
        <v>1004</v>
      </c>
      <c r="B79" s="28" t="s">
        <v>308</v>
      </c>
      <c r="C79" s="28" t="s">
        <v>280</v>
      </c>
      <c r="D79" s="151" t="s">
        <v>1798</v>
      </c>
      <c r="E79" s="158" t="s">
        <v>1868</v>
      </c>
    </row>
    <row r="80" spans="1:5" ht="43.5" x14ac:dyDescent="0.35">
      <c r="A80" s="28" t="s">
        <v>1004</v>
      </c>
      <c r="B80" s="28" t="s">
        <v>308</v>
      </c>
      <c r="C80" s="28" t="s">
        <v>281</v>
      </c>
      <c r="D80" s="151" t="s">
        <v>1798</v>
      </c>
      <c r="E80" s="158" t="s">
        <v>1867</v>
      </c>
    </row>
    <row r="81" spans="1:5" ht="58" x14ac:dyDescent="0.35">
      <c r="A81" s="28" t="s">
        <v>1004</v>
      </c>
      <c r="B81" s="28" t="s">
        <v>1170</v>
      </c>
      <c r="C81" s="28" t="s">
        <v>1171</v>
      </c>
      <c r="D81" s="151" t="s">
        <v>1798</v>
      </c>
      <c r="E81" s="158" t="s">
        <v>1869</v>
      </c>
    </row>
    <row r="82" spans="1:5" ht="43.5" x14ac:dyDescent="0.35">
      <c r="A82" s="28" t="s">
        <v>1004</v>
      </c>
      <c r="B82" s="28" t="s">
        <v>327</v>
      </c>
      <c r="C82" s="28" t="s">
        <v>282</v>
      </c>
      <c r="D82" s="151" t="s">
        <v>1798</v>
      </c>
      <c r="E82" s="158" t="s">
        <v>1870</v>
      </c>
    </row>
    <row r="83" spans="1:5" ht="43.5" x14ac:dyDescent="0.35">
      <c r="A83" s="28" t="s">
        <v>1004</v>
      </c>
      <c r="B83" s="28" t="s">
        <v>327</v>
      </c>
      <c r="C83" s="28" t="s">
        <v>283</v>
      </c>
      <c r="D83" s="151" t="s">
        <v>1798</v>
      </c>
      <c r="E83" s="158" t="s">
        <v>1870</v>
      </c>
    </row>
    <row r="84" spans="1:5" ht="43.5" x14ac:dyDescent="0.35">
      <c r="A84" s="28" t="s">
        <v>1004</v>
      </c>
      <c r="B84" s="28" t="s">
        <v>327</v>
      </c>
      <c r="C84" s="28" t="s">
        <v>284</v>
      </c>
      <c r="D84" s="151" t="s">
        <v>1798</v>
      </c>
      <c r="E84" s="158" t="s">
        <v>1870</v>
      </c>
    </row>
    <row r="85" spans="1:5" ht="43.5" x14ac:dyDescent="0.35">
      <c r="A85" s="28" t="s">
        <v>1004</v>
      </c>
      <c r="B85" s="28" t="s">
        <v>327</v>
      </c>
      <c r="C85" s="28" t="s">
        <v>285</v>
      </c>
      <c r="D85" s="151" t="s">
        <v>1798</v>
      </c>
      <c r="E85" s="158" t="s">
        <v>1870</v>
      </c>
    </row>
    <row r="86" spans="1:5" ht="43.5" x14ac:dyDescent="0.35">
      <c r="A86" s="28" t="s">
        <v>1004</v>
      </c>
      <c r="B86" s="28" t="s">
        <v>327</v>
      </c>
      <c r="C86" s="28" t="s">
        <v>286</v>
      </c>
      <c r="D86" s="151" t="s">
        <v>1798</v>
      </c>
      <c r="E86" s="158" t="s">
        <v>1870</v>
      </c>
    </row>
    <row r="87" spans="1:5" ht="29" x14ac:dyDescent="0.35">
      <c r="A87" s="28" t="s">
        <v>1191</v>
      </c>
      <c r="B87" s="28" t="s">
        <v>1192</v>
      </c>
      <c r="C87" s="28" t="s">
        <v>1196</v>
      </c>
      <c r="D87" s="151" t="s">
        <v>1798</v>
      </c>
      <c r="E87" s="158" t="s">
        <v>1871</v>
      </c>
    </row>
    <row r="88" spans="1:5" ht="101.5" x14ac:dyDescent="0.35">
      <c r="A88" s="28" t="s">
        <v>1343</v>
      </c>
      <c r="B88" s="28" t="s">
        <v>1344</v>
      </c>
      <c r="C88" s="28" t="s">
        <v>1351</v>
      </c>
      <c r="D88" s="151" t="s">
        <v>1798</v>
      </c>
      <c r="E88" s="158" t="s">
        <v>1872</v>
      </c>
    </row>
    <row r="89" spans="1:5" ht="101.5" x14ac:dyDescent="0.35">
      <c r="A89" s="28" t="s">
        <v>1343</v>
      </c>
      <c r="B89" s="28" t="s">
        <v>1345</v>
      </c>
      <c r="C89" s="28" t="s">
        <v>1352</v>
      </c>
      <c r="D89" s="151" t="s">
        <v>1798</v>
      </c>
      <c r="E89" s="158" t="s">
        <v>1872</v>
      </c>
    </row>
    <row r="90" spans="1:5" ht="101.5" x14ac:dyDescent="0.35">
      <c r="A90" s="28" t="s">
        <v>1343</v>
      </c>
      <c r="B90" s="28" t="s">
        <v>463</v>
      </c>
      <c r="C90" s="28" t="s">
        <v>1353</v>
      </c>
      <c r="D90" s="151" t="s">
        <v>1798</v>
      </c>
      <c r="E90" s="158" t="s">
        <v>1872</v>
      </c>
    </row>
    <row r="91" spans="1:5" ht="101.5" x14ac:dyDescent="0.35">
      <c r="A91" s="28" t="s">
        <v>1343</v>
      </c>
      <c r="B91" s="28" t="s">
        <v>1346</v>
      </c>
      <c r="C91" s="28" t="s">
        <v>1354</v>
      </c>
      <c r="D91" s="151" t="s">
        <v>1798</v>
      </c>
      <c r="E91" s="158" t="s">
        <v>1872</v>
      </c>
    </row>
    <row r="92" spans="1:5" ht="101.5" x14ac:dyDescent="0.35">
      <c r="A92" s="28" t="s">
        <v>1343</v>
      </c>
      <c r="B92" s="28" t="s">
        <v>1347</v>
      </c>
      <c r="C92" s="28" t="s">
        <v>1355</v>
      </c>
      <c r="D92" s="151" t="s">
        <v>1798</v>
      </c>
      <c r="E92" s="158" t="s">
        <v>1872</v>
      </c>
    </row>
    <row r="93" spans="1:5" ht="101.5" x14ac:dyDescent="0.35">
      <c r="A93" s="28" t="s">
        <v>1343</v>
      </c>
      <c r="B93" s="28" t="s">
        <v>252</v>
      </c>
      <c r="C93" s="28" t="s">
        <v>1356</v>
      </c>
      <c r="D93" s="151" t="s">
        <v>1798</v>
      </c>
      <c r="E93" s="158" t="s">
        <v>1872</v>
      </c>
    </row>
    <row r="94" spans="1:5" ht="101.5" x14ac:dyDescent="0.35">
      <c r="A94" s="28" t="s">
        <v>1343</v>
      </c>
      <c r="B94" s="28" t="s">
        <v>1348</v>
      </c>
      <c r="C94" s="28" t="s">
        <v>1357</v>
      </c>
      <c r="D94" s="151" t="s">
        <v>1798</v>
      </c>
      <c r="E94" s="158" t="s">
        <v>1872</v>
      </c>
    </row>
    <row r="95" spans="1:5" ht="101.5" x14ac:dyDescent="0.35">
      <c r="A95" s="28" t="s">
        <v>1343</v>
      </c>
      <c r="B95" s="28" t="s">
        <v>1349</v>
      </c>
      <c r="C95" s="28" t="s">
        <v>1358</v>
      </c>
      <c r="D95" s="151" t="s">
        <v>1798</v>
      </c>
      <c r="E95" s="158" t="s">
        <v>1872</v>
      </c>
    </row>
    <row r="96" spans="1:5" ht="101.5" x14ac:dyDescent="0.35">
      <c r="A96" s="28" t="s">
        <v>1343</v>
      </c>
      <c r="B96" s="28" t="s">
        <v>1350</v>
      </c>
      <c r="C96" s="28" t="s">
        <v>1359</v>
      </c>
      <c r="D96" s="151" t="s">
        <v>1798</v>
      </c>
      <c r="E96" s="158" t="s">
        <v>1872</v>
      </c>
    </row>
    <row r="99" spans="4:4" x14ac:dyDescent="0.35">
      <c r="D99" s="161"/>
    </row>
    <row r="100" spans="4:4" x14ac:dyDescent="0.35">
      <c r="D100" s="161"/>
    </row>
    <row r="101" spans="4:4" x14ac:dyDescent="0.35">
      <c r="D101" s="161"/>
    </row>
    <row r="102" spans="4:4" x14ac:dyDescent="0.35">
      <c r="D102" s="161"/>
    </row>
    <row r="103" spans="4:4" x14ac:dyDescent="0.35">
      <c r="D103" s="161"/>
    </row>
    <row r="104" spans="4:4" x14ac:dyDescent="0.35">
      <c r="D104" s="161"/>
    </row>
    <row r="105" spans="4:4" x14ac:dyDescent="0.35">
      <c r="D105" s="161"/>
    </row>
    <row r="106" spans="4:4" x14ac:dyDescent="0.35">
      <c r="D106" s="161"/>
    </row>
  </sheetData>
  <conditionalFormatting sqref="C1:C1048576">
    <cfRule type="duplicateValues" dxfId="100"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758"/>
  <sheetViews>
    <sheetView tabSelected="1" zoomScale="70" zoomScaleNormal="70" workbookViewId="0">
      <pane ySplit="1" topLeftCell="A2" activePane="bottomLeft" state="frozen"/>
      <selection pane="bottomLeft" activeCell="A8" sqref="A8"/>
    </sheetView>
  </sheetViews>
  <sheetFormatPr defaultColWidth="9.08984375" defaultRowHeight="14.5" x14ac:dyDescent="0.35"/>
  <cols>
    <col min="1" max="1" width="18" style="263" customWidth="1"/>
    <col min="2" max="2" width="28.26953125" style="263" customWidth="1"/>
    <col min="3" max="3" width="28.26953125" style="314" customWidth="1"/>
    <col min="4" max="5" width="18.81640625" style="4" customWidth="1"/>
    <col min="6" max="7" width="23.08984375" style="4" customWidth="1"/>
    <col min="8" max="8" width="19.26953125" style="40" customWidth="1"/>
    <col min="9" max="9" width="21.26953125" style="4" customWidth="1"/>
    <col min="10" max="10" width="21.26953125" style="315" customWidth="1"/>
    <col min="11" max="11" width="16.81640625" style="4" customWidth="1"/>
    <col min="12" max="12" width="19" style="4" customWidth="1"/>
    <col min="13" max="14" width="19.08984375" style="4" customWidth="1"/>
    <col min="15" max="15" width="28.26953125" style="4" customWidth="1"/>
    <col min="16" max="16" width="117.26953125" style="4" customWidth="1"/>
    <col min="17" max="17" width="52.26953125" style="4" customWidth="1"/>
    <col min="18" max="18" width="43.26953125" style="245" customWidth="1"/>
    <col min="19" max="19" width="47.81640625" style="313" customWidth="1"/>
    <col min="20" max="20" width="37.26953125" style="313" customWidth="1"/>
    <col min="21" max="16384" width="9.08984375" style="4"/>
  </cols>
  <sheetData>
    <row r="1" spans="1:16384" s="4" customFormat="1" x14ac:dyDescent="0.35">
      <c r="A1" s="235" t="s">
        <v>3</v>
      </c>
      <c r="B1" s="236" t="s">
        <v>0</v>
      </c>
      <c r="C1" s="237" t="s">
        <v>1</v>
      </c>
      <c r="D1" s="237" t="s">
        <v>38</v>
      </c>
      <c r="E1" s="237" t="s">
        <v>39</v>
      </c>
      <c r="F1" s="237" t="s">
        <v>86</v>
      </c>
      <c r="G1" s="237" t="s">
        <v>87</v>
      </c>
      <c r="H1" s="233" t="s">
        <v>461</v>
      </c>
      <c r="I1" s="238" t="s">
        <v>71</v>
      </c>
      <c r="J1" s="234" t="s">
        <v>341</v>
      </c>
      <c r="K1" s="235" t="s">
        <v>518</v>
      </c>
      <c r="L1" s="235" t="s">
        <v>72</v>
      </c>
      <c r="M1" s="235" t="s">
        <v>73</v>
      </c>
      <c r="N1" s="235" t="s">
        <v>85</v>
      </c>
      <c r="O1" s="235" t="s">
        <v>31</v>
      </c>
      <c r="P1" s="239" t="s">
        <v>2</v>
      </c>
      <c r="Q1" s="235" t="s">
        <v>445</v>
      </c>
      <c r="R1" s="235" t="s">
        <v>206</v>
      </c>
      <c r="S1" s="240" t="s">
        <v>161</v>
      </c>
      <c r="T1" s="235" t="s">
        <v>162</v>
      </c>
      <c r="U1" s="235"/>
      <c r="V1" s="236"/>
      <c r="W1" s="237"/>
      <c r="X1" s="237"/>
      <c r="Y1" s="237"/>
      <c r="Z1" s="237"/>
      <c r="AA1" s="237"/>
      <c r="AB1" s="233"/>
      <c r="AC1" s="238"/>
      <c r="AD1" s="234"/>
      <c r="AE1" s="235"/>
      <c r="AF1" s="235"/>
      <c r="AG1" s="235"/>
      <c r="AH1" s="235"/>
      <c r="AI1" s="235"/>
      <c r="AJ1" s="239"/>
      <c r="AK1" s="235"/>
      <c r="AL1" s="235"/>
      <c r="AM1" s="240"/>
      <c r="AN1" s="235"/>
      <c r="AO1" s="235"/>
      <c r="AP1" s="236"/>
      <c r="AQ1" s="237"/>
      <c r="AR1" s="237"/>
      <c r="AS1" s="237"/>
      <c r="AT1" s="237"/>
      <c r="AU1" s="237"/>
      <c r="AV1" s="233"/>
      <c r="AW1" s="238"/>
      <c r="AX1" s="234"/>
      <c r="AY1" s="235"/>
      <c r="AZ1" s="235"/>
      <c r="BA1" s="235"/>
      <c r="BB1" s="235"/>
      <c r="BC1" s="235"/>
      <c r="BD1" s="239"/>
      <c r="BE1" s="235"/>
      <c r="BF1" s="235"/>
      <c r="BG1" s="240"/>
      <c r="BH1" s="235"/>
      <c r="BI1" s="235"/>
      <c r="BJ1" s="236"/>
      <c r="BK1" s="237"/>
      <c r="BL1" s="237"/>
      <c r="BM1" s="237"/>
      <c r="BN1" s="237"/>
      <c r="BO1" s="237"/>
      <c r="BP1" s="233"/>
      <c r="BQ1" s="238"/>
      <c r="BR1" s="234"/>
      <c r="BS1" s="235"/>
      <c r="BT1" s="235"/>
      <c r="BU1" s="235"/>
      <c r="BV1" s="235"/>
      <c r="BW1" s="235"/>
      <c r="BX1" s="239"/>
      <c r="BY1" s="235"/>
      <c r="BZ1" s="235"/>
      <c r="CA1" s="240"/>
      <c r="CB1" s="235"/>
      <c r="CC1" s="235"/>
      <c r="CD1" s="236"/>
      <c r="CE1" s="237"/>
      <c r="CF1" s="237"/>
      <c r="CG1" s="237"/>
      <c r="CH1" s="237"/>
      <c r="CI1" s="237"/>
      <c r="CJ1" s="233"/>
      <c r="CK1" s="238"/>
      <c r="CL1" s="234"/>
      <c r="CM1" s="235"/>
      <c r="CN1" s="235"/>
      <c r="CO1" s="235"/>
      <c r="CP1" s="235"/>
      <c r="CQ1" s="235"/>
      <c r="CR1" s="239"/>
      <c r="CS1" s="235"/>
      <c r="CT1" s="235"/>
      <c r="CU1" s="240"/>
      <c r="CV1" s="235"/>
      <c r="CW1" s="235"/>
      <c r="CX1" s="236"/>
      <c r="CY1" s="237"/>
      <c r="CZ1" s="237"/>
      <c r="DA1" s="237"/>
      <c r="DB1" s="237"/>
      <c r="DC1" s="237"/>
      <c r="DD1" s="233"/>
      <c r="DE1" s="238"/>
      <c r="DF1" s="234"/>
      <c r="DG1" s="235"/>
      <c r="DH1" s="235"/>
      <c r="DI1" s="235"/>
      <c r="DJ1" s="235"/>
      <c r="DK1" s="235"/>
      <c r="DL1" s="239"/>
      <c r="DM1" s="235"/>
      <c r="DN1" s="235"/>
      <c r="DO1" s="240"/>
      <c r="DP1" s="235"/>
      <c r="DQ1" s="235"/>
      <c r="DR1" s="236"/>
      <c r="DS1" s="237"/>
      <c r="DT1" s="237"/>
      <c r="DU1" s="237"/>
      <c r="DV1" s="237"/>
      <c r="DW1" s="237"/>
      <c r="DX1" s="233"/>
      <c r="DY1" s="238"/>
      <c r="DZ1" s="234"/>
      <c r="EA1" s="235"/>
      <c r="EB1" s="235"/>
      <c r="EC1" s="235"/>
      <c r="ED1" s="235"/>
      <c r="EE1" s="235"/>
      <c r="EF1" s="239"/>
      <c r="EG1" s="235"/>
      <c r="EH1" s="235"/>
      <c r="EI1" s="240"/>
      <c r="EJ1" s="235"/>
      <c r="EK1" s="235"/>
      <c r="EL1" s="236"/>
      <c r="EM1" s="237"/>
      <c r="EN1" s="237"/>
      <c r="EO1" s="237"/>
      <c r="EP1" s="237"/>
      <c r="EQ1" s="237"/>
      <c r="ER1" s="233"/>
      <c r="ES1" s="238"/>
      <c r="ET1" s="234"/>
      <c r="EU1" s="235"/>
      <c r="EV1" s="235"/>
      <c r="EW1" s="235"/>
      <c r="EX1" s="235"/>
      <c r="EY1" s="235"/>
      <c r="EZ1" s="239"/>
      <c r="FA1" s="235"/>
      <c r="FB1" s="235"/>
      <c r="FC1" s="240"/>
      <c r="FD1" s="235"/>
      <c r="FE1" s="235"/>
      <c r="FF1" s="236"/>
      <c r="FG1" s="237"/>
      <c r="FH1" s="237"/>
      <c r="FI1" s="237"/>
      <c r="FJ1" s="237"/>
      <c r="FK1" s="237"/>
      <c r="FL1" s="233"/>
      <c r="FM1" s="238"/>
      <c r="FN1" s="234"/>
      <c r="FO1" s="235"/>
      <c r="FP1" s="235"/>
      <c r="FQ1" s="235"/>
      <c r="FR1" s="235"/>
      <c r="FS1" s="235"/>
      <c r="FT1" s="239"/>
      <c r="FU1" s="235"/>
      <c r="FV1" s="235"/>
      <c r="FW1" s="240"/>
      <c r="FX1" s="235"/>
      <c r="FY1" s="235"/>
      <c r="FZ1" s="236"/>
      <c r="GA1" s="237"/>
      <c r="GB1" s="237"/>
      <c r="GC1" s="237"/>
      <c r="GD1" s="237"/>
      <c r="GE1" s="237"/>
      <c r="GF1" s="233"/>
      <c r="GG1" s="238"/>
      <c r="GH1" s="234"/>
      <c r="GI1" s="235"/>
      <c r="GJ1" s="235"/>
      <c r="GK1" s="235"/>
      <c r="GL1" s="235"/>
      <c r="GM1" s="235"/>
      <c r="GN1" s="239"/>
      <c r="GO1" s="235"/>
      <c r="GP1" s="235"/>
      <c r="GQ1" s="240"/>
      <c r="GR1" s="235"/>
      <c r="GS1" s="235"/>
      <c r="GT1" s="236"/>
      <c r="GU1" s="237"/>
      <c r="GV1" s="237"/>
      <c r="GW1" s="237"/>
      <c r="GX1" s="237"/>
      <c r="GY1" s="237"/>
      <c r="GZ1" s="233"/>
      <c r="HA1" s="238"/>
      <c r="HB1" s="234"/>
      <c r="HC1" s="235"/>
      <c r="HD1" s="235"/>
      <c r="HE1" s="235"/>
      <c r="HF1" s="235"/>
      <c r="HG1" s="235"/>
      <c r="HH1" s="239"/>
      <c r="HI1" s="235"/>
      <c r="HJ1" s="235"/>
      <c r="HK1" s="240"/>
      <c r="HL1" s="235"/>
      <c r="HM1" s="235"/>
      <c r="HN1" s="236"/>
      <c r="HO1" s="237"/>
      <c r="HP1" s="237"/>
      <c r="HQ1" s="237"/>
      <c r="HR1" s="237"/>
      <c r="HS1" s="237"/>
      <c r="HT1" s="233"/>
      <c r="HU1" s="238"/>
      <c r="HV1" s="234"/>
      <c r="HW1" s="235"/>
      <c r="HX1" s="235"/>
      <c r="HY1" s="235"/>
      <c r="HZ1" s="235"/>
      <c r="IA1" s="235"/>
      <c r="IB1" s="239"/>
      <c r="IC1" s="235"/>
      <c r="ID1" s="235"/>
      <c r="IE1" s="240"/>
      <c r="IF1" s="235"/>
      <c r="IG1" s="235"/>
      <c r="IH1" s="236"/>
      <c r="II1" s="237"/>
      <c r="IJ1" s="237"/>
      <c r="IK1" s="237"/>
      <c r="IL1" s="237"/>
      <c r="IM1" s="237"/>
      <c r="IN1" s="233"/>
      <c r="IO1" s="238"/>
      <c r="IP1" s="234"/>
      <c r="IQ1" s="235"/>
      <c r="IR1" s="235"/>
      <c r="IS1" s="235"/>
      <c r="IT1" s="235"/>
      <c r="IU1" s="235"/>
      <c r="IV1" s="239"/>
      <c r="IW1" s="235"/>
      <c r="IX1" s="235"/>
      <c r="IY1" s="240"/>
      <c r="IZ1" s="235"/>
      <c r="JA1" s="235"/>
      <c r="JB1" s="236"/>
      <c r="JC1" s="237"/>
      <c r="JD1" s="237"/>
      <c r="JE1" s="237"/>
      <c r="JF1" s="237"/>
      <c r="JG1" s="237"/>
      <c r="JH1" s="233"/>
      <c r="JI1" s="238"/>
      <c r="JJ1" s="234"/>
      <c r="JK1" s="235"/>
      <c r="JL1" s="235"/>
      <c r="JM1" s="235"/>
      <c r="JN1" s="235"/>
      <c r="JO1" s="235"/>
      <c r="JP1" s="239"/>
      <c r="JQ1" s="235"/>
      <c r="JR1" s="235"/>
      <c r="JS1" s="240"/>
      <c r="JT1" s="235"/>
      <c r="JU1" s="235"/>
      <c r="JV1" s="236"/>
      <c r="JW1" s="237"/>
      <c r="JX1" s="237"/>
      <c r="JY1" s="237"/>
      <c r="JZ1" s="237"/>
      <c r="KA1" s="237"/>
      <c r="KB1" s="233"/>
      <c r="KC1" s="238"/>
      <c r="KD1" s="234"/>
      <c r="KE1" s="235"/>
      <c r="KF1" s="235"/>
      <c r="KG1" s="235"/>
      <c r="KH1" s="235"/>
      <c r="KI1" s="235"/>
      <c r="KJ1" s="239"/>
      <c r="KK1" s="235"/>
      <c r="KL1" s="235"/>
      <c r="KM1" s="240"/>
      <c r="KN1" s="235"/>
      <c r="KO1" s="235"/>
      <c r="KP1" s="236"/>
      <c r="KQ1" s="237"/>
      <c r="KR1" s="237"/>
      <c r="KS1" s="237"/>
      <c r="KT1" s="237"/>
      <c r="KU1" s="237"/>
      <c r="KV1" s="233"/>
      <c r="KW1" s="238"/>
      <c r="KX1" s="234"/>
      <c r="KY1" s="235"/>
      <c r="KZ1" s="235"/>
      <c r="LA1" s="235"/>
      <c r="LB1" s="235"/>
      <c r="LC1" s="235"/>
      <c r="LD1" s="239"/>
      <c r="LE1" s="235"/>
      <c r="LF1" s="235"/>
      <c r="LG1" s="240"/>
      <c r="LH1" s="235"/>
      <c r="LI1" s="235"/>
      <c r="LJ1" s="236"/>
      <c r="LK1" s="237"/>
      <c r="LL1" s="237"/>
      <c r="LM1" s="237"/>
      <c r="LN1" s="237"/>
      <c r="LO1" s="237"/>
      <c r="LP1" s="233"/>
      <c r="LQ1" s="238"/>
      <c r="LR1" s="234"/>
      <c r="LS1" s="235"/>
      <c r="LT1" s="235"/>
      <c r="LU1" s="235"/>
      <c r="LV1" s="235"/>
      <c r="LW1" s="235"/>
      <c r="LX1" s="239"/>
      <c r="LY1" s="235"/>
      <c r="LZ1" s="235"/>
      <c r="MA1" s="240"/>
      <c r="MB1" s="235"/>
      <c r="MC1" s="235"/>
      <c r="MD1" s="236"/>
      <c r="ME1" s="237"/>
      <c r="MF1" s="237"/>
      <c r="MG1" s="237"/>
      <c r="MH1" s="237"/>
      <c r="MI1" s="237"/>
      <c r="MJ1" s="233"/>
      <c r="MK1" s="238"/>
      <c r="ML1" s="234"/>
      <c r="MM1" s="235"/>
      <c r="MN1" s="235"/>
      <c r="MO1" s="235"/>
      <c r="MP1" s="235"/>
      <c r="MQ1" s="235"/>
      <c r="MR1" s="239"/>
      <c r="MS1" s="235"/>
      <c r="MT1" s="235"/>
      <c r="MU1" s="240"/>
      <c r="MV1" s="235"/>
      <c r="MW1" s="235"/>
      <c r="MX1" s="236"/>
      <c r="MY1" s="237"/>
      <c r="MZ1" s="237"/>
      <c r="NA1" s="237"/>
      <c r="NB1" s="237"/>
      <c r="NC1" s="237"/>
      <c r="ND1" s="233"/>
      <c r="NE1" s="238"/>
      <c r="NF1" s="234"/>
      <c r="NG1" s="235"/>
      <c r="NH1" s="235"/>
      <c r="NI1" s="235"/>
      <c r="NJ1" s="235"/>
      <c r="NK1" s="235"/>
      <c r="NL1" s="239"/>
      <c r="NM1" s="235"/>
      <c r="NN1" s="235"/>
      <c r="NO1" s="240"/>
      <c r="NP1" s="235"/>
      <c r="NQ1" s="235"/>
      <c r="NR1" s="236"/>
      <c r="NS1" s="237"/>
      <c r="NT1" s="237"/>
      <c r="NU1" s="237"/>
      <c r="NV1" s="237"/>
      <c r="NW1" s="237"/>
      <c r="NX1" s="233"/>
      <c r="NY1" s="238"/>
      <c r="NZ1" s="234"/>
      <c r="OA1" s="235"/>
      <c r="OB1" s="235"/>
      <c r="OC1" s="235"/>
      <c r="OD1" s="235"/>
      <c r="OE1" s="235"/>
      <c r="OF1" s="239"/>
      <c r="OG1" s="235"/>
      <c r="OH1" s="235"/>
      <c r="OI1" s="240"/>
      <c r="OJ1" s="235"/>
      <c r="OK1" s="235"/>
      <c r="OL1" s="236"/>
      <c r="OM1" s="237"/>
      <c r="ON1" s="237"/>
      <c r="OO1" s="237"/>
      <c r="OP1" s="237"/>
      <c r="OQ1" s="237"/>
      <c r="OR1" s="233"/>
      <c r="OS1" s="238"/>
      <c r="OT1" s="234"/>
      <c r="OU1" s="235"/>
      <c r="OV1" s="235"/>
      <c r="OW1" s="235"/>
      <c r="OX1" s="235"/>
      <c r="OY1" s="235"/>
      <c r="OZ1" s="239"/>
      <c r="PA1" s="235"/>
      <c r="PB1" s="235"/>
      <c r="PC1" s="240"/>
      <c r="PD1" s="235"/>
      <c r="PE1" s="235"/>
      <c r="PF1" s="236"/>
      <c r="PG1" s="237"/>
      <c r="PH1" s="237"/>
      <c r="PI1" s="237"/>
      <c r="PJ1" s="237"/>
      <c r="PK1" s="237"/>
      <c r="PL1" s="233"/>
      <c r="PM1" s="238"/>
      <c r="PN1" s="234"/>
      <c r="PO1" s="235"/>
      <c r="PP1" s="235"/>
      <c r="PQ1" s="235"/>
      <c r="PR1" s="235"/>
      <c r="PS1" s="235"/>
      <c r="PT1" s="239"/>
      <c r="PU1" s="235"/>
      <c r="PV1" s="235"/>
      <c r="PW1" s="240"/>
      <c r="PX1" s="235"/>
      <c r="PY1" s="235"/>
      <c r="PZ1" s="236"/>
      <c r="QA1" s="237"/>
      <c r="QB1" s="237"/>
      <c r="QC1" s="237"/>
      <c r="QD1" s="237"/>
      <c r="QE1" s="237"/>
      <c r="QF1" s="233"/>
      <c r="QG1" s="238"/>
      <c r="QH1" s="234"/>
      <c r="QI1" s="235"/>
      <c r="QJ1" s="235"/>
      <c r="QK1" s="235"/>
      <c r="QL1" s="235"/>
      <c r="QM1" s="235"/>
      <c r="QN1" s="239"/>
      <c r="QO1" s="235"/>
      <c r="QP1" s="235"/>
      <c r="QQ1" s="240"/>
      <c r="QR1" s="235"/>
      <c r="QS1" s="235"/>
      <c r="QT1" s="236"/>
      <c r="QU1" s="237"/>
      <c r="QV1" s="237"/>
      <c r="QW1" s="237"/>
      <c r="QX1" s="237"/>
      <c r="QY1" s="237"/>
      <c r="QZ1" s="233"/>
      <c r="RA1" s="238"/>
      <c r="RB1" s="234"/>
      <c r="RC1" s="235"/>
      <c r="RD1" s="235"/>
      <c r="RE1" s="235"/>
      <c r="RF1" s="235"/>
      <c r="RG1" s="235"/>
      <c r="RH1" s="239"/>
      <c r="RI1" s="235"/>
      <c r="RJ1" s="235"/>
      <c r="RK1" s="240"/>
      <c r="RL1" s="235"/>
      <c r="RM1" s="235"/>
      <c r="RN1" s="236"/>
      <c r="RO1" s="237"/>
      <c r="RP1" s="237"/>
      <c r="RQ1" s="237"/>
      <c r="RR1" s="237"/>
      <c r="RS1" s="237"/>
      <c r="RT1" s="233"/>
      <c r="RU1" s="238"/>
      <c r="RV1" s="234"/>
      <c r="RW1" s="235"/>
      <c r="RX1" s="235"/>
      <c r="RY1" s="235"/>
      <c r="RZ1" s="235"/>
      <c r="SA1" s="235"/>
      <c r="SB1" s="239"/>
      <c r="SC1" s="235"/>
      <c r="SD1" s="235"/>
      <c r="SE1" s="240"/>
      <c r="SF1" s="235"/>
      <c r="SG1" s="235"/>
      <c r="SH1" s="236"/>
      <c r="SI1" s="237"/>
      <c r="SJ1" s="237"/>
      <c r="SK1" s="237"/>
      <c r="SL1" s="237"/>
      <c r="SM1" s="237"/>
      <c r="SN1" s="233"/>
      <c r="SO1" s="238"/>
      <c r="SP1" s="234"/>
      <c r="SQ1" s="235"/>
      <c r="SR1" s="235"/>
      <c r="SS1" s="235"/>
      <c r="ST1" s="235"/>
      <c r="SU1" s="235"/>
      <c r="SV1" s="239"/>
      <c r="SW1" s="235"/>
      <c r="SX1" s="235"/>
      <c r="SY1" s="240"/>
      <c r="SZ1" s="235"/>
      <c r="TA1" s="235"/>
      <c r="TB1" s="236"/>
      <c r="TC1" s="237"/>
      <c r="TD1" s="237"/>
      <c r="TE1" s="237"/>
      <c r="TF1" s="237"/>
      <c r="TG1" s="237"/>
      <c r="TH1" s="233"/>
      <c r="TI1" s="238"/>
      <c r="TJ1" s="234"/>
      <c r="TK1" s="235"/>
      <c r="TL1" s="235"/>
      <c r="TM1" s="235"/>
      <c r="TN1" s="235"/>
      <c r="TO1" s="235"/>
      <c r="TP1" s="239"/>
      <c r="TQ1" s="235"/>
      <c r="TR1" s="235"/>
      <c r="TS1" s="240"/>
      <c r="TT1" s="235"/>
      <c r="TU1" s="235"/>
      <c r="TV1" s="236"/>
      <c r="TW1" s="237"/>
      <c r="TX1" s="237"/>
      <c r="TY1" s="237"/>
      <c r="TZ1" s="237"/>
      <c r="UA1" s="237"/>
      <c r="UB1" s="233"/>
      <c r="UC1" s="238"/>
      <c r="UD1" s="234"/>
      <c r="UE1" s="235"/>
      <c r="UF1" s="235"/>
      <c r="UG1" s="235"/>
      <c r="UH1" s="235"/>
      <c r="UI1" s="235"/>
      <c r="UJ1" s="239"/>
      <c r="UK1" s="235"/>
      <c r="UL1" s="235"/>
      <c r="UM1" s="240"/>
      <c r="UN1" s="235"/>
      <c r="UO1" s="235"/>
      <c r="UP1" s="236"/>
      <c r="UQ1" s="237"/>
      <c r="UR1" s="237"/>
      <c r="US1" s="237"/>
      <c r="UT1" s="237"/>
      <c r="UU1" s="237"/>
      <c r="UV1" s="233"/>
      <c r="UW1" s="238"/>
      <c r="UX1" s="234"/>
      <c r="UY1" s="235"/>
      <c r="UZ1" s="235"/>
      <c r="VA1" s="235"/>
      <c r="VB1" s="235"/>
      <c r="VC1" s="235"/>
      <c r="VD1" s="239"/>
      <c r="VE1" s="235"/>
      <c r="VF1" s="235"/>
      <c r="VG1" s="240"/>
      <c r="VH1" s="235"/>
      <c r="VI1" s="235"/>
      <c r="VJ1" s="236"/>
      <c r="VK1" s="237"/>
      <c r="VL1" s="237"/>
      <c r="VM1" s="237"/>
      <c r="VN1" s="237"/>
      <c r="VO1" s="237"/>
      <c r="VP1" s="233"/>
      <c r="VQ1" s="238"/>
      <c r="VR1" s="234"/>
      <c r="VS1" s="235"/>
      <c r="VT1" s="235"/>
      <c r="VU1" s="235"/>
      <c r="VV1" s="235"/>
      <c r="VW1" s="235"/>
      <c r="VX1" s="239"/>
      <c r="VY1" s="235"/>
      <c r="VZ1" s="235"/>
      <c r="WA1" s="240"/>
      <c r="WB1" s="235"/>
      <c r="WC1" s="235"/>
      <c r="WD1" s="236"/>
      <c r="WE1" s="237"/>
      <c r="WF1" s="237"/>
      <c r="WG1" s="237"/>
      <c r="WH1" s="237"/>
      <c r="WI1" s="237"/>
      <c r="WJ1" s="233"/>
      <c r="WK1" s="238"/>
      <c r="WL1" s="234"/>
      <c r="WM1" s="235"/>
      <c r="WN1" s="235"/>
      <c r="WO1" s="235"/>
      <c r="WP1" s="235"/>
      <c r="WQ1" s="235"/>
      <c r="WR1" s="239"/>
      <c r="WS1" s="235"/>
      <c r="WT1" s="235"/>
      <c r="WU1" s="240"/>
      <c r="WV1" s="235"/>
      <c r="WW1" s="235"/>
      <c r="WX1" s="236"/>
      <c r="WY1" s="237"/>
      <c r="WZ1" s="237"/>
      <c r="XA1" s="237"/>
      <c r="XB1" s="237"/>
      <c r="XC1" s="237"/>
      <c r="XD1" s="233"/>
      <c r="XE1" s="238"/>
      <c r="XF1" s="234"/>
      <c r="XG1" s="235"/>
      <c r="XH1" s="235"/>
      <c r="XI1" s="235"/>
      <c r="XJ1" s="235"/>
      <c r="XK1" s="235"/>
      <c r="XL1" s="239"/>
      <c r="XM1" s="235"/>
      <c r="XN1" s="235"/>
      <c r="XO1" s="240"/>
      <c r="XP1" s="235"/>
      <c r="XQ1" s="235"/>
      <c r="XR1" s="236"/>
      <c r="XS1" s="237"/>
      <c r="XT1" s="237"/>
      <c r="XU1" s="237"/>
      <c r="XV1" s="237"/>
      <c r="XW1" s="237"/>
      <c r="XX1" s="233"/>
      <c r="XY1" s="238"/>
      <c r="XZ1" s="234"/>
      <c r="YA1" s="235"/>
      <c r="YB1" s="235"/>
      <c r="YC1" s="235"/>
      <c r="YD1" s="235"/>
      <c r="YE1" s="235"/>
      <c r="YF1" s="239"/>
      <c r="YG1" s="235"/>
      <c r="YH1" s="235"/>
      <c r="YI1" s="240"/>
      <c r="YJ1" s="235"/>
      <c r="YK1" s="235"/>
      <c r="YL1" s="236"/>
      <c r="YM1" s="237"/>
      <c r="YN1" s="237"/>
      <c r="YO1" s="237"/>
      <c r="YP1" s="237"/>
      <c r="YQ1" s="237"/>
      <c r="YR1" s="233"/>
      <c r="YS1" s="238"/>
      <c r="YT1" s="234"/>
      <c r="YU1" s="235"/>
      <c r="YV1" s="235"/>
      <c r="YW1" s="235"/>
      <c r="YX1" s="235"/>
      <c r="YY1" s="235"/>
      <c r="YZ1" s="239"/>
      <c r="ZA1" s="235"/>
      <c r="ZB1" s="235"/>
      <c r="ZC1" s="240"/>
      <c r="ZD1" s="235"/>
      <c r="ZE1" s="235"/>
      <c r="ZF1" s="236"/>
      <c r="ZG1" s="237"/>
      <c r="ZH1" s="237"/>
      <c r="ZI1" s="237"/>
      <c r="ZJ1" s="237"/>
      <c r="ZK1" s="237"/>
      <c r="ZL1" s="233"/>
      <c r="ZM1" s="238"/>
      <c r="ZN1" s="234"/>
      <c r="ZO1" s="235"/>
      <c r="ZP1" s="235"/>
      <c r="ZQ1" s="235"/>
      <c r="ZR1" s="235"/>
      <c r="ZS1" s="235"/>
      <c r="ZT1" s="239"/>
      <c r="ZU1" s="235"/>
      <c r="ZV1" s="235"/>
      <c r="ZW1" s="240"/>
      <c r="ZX1" s="235"/>
      <c r="ZY1" s="235"/>
      <c r="ZZ1" s="236"/>
      <c r="AAA1" s="237"/>
      <c r="AAB1" s="237"/>
      <c r="AAC1" s="237"/>
      <c r="AAD1" s="237"/>
      <c r="AAE1" s="237"/>
      <c r="AAF1" s="233"/>
      <c r="AAG1" s="238"/>
      <c r="AAH1" s="234"/>
      <c r="AAI1" s="235"/>
      <c r="AAJ1" s="235"/>
      <c r="AAK1" s="235"/>
      <c r="AAL1" s="235"/>
      <c r="AAM1" s="235"/>
      <c r="AAN1" s="239"/>
      <c r="AAO1" s="235"/>
      <c r="AAP1" s="235"/>
      <c r="AAQ1" s="240"/>
      <c r="AAR1" s="235"/>
      <c r="AAS1" s="235"/>
      <c r="AAT1" s="236"/>
      <c r="AAU1" s="237"/>
      <c r="AAV1" s="237"/>
      <c r="AAW1" s="237"/>
      <c r="AAX1" s="237"/>
      <c r="AAY1" s="237"/>
      <c r="AAZ1" s="233"/>
      <c r="ABA1" s="238"/>
      <c r="ABB1" s="234"/>
      <c r="ABC1" s="235"/>
      <c r="ABD1" s="235"/>
      <c r="ABE1" s="235"/>
      <c r="ABF1" s="235"/>
      <c r="ABG1" s="235"/>
      <c r="ABH1" s="239"/>
      <c r="ABI1" s="235"/>
      <c r="ABJ1" s="235"/>
      <c r="ABK1" s="240"/>
      <c r="ABL1" s="235"/>
      <c r="ABM1" s="235"/>
      <c r="ABN1" s="236"/>
      <c r="ABO1" s="237"/>
      <c r="ABP1" s="237"/>
      <c r="ABQ1" s="237"/>
      <c r="ABR1" s="237"/>
      <c r="ABS1" s="237"/>
      <c r="ABT1" s="233"/>
      <c r="ABU1" s="238"/>
      <c r="ABV1" s="234"/>
      <c r="ABW1" s="235"/>
      <c r="ABX1" s="235"/>
      <c r="ABY1" s="235"/>
      <c r="ABZ1" s="235"/>
      <c r="ACA1" s="235"/>
      <c r="ACB1" s="239"/>
      <c r="ACC1" s="235"/>
      <c r="ACD1" s="235"/>
      <c r="ACE1" s="240"/>
      <c r="ACF1" s="235"/>
      <c r="ACG1" s="235"/>
      <c r="ACH1" s="236"/>
      <c r="ACI1" s="237"/>
      <c r="ACJ1" s="237"/>
      <c r="ACK1" s="237"/>
      <c r="ACL1" s="237"/>
      <c r="ACM1" s="237"/>
      <c r="ACN1" s="233"/>
      <c r="ACO1" s="238"/>
      <c r="ACP1" s="234"/>
      <c r="ACQ1" s="235"/>
      <c r="ACR1" s="235"/>
      <c r="ACS1" s="235"/>
      <c r="ACT1" s="235"/>
      <c r="ACU1" s="235"/>
      <c r="ACV1" s="239"/>
      <c r="ACW1" s="235"/>
      <c r="ACX1" s="235"/>
      <c r="ACY1" s="240"/>
      <c r="ACZ1" s="235"/>
      <c r="ADA1" s="235"/>
      <c r="ADB1" s="236"/>
      <c r="ADC1" s="237"/>
      <c r="ADD1" s="237"/>
      <c r="ADE1" s="237"/>
      <c r="ADF1" s="237"/>
      <c r="ADG1" s="237"/>
      <c r="ADH1" s="233"/>
      <c r="ADI1" s="238"/>
      <c r="ADJ1" s="234"/>
      <c r="ADK1" s="235"/>
      <c r="ADL1" s="235"/>
      <c r="ADM1" s="235"/>
      <c r="ADN1" s="235"/>
      <c r="ADO1" s="235"/>
      <c r="ADP1" s="239"/>
      <c r="ADQ1" s="235"/>
      <c r="ADR1" s="235"/>
      <c r="ADS1" s="240"/>
      <c r="ADT1" s="235"/>
      <c r="ADU1" s="235"/>
      <c r="ADV1" s="236"/>
      <c r="ADW1" s="237"/>
      <c r="ADX1" s="237"/>
      <c r="ADY1" s="237"/>
      <c r="ADZ1" s="237"/>
      <c r="AEA1" s="237"/>
      <c r="AEB1" s="233"/>
      <c r="AEC1" s="238"/>
      <c r="AED1" s="234"/>
      <c r="AEE1" s="235"/>
      <c r="AEF1" s="235"/>
      <c r="AEG1" s="235"/>
      <c r="AEH1" s="235"/>
      <c r="AEI1" s="235"/>
      <c r="AEJ1" s="239"/>
      <c r="AEK1" s="235"/>
      <c r="AEL1" s="235"/>
      <c r="AEM1" s="240"/>
      <c r="AEN1" s="235"/>
      <c r="AEO1" s="235"/>
      <c r="AEP1" s="236"/>
      <c r="AEQ1" s="237"/>
      <c r="AER1" s="237"/>
      <c r="AES1" s="237"/>
      <c r="AET1" s="237"/>
      <c r="AEU1" s="237"/>
      <c r="AEV1" s="233"/>
      <c r="AEW1" s="238"/>
      <c r="AEX1" s="234"/>
      <c r="AEY1" s="235"/>
      <c r="AEZ1" s="235"/>
      <c r="AFA1" s="235"/>
      <c r="AFB1" s="235"/>
      <c r="AFC1" s="235"/>
      <c r="AFD1" s="239"/>
      <c r="AFE1" s="235"/>
      <c r="AFF1" s="235"/>
      <c r="AFG1" s="240"/>
      <c r="AFH1" s="235"/>
      <c r="AFI1" s="235"/>
      <c r="AFJ1" s="236"/>
      <c r="AFK1" s="237"/>
      <c r="AFL1" s="237"/>
      <c r="AFM1" s="237"/>
      <c r="AFN1" s="237"/>
      <c r="AFO1" s="237"/>
      <c r="AFP1" s="233"/>
      <c r="AFQ1" s="238"/>
      <c r="AFR1" s="234"/>
      <c r="AFS1" s="235"/>
      <c r="AFT1" s="235"/>
      <c r="AFU1" s="235"/>
      <c r="AFV1" s="235"/>
      <c r="AFW1" s="235"/>
      <c r="AFX1" s="239"/>
      <c r="AFY1" s="235"/>
      <c r="AFZ1" s="235"/>
      <c r="AGA1" s="240"/>
      <c r="AGB1" s="235"/>
      <c r="AGC1" s="235"/>
      <c r="AGD1" s="236"/>
      <c r="AGE1" s="237"/>
      <c r="AGF1" s="237"/>
      <c r="AGG1" s="237"/>
      <c r="AGH1" s="237"/>
      <c r="AGI1" s="237"/>
      <c r="AGJ1" s="233"/>
      <c r="AGK1" s="238"/>
      <c r="AGL1" s="234"/>
      <c r="AGM1" s="235"/>
      <c r="AGN1" s="235"/>
      <c r="AGO1" s="235"/>
      <c r="AGP1" s="235"/>
      <c r="AGQ1" s="235"/>
      <c r="AGR1" s="239"/>
      <c r="AGS1" s="235"/>
      <c r="AGT1" s="235"/>
      <c r="AGU1" s="240"/>
      <c r="AGV1" s="235"/>
      <c r="AGW1" s="235"/>
      <c r="AGX1" s="236"/>
      <c r="AGY1" s="237"/>
      <c r="AGZ1" s="237"/>
      <c r="AHA1" s="237"/>
      <c r="AHB1" s="237"/>
      <c r="AHC1" s="237"/>
      <c r="AHD1" s="233"/>
      <c r="AHE1" s="238"/>
      <c r="AHF1" s="234"/>
      <c r="AHG1" s="235"/>
      <c r="AHH1" s="235"/>
      <c r="AHI1" s="235"/>
      <c r="AHJ1" s="235"/>
      <c r="AHK1" s="235"/>
      <c r="AHL1" s="239"/>
      <c r="AHM1" s="235"/>
      <c r="AHN1" s="235"/>
      <c r="AHO1" s="240"/>
      <c r="AHP1" s="235"/>
      <c r="AHQ1" s="235"/>
      <c r="AHR1" s="236"/>
      <c r="AHS1" s="237"/>
      <c r="AHT1" s="237"/>
      <c r="AHU1" s="237"/>
      <c r="AHV1" s="237"/>
      <c r="AHW1" s="237"/>
      <c r="AHX1" s="233"/>
      <c r="AHY1" s="238"/>
      <c r="AHZ1" s="234"/>
      <c r="AIA1" s="235"/>
      <c r="AIB1" s="235"/>
      <c r="AIC1" s="235"/>
      <c r="AID1" s="235"/>
      <c r="AIE1" s="235"/>
      <c r="AIF1" s="239"/>
      <c r="AIG1" s="235"/>
      <c r="AIH1" s="235"/>
      <c r="AII1" s="240"/>
      <c r="AIJ1" s="235"/>
      <c r="AIK1" s="235"/>
      <c r="AIL1" s="236"/>
      <c r="AIM1" s="237"/>
      <c r="AIN1" s="237"/>
      <c r="AIO1" s="237"/>
      <c r="AIP1" s="237"/>
      <c r="AIQ1" s="237"/>
      <c r="AIR1" s="233"/>
      <c r="AIS1" s="238"/>
      <c r="AIT1" s="234"/>
      <c r="AIU1" s="235"/>
      <c r="AIV1" s="235"/>
      <c r="AIW1" s="235"/>
      <c r="AIX1" s="235"/>
      <c r="AIY1" s="235"/>
      <c r="AIZ1" s="239"/>
      <c r="AJA1" s="235"/>
      <c r="AJB1" s="235"/>
      <c r="AJC1" s="240"/>
      <c r="AJD1" s="235"/>
      <c r="AJE1" s="235"/>
      <c r="AJF1" s="236"/>
      <c r="AJG1" s="237"/>
      <c r="AJH1" s="237"/>
      <c r="AJI1" s="237"/>
      <c r="AJJ1" s="237"/>
      <c r="AJK1" s="237"/>
      <c r="AJL1" s="233"/>
      <c r="AJM1" s="238"/>
      <c r="AJN1" s="234"/>
      <c r="AJO1" s="235"/>
      <c r="AJP1" s="235"/>
      <c r="AJQ1" s="235"/>
      <c r="AJR1" s="235"/>
      <c r="AJS1" s="235"/>
      <c r="AJT1" s="239"/>
      <c r="AJU1" s="235"/>
      <c r="AJV1" s="235"/>
      <c r="AJW1" s="240"/>
      <c r="AJX1" s="235"/>
      <c r="AJY1" s="235"/>
      <c r="AJZ1" s="236"/>
      <c r="AKA1" s="237"/>
      <c r="AKB1" s="237"/>
      <c r="AKC1" s="237"/>
      <c r="AKD1" s="237"/>
      <c r="AKE1" s="237"/>
      <c r="AKF1" s="233"/>
      <c r="AKG1" s="238"/>
      <c r="AKH1" s="234"/>
      <c r="AKI1" s="235"/>
      <c r="AKJ1" s="235"/>
      <c r="AKK1" s="235"/>
      <c r="AKL1" s="235"/>
      <c r="AKM1" s="235"/>
      <c r="AKN1" s="239"/>
      <c r="AKO1" s="235"/>
      <c r="AKP1" s="235"/>
      <c r="AKQ1" s="240"/>
      <c r="AKR1" s="235"/>
      <c r="AKS1" s="235"/>
      <c r="AKT1" s="236"/>
      <c r="AKU1" s="237"/>
      <c r="AKV1" s="237"/>
      <c r="AKW1" s="237"/>
      <c r="AKX1" s="237"/>
      <c r="AKY1" s="237"/>
      <c r="AKZ1" s="233"/>
      <c r="ALA1" s="238"/>
      <c r="ALB1" s="234"/>
      <c r="ALC1" s="235"/>
      <c r="ALD1" s="235"/>
      <c r="ALE1" s="235"/>
      <c r="ALF1" s="235"/>
      <c r="ALG1" s="235"/>
      <c r="ALH1" s="239"/>
      <c r="ALI1" s="235"/>
      <c r="ALJ1" s="235"/>
      <c r="ALK1" s="240"/>
      <c r="ALL1" s="235"/>
      <c r="ALM1" s="235"/>
      <c r="ALN1" s="236"/>
      <c r="ALO1" s="237"/>
      <c r="ALP1" s="237"/>
      <c r="ALQ1" s="237"/>
      <c r="ALR1" s="237"/>
      <c r="ALS1" s="237"/>
      <c r="ALT1" s="233"/>
      <c r="ALU1" s="238"/>
      <c r="ALV1" s="234"/>
      <c r="ALW1" s="235"/>
      <c r="ALX1" s="235"/>
      <c r="ALY1" s="235"/>
      <c r="ALZ1" s="235"/>
      <c r="AMA1" s="235"/>
      <c r="AMB1" s="239"/>
      <c r="AMC1" s="235"/>
      <c r="AMD1" s="235"/>
      <c r="AME1" s="240"/>
      <c r="AMF1" s="235"/>
      <c r="AMG1" s="235"/>
      <c r="AMH1" s="236"/>
      <c r="AMI1" s="237"/>
      <c r="AMJ1" s="237"/>
      <c r="AMK1" s="237"/>
      <c r="AML1" s="237"/>
      <c r="AMM1" s="237"/>
      <c r="AMN1" s="233"/>
      <c r="AMO1" s="238"/>
      <c r="AMP1" s="234"/>
      <c r="AMQ1" s="235"/>
      <c r="AMR1" s="235"/>
      <c r="AMS1" s="235"/>
      <c r="AMT1" s="235"/>
      <c r="AMU1" s="235"/>
      <c r="AMV1" s="239"/>
      <c r="AMW1" s="235"/>
      <c r="AMX1" s="235"/>
      <c r="AMY1" s="240"/>
      <c r="AMZ1" s="235"/>
      <c r="ANA1" s="235"/>
      <c r="ANB1" s="236"/>
      <c r="ANC1" s="237"/>
      <c r="AND1" s="237"/>
      <c r="ANE1" s="237"/>
      <c r="ANF1" s="237"/>
      <c r="ANG1" s="237"/>
      <c r="ANH1" s="233"/>
      <c r="ANI1" s="238"/>
      <c r="ANJ1" s="234"/>
      <c r="ANK1" s="235"/>
      <c r="ANL1" s="235"/>
      <c r="ANM1" s="235"/>
      <c r="ANN1" s="235"/>
      <c r="ANO1" s="235"/>
      <c r="ANP1" s="239"/>
      <c r="ANQ1" s="235"/>
      <c r="ANR1" s="235"/>
      <c r="ANS1" s="240"/>
      <c r="ANT1" s="235"/>
      <c r="ANU1" s="235"/>
      <c r="ANV1" s="236"/>
      <c r="ANW1" s="237"/>
      <c r="ANX1" s="237"/>
      <c r="ANY1" s="237"/>
      <c r="ANZ1" s="237"/>
      <c r="AOA1" s="237"/>
      <c r="AOB1" s="233"/>
      <c r="AOC1" s="238"/>
      <c r="AOD1" s="234"/>
      <c r="AOE1" s="235"/>
      <c r="AOF1" s="235"/>
      <c r="AOG1" s="235"/>
      <c r="AOH1" s="235"/>
      <c r="AOI1" s="235"/>
      <c r="AOJ1" s="239"/>
      <c r="AOK1" s="235"/>
      <c r="AOL1" s="235"/>
      <c r="AOM1" s="240"/>
      <c r="AON1" s="235"/>
      <c r="AOO1" s="235"/>
      <c r="AOP1" s="236"/>
      <c r="AOQ1" s="237"/>
      <c r="AOR1" s="237"/>
      <c r="AOS1" s="237"/>
      <c r="AOT1" s="237"/>
      <c r="AOU1" s="237"/>
      <c r="AOV1" s="233"/>
      <c r="AOW1" s="238"/>
      <c r="AOX1" s="234"/>
      <c r="AOY1" s="235"/>
      <c r="AOZ1" s="235"/>
      <c r="APA1" s="235"/>
      <c r="APB1" s="235"/>
      <c r="APC1" s="235"/>
      <c r="APD1" s="239"/>
      <c r="APE1" s="235"/>
      <c r="APF1" s="235"/>
      <c r="APG1" s="240"/>
      <c r="APH1" s="235"/>
      <c r="API1" s="235"/>
      <c r="APJ1" s="236"/>
      <c r="APK1" s="237"/>
      <c r="APL1" s="237"/>
      <c r="APM1" s="237"/>
      <c r="APN1" s="237"/>
      <c r="APO1" s="237"/>
      <c r="APP1" s="233"/>
      <c r="APQ1" s="238"/>
      <c r="APR1" s="234"/>
      <c r="APS1" s="235"/>
      <c r="APT1" s="235"/>
      <c r="APU1" s="235"/>
      <c r="APV1" s="235"/>
      <c r="APW1" s="235"/>
      <c r="APX1" s="239"/>
      <c r="APY1" s="235"/>
      <c r="APZ1" s="235"/>
      <c r="AQA1" s="240"/>
      <c r="AQB1" s="235"/>
      <c r="AQC1" s="235"/>
      <c r="AQD1" s="236"/>
      <c r="AQE1" s="237"/>
      <c r="AQF1" s="237"/>
      <c r="AQG1" s="237"/>
      <c r="AQH1" s="237"/>
      <c r="AQI1" s="237"/>
      <c r="AQJ1" s="233"/>
      <c r="AQK1" s="238"/>
      <c r="AQL1" s="234"/>
      <c r="AQM1" s="235"/>
      <c r="AQN1" s="235"/>
      <c r="AQO1" s="235"/>
      <c r="AQP1" s="235"/>
      <c r="AQQ1" s="235"/>
      <c r="AQR1" s="239"/>
      <c r="AQS1" s="235"/>
      <c r="AQT1" s="235"/>
      <c r="AQU1" s="240"/>
      <c r="AQV1" s="235"/>
      <c r="AQW1" s="235"/>
      <c r="AQX1" s="236"/>
      <c r="AQY1" s="237"/>
      <c r="AQZ1" s="237"/>
      <c r="ARA1" s="237"/>
      <c r="ARB1" s="237"/>
      <c r="ARC1" s="237"/>
      <c r="ARD1" s="233"/>
      <c r="ARE1" s="238"/>
      <c r="ARF1" s="234"/>
      <c r="ARG1" s="235"/>
      <c r="ARH1" s="235"/>
      <c r="ARI1" s="235"/>
      <c r="ARJ1" s="235"/>
      <c r="ARK1" s="235"/>
      <c r="ARL1" s="239"/>
      <c r="ARM1" s="235"/>
      <c r="ARN1" s="235"/>
      <c r="ARO1" s="240"/>
      <c r="ARP1" s="235"/>
      <c r="ARQ1" s="235"/>
      <c r="ARR1" s="236"/>
      <c r="ARS1" s="237"/>
      <c r="ART1" s="237"/>
      <c r="ARU1" s="237"/>
      <c r="ARV1" s="237"/>
      <c r="ARW1" s="237"/>
      <c r="ARX1" s="233"/>
      <c r="ARY1" s="238"/>
      <c r="ARZ1" s="234"/>
      <c r="ASA1" s="235"/>
      <c r="ASB1" s="235"/>
      <c r="ASC1" s="235"/>
      <c r="ASD1" s="235"/>
      <c r="ASE1" s="235"/>
      <c r="ASF1" s="239"/>
      <c r="ASG1" s="235"/>
      <c r="ASH1" s="235"/>
      <c r="ASI1" s="240"/>
      <c r="ASJ1" s="235"/>
      <c r="ASK1" s="235"/>
      <c r="ASL1" s="236"/>
      <c r="ASM1" s="237"/>
      <c r="ASN1" s="237"/>
      <c r="ASO1" s="237"/>
      <c r="ASP1" s="237"/>
      <c r="ASQ1" s="237"/>
      <c r="ASR1" s="233"/>
      <c r="ASS1" s="238"/>
      <c r="AST1" s="234"/>
      <c r="ASU1" s="235"/>
      <c r="ASV1" s="235"/>
      <c r="ASW1" s="235"/>
      <c r="ASX1" s="235"/>
      <c r="ASY1" s="235"/>
      <c r="ASZ1" s="239"/>
      <c r="ATA1" s="235"/>
      <c r="ATB1" s="235"/>
      <c r="ATC1" s="240"/>
      <c r="ATD1" s="235"/>
      <c r="ATE1" s="235"/>
      <c r="ATF1" s="236"/>
      <c r="ATG1" s="237"/>
      <c r="ATH1" s="237"/>
      <c r="ATI1" s="237"/>
      <c r="ATJ1" s="237"/>
      <c r="ATK1" s="237"/>
      <c r="ATL1" s="233"/>
      <c r="ATM1" s="238"/>
      <c r="ATN1" s="234"/>
      <c r="ATO1" s="235"/>
      <c r="ATP1" s="235"/>
      <c r="ATQ1" s="235"/>
      <c r="ATR1" s="235"/>
      <c r="ATS1" s="235"/>
      <c r="ATT1" s="239"/>
      <c r="ATU1" s="235"/>
      <c r="ATV1" s="235"/>
      <c r="ATW1" s="240"/>
      <c r="ATX1" s="235"/>
      <c r="ATY1" s="235"/>
      <c r="ATZ1" s="236"/>
      <c r="AUA1" s="237"/>
      <c r="AUB1" s="237"/>
      <c r="AUC1" s="237"/>
      <c r="AUD1" s="237"/>
      <c r="AUE1" s="237"/>
      <c r="AUF1" s="233"/>
      <c r="AUG1" s="238"/>
      <c r="AUH1" s="234"/>
      <c r="AUI1" s="235"/>
      <c r="AUJ1" s="235"/>
      <c r="AUK1" s="235"/>
      <c r="AUL1" s="235"/>
      <c r="AUM1" s="235"/>
      <c r="AUN1" s="239"/>
      <c r="AUO1" s="235"/>
      <c r="AUP1" s="235"/>
      <c r="AUQ1" s="240"/>
      <c r="AUR1" s="235"/>
      <c r="AUS1" s="235"/>
      <c r="AUT1" s="236"/>
      <c r="AUU1" s="237"/>
      <c r="AUV1" s="237"/>
      <c r="AUW1" s="237"/>
      <c r="AUX1" s="237"/>
      <c r="AUY1" s="237"/>
      <c r="AUZ1" s="233"/>
      <c r="AVA1" s="238"/>
      <c r="AVB1" s="234"/>
      <c r="AVC1" s="235"/>
      <c r="AVD1" s="235"/>
      <c r="AVE1" s="235"/>
      <c r="AVF1" s="235"/>
      <c r="AVG1" s="235"/>
      <c r="AVH1" s="239"/>
      <c r="AVI1" s="235"/>
      <c r="AVJ1" s="235"/>
      <c r="AVK1" s="240"/>
      <c r="AVL1" s="235"/>
      <c r="AVM1" s="235"/>
      <c r="AVN1" s="236"/>
      <c r="AVO1" s="237"/>
      <c r="AVP1" s="237"/>
      <c r="AVQ1" s="237"/>
      <c r="AVR1" s="237"/>
      <c r="AVS1" s="237"/>
      <c r="AVT1" s="233"/>
      <c r="AVU1" s="238"/>
      <c r="AVV1" s="234"/>
      <c r="AVW1" s="235"/>
      <c r="AVX1" s="235"/>
      <c r="AVY1" s="235"/>
      <c r="AVZ1" s="235"/>
      <c r="AWA1" s="235"/>
      <c r="AWB1" s="239"/>
      <c r="AWC1" s="235"/>
      <c r="AWD1" s="235"/>
      <c r="AWE1" s="240"/>
      <c r="AWF1" s="235"/>
      <c r="AWG1" s="235"/>
      <c r="AWH1" s="236"/>
      <c r="AWI1" s="237"/>
      <c r="AWJ1" s="237"/>
      <c r="AWK1" s="237"/>
      <c r="AWL1" s="237"/>
      <c r="AWM1" s="237"/>
      <c r="AWN1" s="233"/>
      <c r="AWO1" s="238"/>
      <c r="AWP1" s="234"/>
      <c r="AWQ1" s="235"/>
      <c r="AWR1" s="235"/>
      <c r="AWS1" s="235"/>
      <c r="AWT1" s="235"/>
      <c r="AWU1" s="235"/>
      <c r="AWV1" s="239"/>
      <c r="AWW1" s="235"/>
      <c r="AWX1" s="235"/>
      <c r="AWY1" s="240"/>
      <c r="AWZ1" s="235"/>
      <c r="AXA1" s="235"/>
      <c r="AXB1" s="236"/>
      <c r="AXC1" s="237"/>
      <c r="AXD1" s="237"/>
      <c r="AXE1" s="237"/>
      <c r="AXF1" s="237"/>
      <c r="AXG1" s="237"/>
      <c r="AXH1" s="233"/>
      <c r="AXI1" s="238"/>
      <c r="AXJ1" s="234"/>
      <c r="AXK1" s="235"/>
      <c r="AXL1" s="235"/>
      <c r="AXM1" s="235"/>
      <c r="AXN1" s="235"/>
      <c r="AXO1" s="235"/>
      <c r="AXP1" s="239"/>
      <c r="AXQ1" s="235"/>
      <c r="AXR1" s="235"/>
      <c r="AXS1" s="240"/>
      <c r="AXT1" s="235"/>
      <c r="AXU1" s="235"/>
      <c r="AXV1" s="236"/>
      <c r="AXW1" s="237"/>
      <c r="AXX1" s="237"/>
      <c r="AXY1" s="237"/>
      <c r="AXZ1" s="237"/>
      <c r="AYA1" s="237"/>
      <c r="AYB1" s="233"/>
      <c r="AYC1" s="238"/>
      <c r="AYD1" s="234"/>
      <c r="AYE1" s="235"/>
      <c r="AYF1" s="235"/>
      <c r="AYG1" s="235"/>
      <c r="AYH1" s="235"/>
      <c r="AYI1" s="235"/>
      <c r="AYJ1" s="239"/>
      <c r="AYK1" s="235"/>
      <c r="AYL1" s="235"/>
      <c r="AYM1" s="240"/>
      <c r="AYN1" s="235"/>
      <c r="AYO1" s="235"/>
      <c r="AYP1" s="236"/>
      <c r="AYQ1" s="237"/>
      <c r="AYR1" s="237"/>
      <c r="AYS1" s="237"/>
      <c r="AYT1" s="237"/>
      <c r="AYU1" s="237"/>
      <c r="AYV1" s="233"/>
      <c r="AYW1" s="238"/>
      <c r="AYX1" s="234"/>
      <c r="AYY1" s="235"/>
      <c r="AYZ1" s="235"/>
      <c r="AZA1" s="235"/>
      <c r="AZB1" s="235"/>
      <c r="AZC1" s="235"/>
      <c r="AZD1" s="239"/>
      <c r="AZE1" s="235"/>
      <c r="AZF1" s="235"/>
      <c r="AZG1" s="240"/>
      <c r="AZH1" s="235"/>
      <c r="AZI1" s="235"/>
      <c r="AZJ1" s="236"/>
      <c r="AZK1" s="237"/>
      <c r="AZL1" s="237"/>
      <c r="AZM1" s="237"/>
      <c r="AZN1" s="237"/>
      <c r="AZO1" s="237"/>
      <c r="AZP1" s="233"/>
      <c r="AZQ1" s="238"/>
      <c r="AZR1" s="234"/>
      <c r="AZS1" s="235"/>
      <c r="AZT1" s="235"/>
      <c r="AZU1" s="235"/>
      <c r="AZV1" s="235"/>
      <c r="AZW1" s="235"/>
      <c r="AZX1" s="239"/>
      <c r="AZY1" s="235"/>
      <c r="AZZ1" s="235"/>
      <c r="BAA1" s="240"/>
      <c r="BAB1" s="235"/>
      <c r="BAC1" s="235"/>
      <c r="BAD1" s="236"/>
      <c r="BAE1" s="237"/>
      <c r="BAF1" s="237"/>
      <c r="BAG1" s="237"/>
      <c r="BAH1" s="237"/>
      <c r="BAI1" s="237"/>
      <c r="BAJ1" s="233"/>
      <c r="BAK1" s="238"/>
      <c r="BAL1" s="234"/>
      <c r="BAM1" s="235"/>
      <c r="BAN1" s="235"/>
      <c r="BAO1" s="235"/>
      <c r="BAP1" s="235"/>
      <c r="BAQ1" s="235"/>
      <c r="BAR1" s="239"/>
      <c r="BAS1" s="235"/>
      <c r="BAT1" s="235"/>
      <c r="BAU1" s="240"/>
      <c r="BAV1" s="235"/>
      <c r="BAW1" s="235"/>
      <c r="BAX1" s="236"/>
      <c r="BAY1" s="237"/>
      <c r="BAZ1" s="237"/>
      <c r="BBA1" s="237"/>
      <c r="BBB1" s="237"/>
      <c r="BBC1" s="237"/>
      <c r="BBD1" s="233"/>
      <c r="BBE1" s="238"/>
      <c r="BBF1" s="234"/>
      <c r="BBG1" s="235"/>
      <c r="BBH1" s="235"/>
      <c r="BBI1" s="235"/>
      <c r="BBJ1" s="235"/>
      <c r="BBK1" s="235"/>
      <c r="BBL1" s="239"/>
      <c r="BBM1" s="235"/>
      <c r="BBN1" s="235"/>
      <c r="BBO1" s="240"/>
      <c r="BBP1" s="235"/>
      <c r="BBQ1" s="235"/>
      <c r="BBR1" s="236"/>
      <c r="BBS1" s="237"/>
      <c r="BBT1" s="237"/>
      <c r="BBU1" s="237"/>
      <c r="BBV1" s="237"/>
      <c r="BBW1" s="237"/>
      <c r="BBX1" s="233"/>
      <c r="BBY1" s="238"/>
      <c r="BBZ1" s="234"/>
      <c r="BCA1" s="235"/>
      <c r="BCB1" s="235"/>
      <c r="BCC1" s="235"/>
      <c r="BCD1" s="235"/>
      <c r="BCE1" s="235"/>
      <c r="BCF1" s="239"/>
      <c r="BCG1" s="235"/>
      <c r="BCH1" s="235"/>
      <c r="BCI1" s="240"/>
      <c r="BCJ1" s="235"/>
      <c r="BCK1" s="235"/>
      <c r="BCL1" s="236"/>
      <c r="BCM1" s="237"/>
      <c r="BCN1" s="237"/>
      <c r="BCO1" s="237"/>
      <c r="BCP1" s="237"/>
      <c r="BCQ1" s="237"/>
      <c r="BCR1" s="233"/>
      <c r="BCS1" s="238"/>
      <c r="BCT1" s="234"/>
      <c r="BCU1" s="235"/>
      <c r="BCV1" s="235"/>
      <c r="BCW1" s="235"/>
      <c r="BCX1" s="235"/>
      <c r="BCY1" s="235"/>
      <c r="BCZ1" s="239"/>
      <c r="BDA1" s="235"/>
      <c r="BDB1" s="235"/>
      <c r="BDC1" s="240"/>
      <c r="BDD1" s="235"/>
      <c r="BDE1" s="235"/>
      <c r="BDF1" s="236"/>
      <c r="BDG1" s="237"/>
      <c r="BDH1" s="237"/>
      <c r="BDI1" s="237"/>
      <c r="BDJ1" s="237"/>
      <c r="BDK1" s="237"/>
      <c r="BDL1" s="233"/>
      <c r="BDM1" s="238"/>
      <c r="BDN1" s="234"/>
      <c r="BDO1" s="235"/>
      <c r="BDP1" s="235"/>
      <c r="BDQ1" s="235"/>
      <c r="BDR1" s="235"/>
      <c r="BDS1" s="235"/>
      <c r="BDT1" s="239"/>
      <c r="BDU1" s="235"/>
      <c r="BDV1" s="235"/>
      <c r="BDW1" s="240"/>
      <c r="BDX1" s="235"/>
      <c r="BDY1" s="235"/>
      <c r="BDZ1" s="236"/>
      <c r="BEA1" s="237"/>
      <c r="BEB1" s="237"/>
      <c r="BEC1" s="237"/>
      <c r="BED1" s="237"/>
      <c r="BEE1" s="237"/>
      <c r="BEF1" s="233"/>
      <c r="BEG1" s="238"/>
      <c r="BEH1" s="234"/>
      <c r="BEI1" s="235"/>
      <c r="BEJ1" s="235"/>
      <c r="BEK1" s="235"/>
      <c r="BEL1" s="235"/>
      <c r="BEM1" s="235"/>
      <c r="BEN1" s="239"/>
      <c r="BEO1" s="235"/>
      <c r="BEP1" s="235"/>
      <c r="BEQ1" s="240"/>
      <c r="BER1" s="235"/>
      <c r="BES1" s="235"/>
      <c r="BET1" s="236"/>
      <c r="BEU1" s="237"/>
      <c r="BEV1" s="237"/>
      <c r="BEW1" s="237"/>
      <c r="BEX1" s="237"/>
      <c r="BEY1" s="237"/>
      <c r="BEZ1" s="233"/>
      <c r="BFA1" s="238"/>
      <c r="BFB1" s="234"/>
      <c r="BFC1" s="235"/>
      <c r="BFD1" s="235"/>
      <c r="BFE1" s="235"/>
      <c r="BFF1" s="235"/>
      <c r="BFG1" s="235"/>
      <c r="BFH1" s="239"/>
      <c r="BFI1" s="235"/>
      <c r="BFJ1" s="235"/>
      <c r="BFK1" s="240"/>
      <c r="BFL1" s="235"/>
      <c r="BFM1" s="235"/>
      <c r="BFN1" s="236"/>
      <c r="BFO1" s="237"/>
      <c r="BFP1" s="237"/>
      <c r="BFQ1" s="237"/>
      <c r="BFR1" s="237"/>
      <c r="BFS1" s="237"/>
      <c r="BFT1" s="233"/>
      <c r="BFU1" s="238"/>
      <c r="BFV1" s="234"/>
      <c r="BFW1" s="235"/>
      <c r="BFX1" s="235"/>
      <c r="BFY1" s="235"/>
      <c r="BFZ1" s="235"/>
      <c r="BGA1" s="235"/>
      <c r="BGB1" s="239"/>
      <c r="BGC1" s="235"/>
      <c r="BGD1" s="235"/>
      <c r="BGE1" s="240"/>
      <c r="BGF1" s="235"/>
      <c r="BGG1" s="235"/>
      <c r="BGH1" s="236"/>
      <c r="BGI1" s="237"/>
      <c r="BGJ1" s="237"/>
      <c r="BGK1" s="237"/>
      <c r="BGL1" s="237"/>
      <c r="BGM1" s="237"/>
      <c r="BGN1" s="233"/>
      <c r="BGO1" s="238"/>
      <c r="BGP1" s="234"/>
      <c r="BGQ1" s="235"/>
      <c r="BGR1" s="235"/>
      <c r="BGS1" s="235"/>
      <c r="BGT1" s="235"/>
      <c r="BGU1" s="235"/>
      <c r="BGV1" s="239"/>
      <c r="BGW1" s="235"/>
      <c r="BGX1" s="235"/>
      <c r="BGY1" s="240"/>
      <c r="BGZ1" s="235"/>
      <c r="BHA1" s="235"/>
      <c r="BHB1" s="236"/>
      <c r="BHC1" s="237"/>
      <c r="BHD1" s="237"/>
      <c r="BHE1" s="237"/>
      <c r="BHF1" s="237"/>
      <c r="BHG1" s="237"/>
      <c r="BHH1" s="233"/>
      <c r="BHI1" s="238"/>
      <c r="BHJ1" s="234"/>
      <c r="BHK1" s="235"/>
      <c r="BHL1" s="235"/>
      <c r="BHM1" s="235"/>
      <c r="BHN1" s="235"/>
      <c r="BHO1" s="235"/>
      <c r="BHP1" s="239"/>
      <c r="BHQ1" s="235"/>
      <c r="BHR1" s="235"/>
      <c r="BHS1" s="240"/>
      <c r="BHT1" s="235"/>
      <c r="BHU1" s="235"/>
      <c r="BHV1" s="236"/>
      <c r="BHW1" s="237"/>
      <c r="BHX1" s="237"/>
      <c r="BHY1" s="237"/>
      <c r="BHZ1" s="237"/>
      <c r="BIA1" s="237"/>
      <c r="BIB1" s="233"/>
      <c r="BIC1" s="238"/>
      <c r="BID1" s="234"/>
      <c r="BIE1" s="235"/>
      <c r="BIF1" s="235"/>
      <c r="BIG1" s="235"/>
      <c r="BIH1" s="235"/>
      <c r="BII1" s="235"/>
      <c r="BIJ1" s="239"/>
      <c r="BIK1" s="235"/>
      <c r="BIL1" s="235"/>
      <c r="BIM1" s="240"/>
      <c r="BIN1" s="235"/>
      <c r="BIO1" s="235"/>
      <c r="BIP1" s="236"/>
      <c r="BIQ1" s="237"/>
      <c r="BIR1" s="237"/>
      <c r="BIS1" s="237"/>
      <c r="BIT1" s="237"/>
      <c r="BIU1" s="237"/>
      <c r="BIV1" s="233"/>
      <c r="BIW1" s="238"/>
      <c r="BIX1" s="234"/>
      <c r="BIY1" s="235"/>
      <c r="BIZ1" s="235"/>
      <c r="BJA1" s="235"/>
      <c r="BJB1" s="235"/>
      <c r="BJC1" s="235"/>
      <c r="BJD1" s="239"/>
      <c r="BJE1" s="235"/>
      <c r="BJF1" s="235"/>
      <c r="BJG1" s="240"/>
      <c r="BJH1" s="235"/>
      <c r="BJI1" s="235"/>
      <c r="BJJ1" s="236"/>
      <c r="BJK1" s="237"/>
      <c r="BJL1" s="237"/>
      <c r="BJM1" s="237"/>
      <c r="BJN1" s="237"/>
      <c r="BJO1" s="237"/>
      <c r="BJP1" s="233"/>
      <c r="BJQ1" s="238"/>
      <c r="BJR1" s="234"/>
      <c r="BJS1" s="235"/>
      <c r="BJT1" s="235"/>
      <c r="BJU1" s="235"/>
      <c r="BJV1" s="235"/>
      <c r="BJW1" s="235"/>
      <c r="BJX1" s="239"/>
      <c r="BJY1" s="235"/>
      <c r="BJZ1" s="235"/>
      <c r="BKA1" s="240"/>
      <c r="BKB1" s="235"/>
      <c r="BKC1" s="235"/>
      <c r="BKD1" s="236"/>
      <c r="BKE1" s="237"/>
      <c r="BKF1" s="237"/>
      <c r="BKG1" s="237"/>
      <c r="BKH1" s="237"/>
      <c r="BKI1" s="237"/>
      <c r="BKJ1" s="233"/>
      <c r="BKK1" s="238"/>
      <c r="BKL1" s="234"/>
      <c r="BKM1" s="235"/>
      <c r="BKN1" s="235"/>
      <c r="BKO1" s="235"/>
      <c r="BKP1" s="235"/>
      <c r="BKQ1" s="235"/>
      <c r="BKR1" s="239"/>
      <c r="BKS1" s="235"/>
      <c r="BKT1" s="235"/>
      <c r="BKU1" s="240"/>
      <c r="BKV1" s="235"/>
      <c r="BKW1" s="235"/>
      <c r="BKX1" s="236"/>
      <c r="BKY1" s="237"/>
      <c r="BKZ1" s="237"/>
      <c r="BLA1" s="237"/>
      <c r="BLB1" s="237"/>
      <c r="BLC1" s="237"/>
      <c r="BLD1" s="233"/>
      <c r="BLE1" s="238"/>
      <c r="BLF1" s="234"/>
      <c r="BLG1" s="235"/>
      <c r="BLH1" s="235"/>
      <c r="BLI1" s="235"/>
      <c r="BLJ1" s="235"/>
      <c r="BLK1" s="235"/>
      <c r="BLL1" s="239"/>
      <c r="BLM1" s="235"/>
      <c r="BLN1" s="235"/>
      <c r="BLO1" s="240"/>
      <c r="BLP1" s="235"/>
      <c r="BLQ1" s="235"/>
      <c r="BLR1" s="236"/>
      <c r="BLS1" s="237"/>
      <c r="BLT1" s="237"/>
      <c r="BLU1" s="237"/>
      <c r="BLV1" s="237"/>
      <c r="BLW1" s="237"/>
      <c r="BLX1" s="233"/>
      <c r="BLY1" s="238"/>
      <c r="BLZ1" s="234"/>
      <c r="BMA1" s="235"/>
      <c r="BMB1" s="235"/>
      <c r="BMC1" s="235"/>
      <c r="BMD1" s="235"/>
      <c r="BME1" s="235"/>
      <c r="BMF1" s="239"/>
      <c r="BMG1" s="235"/>
      <c r="BMH1" s="235"/>
      <c r="BMI1" s="240"/>
      <c r="BMJ1" s="235"/>
      <c r="BMK1" s="235"/>
      <c r="BML1" s="236"/>
      <c r="BMM1" s="237"/>
      <c r="BMN1" s="237"/>
      <c r="BMO1" s="237"/>
      <c r="BMP1" s="237"/>
      <c r="BMQ1" s="237"/>
      <c r="BMR1" s="233"/>
      <c r="BMS1" s="238"/>
      <c r="BMT1" s="234"/>
      <c r="BMU1" s="235"/>
      <c r="BMV1" s="235"/>
      <c r="BMW1" s="235"/>
      <c r="BMX1" s="235"/>
      <c r="BMY1" s="235"/>
      <c r="BMZ1" s="239"/>
      <c r="BNA1" s="235"/>
      <c r="BNB1" s="235"/>
      <c r="BNC1" s="240"/>
      <c r="BND1" s="235"/>
      <c r="BNE1" s="235"/>
      <c r="BNF1" s="236"/>
      <c r="BNG1" s="237"/>
      <c r="BNH1" s="237"/>
      <c r="BNI1" s="237"/>
      <c r="BNJ1" s="237"/>
      <c r="BNK1" s="237"/>
      <c r="BNL1" s="233"/>
      <c r="BNM1" s="238"/>
      <c r="BNN1" s="234"/>
      <c r="BNO1" s="235"/>
      <c r="BNP1" s="235"/>
      <c r="BNQ1" s="235"/>
      <c r="BNR1" s="235"/>
      <c r="BNS1" s="235"/>
      <c r="BNT1" s="239"/>
      <c r="BNU1" s="235"/>
      <c r="BNV1" s="235"/>
      <c r="BNW1" s="240"/>
      <c r="BNX1" s="235"/>
      <c r="BNY1" s="235"/>
      <c r="BNZ1" s="236"/>
      <c r="BOA1" s="237"/>
      <c r="BOB1" s="237"/>
      <c r="BOC1" s="237"/>
      <c r="BOD1" s="237"/>
      <c r="BOE1" s="237"/>
      <c r="BOF1" s="233"/>
      <c r="BOG1" s="238"/>
      <c r="BOH1" s="234"/>
      <c r="BOI1" s="235"/>
      <c r="BOJ1" s="235"/>
      <c r="BOK1" s="235"/>
      <c r="BOL1" s="235"/>
      <c r="BOM1" s="235"/>
      <c r="BON1" s="239"/>
      <c r="BOO1" s="235"/>
      <c r="BOP1" s="235"/>
      <c r="BOQ1" s="240"/>
      <c r="BOR1" s="235"/>
      <c r="BOS1" s="235"/>
      <c r="BOT1" s="236"/>
      <c r="BOU1" s="237"/>
      <c r="BOV1" s="237"/>
      <c r="BOW1" s="237"/>
      <c r="BOX1" s="237"/>
      <c r="BOY1" s="237"/>
      <c r="BOZ1" s="233"/>
      <c r="BPA1" s="238"/>
      <c r="BPB1" s="234"/>
      <c r="BPC1" s="235"/>
      <c r="BPD1" s="235"/>
      <c r="BPE1" s="235"/>
      <c r="BPF1" s="235"/>
      <c r="BPG1" s="235"/>
      <c r="BPH1" s="239"/>
      <c r="BPI1" s="235"/>
      <c r="BPJ1" s="235"/>
      <c r="BPK1" s="240"/>
      <c r="BPL1" s="235"/>
      <c r="BPM1" s="235"/>
      <c r="BPN1" s="236"/>
      <c r="BPO1" s="237"/>
      <c r="BPP1" s="237"/>
      <c r="BPQ1" s="237"/>
      <c r="BPR1" s="237"/>
      <c r="BPS1" s="237"/>
      <c r="BPT1" s="233"/>
      <c r="BPU1" s="238"/>
      <c r="BPV1" s="234"/>
      <c r="BPW1" s="235"/>
      <c r="BPX1" s="235"/>
      <c r="BPY1" s="235"/>
      <c r="BPZ1" s="235"/>
      <c r="BQA1" s="235"/>
      <c r="BQB1" s="239"/>
      <c r="BQC1" s="235"/>
      <c r="BQD1" s="235"/>
      <c r="BQE1" s="240"/>
      <c r="BQF1" s="235"/>
      <c r="BQG1" s="235"/>
      <c r="BQH1" s="236"/>
      <c r="BQI1" s="237"/>
      <c r="BQJ1" s="237"/>
      <c r="BQK1" s="237"/>
      <c r="BQL1" s="237"/>
      <c r="BQM1" s="237"/>
      <c r="BQN1" s="233"/>
      <c r="BQO1" s="238"/>
      <c r="BQP1" s="234"/>
      <c r="BQQ1" s="235"/>
      <c r="BQR1" s="235"/>
      <c r="BQS1" s="235"/>
      <c r="BQT1" s="235"/>
      <c r="BQU1" s="235"/>
      <c r="BQV1" s="239"/>
      <c r="BQW1" s="235"/>
      <c r="BQX1" s="235"/>
      <c r="BQY1" s="240"/>
      <c r="BQZ1" s="235"/>
      <c r="BRA1" s="235"/>
      <c r="BRB1" s="236"/>
      <c r="BRC1" s="237"/>
      <c r="BRD1" s="237"/>
      <c r="BRE1" s="237"/>
      <c r="BRF1" s="237"/>
      <c r="BRG1" s="237"/>
      <c r="BRH1" s="233"/>
      <c r="BRI1" s="238"/>
      <c r="BRJ1" s="234"/>
      <c r="BRK1" s="235"/>
      <c r="BRL1" s="235"/>
      <c r="BRM1" s="235"/>
      <c r="BRN1" s="235"/>
      <c r="BRO1" s="235"/>
      <c r="BRP1" s="239"/>
      <c r="BRQ1" s="235"/>
      <c r="BRR1" s="235"/>
      <c r="BRS1" s="240"/>
      <c r="BRT1" s="235"/>
      <c r="BRU1" s="235"/>
      <c r="BRV1" s="236"/>
      <c r="BRW1" s="237"/>
      <c r="BRX1" s="237"/>
      <c r="BRY1" s="237"/>
      <c r="BRZ1" s="237"/>
      <c r="BSA1" s="237"/>
      <c r="BSB1" s="233"/>
      <c r="BSC1" s="238"/>
      <c r="BSD1" s="234"/>
      <c r="BSE1" s="235"/>
      <c r="BSF1" s="235"/>
      <c r="BSG1" s="235"/>
      <c r="BSH1" s="235"/>
      <c r="BSI1" s="235"/>
      <c r="BSJ1" s="239"/>
      <c r="BSK1" s="235"/>
      <c r="BSL1" s="235"/>
      <c r="BSM1" s="240"/>
      <c r="BSN1" s="235"/>
      <c r="BSO1" s="235"/>
      <c r="BSP1" s="236"/>
      <c r="BSQ1" s="237"/>
      <c r="BSR1" s="237"/>
      <c r="BSS1" s="237"/>
      <c r="BST1" s="237"/>
      <c r="BSU1" s="237"/>
      <c r="BSV1" s="233"/>
      <c r="BSW1" s="238"/>
      <c r="BSX1" s="234"/>
      <c r="BSY1" s="235"/>
      <c r="BSZ1" s="235"/>
      <c r="BTA1" s="235"/>
      <c r="BTB1" s="235"/>
      <c r="BTC1" s="235"/>
      <c r="BTD1" s="239"/>
      <c r="BTE1" s="235"/>
      <c r="BTF1" s="235"/>
      <c r="BTG1" s="240"/>
      <c r="BTH1" s="235"/>
      <c r="BTI1" s="235"/>
      <c r="BTJ1" s="236"/>
      <c r="BTK1" s="237"/>
      <c r="BTL1" s="237"/>
      <c r="BTM1" s="237"/>
      <c r="BTN1" s="237"/>
      <c r="BTO1" s="237"/>
      <c r="BTP1" s="233"/>
      <c r="BTQ1" s="238"/>
      <c r="BTR1" s="234"/>
      <c r="BTS1" s="235"/>
      <c r="BTT1" s="235"/>
      <c r="BTU1" s="235"/>
      <c r="BTV1" s="235"/>
      <c r="BTW1" s="235"/>
      <c r="BTX1" s="239"/>
      <c r="BTY1" s="235"/>
      <c r="BTZ1" s="235"/>
      <c r="BUA1" s="240"/>
      <c r="BUB1" s="235"/>
      <c r="BUC1" s="235"/>
      <c r="BUD1" s="236"/>
      <c r="BUE1" s="237"/>
      <c r="BUF1" s="237"/>
      <c r="BUG1" s="237"/>
      <c r="BUH1" s="237"/>
      <c r="BUI1" s="237"/>
      <c r="BUJ1" s="233"/>
      <c r="BUK1" s="238"/>
      <c r="BUL1" s="234"/>
      <c r="BUM1" s="235"/>
      <c r="BUN1" s="235"/>
      <c r="BUO1" s="235"/>
      <c r="BUP1" s="235"/>
      <c r="BUQ1" s="235"/>
      <c r="BUR1" s="239"/>
      <c r="BUS1" s="235"/>
      <c r="BUT1" s="235"/>
      <c r="BUU1" s="240"/>
      <c r="BUV1" s="235"/>
      <c r="BUW1" s="235"/>
      <c r="BUX1" s="236"/>
      <c r="BUY1" s="237"/>
      <c r="BUZ1" s="237"/>
      <c r="BVA1" s="237"/>
      <c r="BVB1" s="237"/>
      <c r="BVC1" s="237"/>
      <c r="BVD1" s="233"/>
      <c r="BVE1" s="238"/>
      <c r="BVF1" s="234"/>
      <c r="BVG1" s="235"/>
      <c r="BVH1" s="235"/>
      <c r="BVI1" s="235"/>
      <c r="BVJ1" s="235"/>
      <c r="BVK1" s="235"/>
      <c r="BVL1" s="239"/>
      <c r="BVM1" s="235"/>
      <c r="BVN1" s="235"/>
      <c r="BVO1" s="240"/>
      <c r="BVP1" s="235"/>
      <c r="BVQ1" s="235"/>
      <c r="BVR1" s="236"/>
      <c r="BVS1" s="237"/>
      <c r="BVT1" s="237"/>
      <c r="BVU1" s="237"/>
      <c r="BVV1" s="237"/>
      <c r="BVW1" s="237"/>
      <c r="BVX1" s="233"/>
      <c r="BVY1" s="238"/>
      <c r="BVZ1" s="234"/>
      <c r="BWA1" s="235"/>
      <c r="BWB1" s="235"/>
      <c r="BWC1" s="235"/>
      <c r="BWD1" s="235"/>
      <c r="BWE1" s="235"/>
      <c r="BWF1" s="239"/>
      <c r="BWG1" s="235"/>
      <c r="BWH1" s="235"/>
      <c r="BWI1" s="240"/>
      <c r="BWJ1" s="235"/>
      <c r="BWK1" s="235"/>
      <c r="BWL1" s="236"/>
      <c r="BWM1" s="237"/>
      <c r="BWN1" s="237"/>
      <c r="BWO1" s="237"/>
      <c r="BWP1" s="237"/>
      <c r="BWQ1" s="237"/>
      <c r="BWR1" s="233"/>
      <c r="BWS1" s="238"/>
      <c r="BWT1" s="234"/>
      <c r="BWU1" s="235"/>
      <c r="BWV1" s="235"/>
      <c r="BWW1" s="235"/>
      <c r="BWX1" s="235"/>
      <c r="BWY1" s="235"/>
      <c r="BWZ1" s="239"/>
      <c r="BXA1" s="235"/>
      <c r="BXB1" s="235"/>
      <c r="BXC1" s="240"/>
      <c r="BXD1" s="235"/>
      <c r="BXE1" s="235"/>
      <c r="BXF1" s="236"/>
      <c r="BXG1" s="237"/>
      <c r="BXH1" s="237"/>
      <c r="BXI1" s="237"/>
      <c r="BXJ1" s="237"/>
      <c r="BXK1" s="237"/>
      <c r="BXL1" s="233"/>
      <c r="BXM1" s="238"/>
      <c r="BXN1" s="234"/>
      <c r="BXO1" s="235"/>
      <c r="BXP1" s="235"/>
      <c r="BXQ1" s="235"/>
      <c r="BXR1" s="235"/>
      <c r="BXS1" s="235"/>
      <c r="BXT1" s="239"/>
      <c r="BXU1" s="235"/>
      <c r="BXV1" s="235"/>
      <c r="BXW1" s="240"/>
      <c r="BXX1" s="235"/>
      <c r="BXY1" s="235"/>
      <c r="BXZ1" s="236"/>
      <c r="BYA1" s="237"/>
      <c r="BYB1" s="237"/>
      <c r="BYC1" s="237"/>
      <c r="BYD1" s="237"/>
      <c r="BYE1" s="237"/>
      <c r="BYF1" s="233"/>
      <c r="BYG1" s="238"/>
      <c r="BYH1" s="234"/>
      <c r="BYI1" s="235"/>
      <c r="BYJ1" s="235"/>
      <c r="BYK1" s="235"/>
      <c r="BYL1" s="235"/>
      <c r="BYM1" s="235"/>
      <c r="BYN1" s="239"/>
      <c r="BYO1" s="235"/>
      <c r="BYP1" s="235"/>
      <c r="BYQ1" s="240"/>
      <c r="BYR1" s="235"/>
      <c r="BYS1" s="235"/>
      <c r="BYT1" s="236"/>
      <c r="BYU1" s="237"/>
      <c r="BYV1" s="237"/>
      <c r="BYW1" s="237"/>
      <c r="BYX1" s="237"/>
      <c r="BYY1" s="237"/>
      <c r="BYZ1" s="233"/>
      <c r="BZA1" s="238"/>
      <c r="BZB1" s="234"/>
      <c r="BZC1" s="235"/>
      <c r="BZD1" s="235"/>
      <c r="BZE1" s="235"/>
      <c r="BZF1" s="235"/>
      <c r="BZG1" s="235"/>
      <c r="BZH1" s="239"/>
      <c r="BZI1" s="235"/>
      <c r="BZJ1" s="235"/>
      <c r="BZK1" s="240"/>
      <c r="BZL1" s="235"/>
      <c r="BZM1" s="235"/>
      <c r="BZN1" s="236"/>
      <c r="BZO1" s="237"/>
      <c r="BZP1" s="237"/>
      <c r="BZQ1" s="237"/>
      <c r="BZR1" s="237"/>
      <c r="BZS1" s="237"/>
      <c r="BZT1" s="233"/>
      <c r="BZU1" s="238"/>
      <c r="BZV1" s="234"/>
      <c r="BZW1" s="235"/>
      <c r="BZX1" s="235"/>
      <c r="BZY1" s="235"/>
      <c r="BZZ1" s="235"/>
      <c r="CAA1" s="235"/>
      <c r="CAB1" s="239"/>
      <c r="CAC1" s="235"/>
      <c r="CAD1" s="235"/>
      <c r="CAE1" s="240"/>
      <c r="CAF1" s="235"/>
      <c r="CAG1" s="235"/>
      <c r="CAH1" s="236"/>
      <c r="CAI1" s="237"/>
      <c r="CAJ1" s="237"/>
      <c r="CAK1" s="237"/>
      <c r="CAL1" s="237"/>
      <c r="CAM1" s="237"/>
      <c r="CAN1" s="233"/>
      <c r="CAO1" s="238"/>
      <c r="CAP1" s="234"/>
      <c r="CAQ1" s="235"/>
      <c r="CAR1" s="235"/>
      <c r="CAS1" s="235"/>
      <c r="CAT1" s="235"/>
      <c r="CAU1" s="235"/>
      <c r="CAV1" s="239"/>
      <c r="CAW1" s="235"/>
      <c r="CAX1" s="235"/>
      <c r="CAY1" s="240"/>
      <c r="CAZ1" s="235"/>
      <c r="CBA1" s="235"/>
      <c r="CBB1" s="236"/>
      <c r="CBC1" s="237"/>
      <c r="CBD1" s="237"/>
      <c r="CBE1" s="237"/>
      <c r="CBF1" s="237"/>
      <c r="CBG1" s="237"/>
      <c r="CBH1" s="233"/>
      <c r="CBI1" s="238"/>
      <c r="CBJ1" s="234"/>
      <c r="CBK1" s="235"/>
      <c r="CBL1" s="235"/>
      <c r="CBM1" s="235"/>
      <c r="CBN1" s="235"/>
      <c r="CBO1" s="235"/>
      <c r="CBP1" s="239"/>
      <c r="CBQ1" s="235"/>
      <c r="CBR1" s="235"/>
      <c r="CBS1" s="240"/>
      <c r="CBT1" s="235"/>
      <c r="CBU1" s="235"/>
      <c r="CBV1" s="236"/>
      <c r="CBW1" s="237"/>
      <c r="CBX1" s="237"/>
      <c r="CBY1" s="237"/>
      <c r="CBZ1" s="237"/>
      <c r="CCA1" s="237"/>
      <c r="CCB1" s="233"/>
      <c r="CCC1" s="238"/>
      <c r="CCD1" s="234"/>
      <c r="CCE1" s="235"/>
      <c r="CCF1" s="235"/>
      <c r="CCG1" s="235"/>
      <c r="CCH1" s="235"/>
      <c r="CCI1" s="235"/>
      <c r="CCJ1" s="239"/>
      <c r="CCK1" s="235"/>
      <c r="CCL1" s="235"/>
      <c r="CCM1" s="240"/>
      <c r="CCN1" s="235"/>
      <c r="CCO1" s="235"/>
      <c r="CCP1" s="236"/>
      <c r="CCQ1" s="237"/>
      <c r="CCR1" s="237"/>
      <c r="CCS1" s="237"/>
      <c r="CCT1" s="237"/>
      <c r="CCU1" s="237"/>
      <c r="CCV1" s="233"/>
      <c r="CCW1" s="238"/>
      <c r="CCX1" s="234"/>
      <c r="CCY1" s="235"/>
      <c r="CCZ1" s="235"/>
      <c r="CDA1" s="235"/>
      <c r="CDB1" s="235"/>
      <c r="CDC1" s="235"/>
      <c r="CDD1" s="239"/>
      <c r="CDE1" s="235"/>
      <c r="CDF1" s="235"/>
      <c r="CDG1" s="240"/>
      <c r="CDH1" s="235"/>
      <c r="CDI1" s="235"/>
      <c r="CDJ1" s="236"/>
      <c r="CDK1" s="237"/>
      <c r="CDL1" s="237"/>
      <c r="CDM1" s="237"/>
      <c r="CDN1" s="237"/>
      <c r="CDO1" s="237"/>
      <c r="CDP1" s="233"/>
      <c r="CDQ1" s="238"/>
      <c r="CDR1" s="234"/>
      <c r="CDS1" s="235"/>
      <c r="CDT1" s="235"/>
      <c r="CDU1" s="235"/>
      <c r="CDV1" s="235"/>
      <c r="CDW1" s="235"/>
      <c r="CDX1" s="239"/>
      <c r="CDY1" s="235"/>
      <c r="CDZ1" s="235"/>
      <c r="CEA1" s="240"/>
      <c r="CEB1" s="235"/>
      <c r="CEC1" s="235"/>
      <c r="CED1" s="236"/>
      <c r="CEE1" s="237"/>
      <c r="CEF1" s="237"/>
      <c r="CEG1" s="237"/>
      <c r="CEH1" s="237"/>
      <c r="CEI1" s="237"/>
      <c r="CEJ1" s="233"/>
      <c r="CEK1" s="238"/>
      <c r="CEL1" s="234"/>
      <c r="CEM1" s="235"/>
      <c r="CEN1" s="235"/>
      <c r="CEO1" s="235"/>
      <c r="CEP1" s="235"/>
      <c r="CEQ1" s="235"/>
      <c r="CER1" s="239"/>
      <c r="CES1" s="235"/>
      <c r="CET1" s="235"/>
      <c r="CEU1" s="240"/>
      <c r="CEV1" s="235"/>
      <c r="CEW1" s="235"/>
      <c r="CEX1" s="236"/>
      <c r="CEY1" s="237"/>
      <c r="CEZ1" s="237"/>
      <c r="CFA1" s="237"/>
      <c r="CFB1" s="237"/>
      <c r="CFC1" s="237"/>
      <c r="CFD1" s="233"/>
      <c r="CFE1" s="238"/>
      <c r="CFF1" s="234"/>
      <c r="CFG1" s="235"/>
      <c r="CFH1" s="235"/>
      <c r="CFI1" s="235"/>
      <c r="CFJ1" s="235"/>
      <c r="CFK1" s="235"/>
      <c r="CFL1" s="239"/>
      <c r="CFM1" s="235"/>
      <c r="CFN1" s="235"/>
      <c r="CFO1" s="240"/>
      <c r="CFP1" s="235"/>
      <c r="CFQ1" s="235"/>
      <c r="CFR1" s="236"/>
      <c r="CFS1" s="237"/>
      <c r="CFT1" s="237"/>
      <c r="CFU1" s="237"/>
      <c r="CFV1" s="237"/>
      <c r="CFW1" s="237"/>
      <c r="CFX1" s="233"/>
      <c r="CFY1" s="238"/>
      <c r="CFZ1" s="234"/>
      <c r="CGA1" s="235"/>
      <c r="CGB1" s="235"/>
      <c r="CGC1" s="235"/>
      <c r="CGD1" s="235"/>
      <c r="CGE1" s="235"/>
      <c r="CGF1" s="239"/>
      <c r="CGG1" s="235"/>
      <c r="CGH1" s="235"/>
      <c r="CGI1" s="240"/>
      <c r="CGJ1" s="235"/>
      <c r="CGK1" s="235"/>
      <c r="CGL1" s="236"/>
      <c r="CGM1" s="237"/>
      <c r="CGN1" s="237"/>
      <c r="CGO1" s="237"/>
      <c r="CGP1" s="237"/>
      <c r="CGQ1" s="237"/>
      <c r="CGR1" s="233"/>
      <c r="CGS1" s="238"/>
      <c r="CGT1" s="234"/>
      <c r="CGU1" s="235"/>
      <c r="CGV1" s="235"/>
      <c r="CGW1" s="235"/>
      <c r="CGX1" s="235"/>
      <c r="CGY1" s="235"/>
      <c r="CGZ1" s="239"/>
      <c r="CHA1" s="235"/>
      <c r="CHB1" s="235"/>
      <c r="CHC1" s="240"/>
      <c r="CHD1" s="235"/>
      <c r="CHE1" s="235"/>
      <c r="CHF1" s="236"/>
      <c r="CHG1" s="237"/>
      <c r="CHH1" s="237"/>
      <c r="CHI1" s="237"/>
      <c r="CHJ1" s="237"/>
      <c r="CHK1" s="237"/>
      <c r="CHL1" s="233"/>
      <c r="CHM1" s="238"/>
      <c r="CHN1" s="234"/>
      <c r="CHO1" s="235"/>
      <c r="CHP1" s="235"/>
      <c r="CHQ1" s="235"/>
      <c r="CHR1" s="235"/>
      <c r="CHS1" s="235"/>
      <c r="CHT1" s="239"/>
      <c r="CHU1" s="235"/>
      <c r="CHV1" s="235"/>
      <c r="CHW1" s="240"/>
      <c r="CHX1" s="235"/>
      <c r="CHY1" s="235"/>
      <c r="CHZ1" s="236"/>
      <c r="CIA1" s="237"/>
      <c r="CIB1" s="237"/>
      <c r="CIC1" s="237"/>
      <c r="CID1" s="237"/>
      <c r="CIE1" s="237"/>
      <c r="CIF1" s="233"/>
      <c r="CIG1" s="238"/>
      <c r="CIH1" s="234"/>
      <c r="CII1" s="235"/>
      <c r="CIJ1" s="235"/>
      <c r="CIK1" s="235"/>
      <c r="CIL1" s="235"/>
      <c r="CIM1" s="235"/>
      <c r="CIN1" s="239"/>
      <c r="CIO1" s="235"/>
      <c r="CIP1" s="235"/>
      <c r="CIQ1" s="240"/>
      <c r="CIR1" s="235"/>
      <c r="CIS1" s="235"/>
      <c r="CIT1" s="236"/>
      <c r="CIU1" s="237"/>
      <c r="CIV1" s="237"/>
      <c r="CIW1" s="237"/>
      <c r="CIX1" s="237"/>
      <c r="CIY1" s="237"/>
      <c r="CIZ1" s="233"/>
      <c r="CJA1" s="238"/>
      <c r="CJB1" s="234"/>
      <c r="CJC1" s="235"/>
      <c r="CJD1" s="235"/>
      <c r="CJE1" s="235"/>
      <c r="CJF1" s="235"/>
      <c r="CJG1" s="235"/>
      <c r="CJH1" s="239"/>
      <c r="CJI1" s="235"/>
      <c r="CJJ1" s="235"/>
      <c r="CJK1" s="240"/>
      <c r="CJL1" s="235"/>
      <c r="CJM1" s="235"/>
      <c r="CJN1" s="236"/>
      <c r="CJO1" s="237"/>
      <c r="CJP1" s="237"/>
      <c r="CJQ1" s="237"/>
      <c r="CJR1" s="237"/>
      <c r="CJS1" s="237"/>
      <c r="CJT1" s="233"/>
      <c r="CJU1" s="238"/>
      <c r="CJV1" s="234"/>
      <c r="CJW1" s="235"/>
      <c r="CJX1" s="235"/>
      <c r="CJY1" s="235"/>
      <c r="CJZ1" s="235"/>
      <c r="CKA1" s="235"/>
      <c r="CKB1" s="239"/>
      <c r="CKC1" s="235"/>
      <c r="CKD1" s="235"/>
      <c r="CKE1" s="240"/>
      <c r="CKF1" s="235"/>
      <c r="CKG1" s="235"/>
      <c r="CKH1" s="236"/>
      <c r="CKI1" s="237"/>
      <c r="CKJ1" s="237"/>
      <c r="CKK1" s="237"/>
      <c r="CKL1" s="237"/>
      <c r="CKM1" s="237"/>
      <c r="CKN1" s="233"/>
      <c r="CKO1" s="238"/>
      <c r="CKP1" s="234"/>
      <c r="CKQ1" s="235"/>
      <c r="CKR1" s="235"/>
      <c r="CKS1" s="235"/>
      <c r="CKT1" s="235"/>
      <c r="CKU1" s="235"/>
      <c r="CKV1" s="239"/>
      <c r="CKW1" s="235"/>
      <c r="CKX1" s="235"/>
      <c r="CKY1" s="240"/>
      <c r="CKZ1" s="235"/>
      <c r="CLA1" s="235"/>
      <c r="CLB1" s="236"/>
      <c r="CLC1" s="237"/>
      <c r="CLD1" s="237"/>
      <c r="CLE1" s="237"/>
      <c r="CLF1" s="237"/>
      <c r="CLG1" s="237"/>
      <c r="CLH1" s="233"/>
      <c r="CLI1" s="238"/>
      <c r="CLJ1" s="234"/>
      <c r="CLK1" s="235"/>
      <c r="CLL1" s="235"/>
      <c r="CLM1" s="235"/>
      <c r="CLN1" s="235"/>
      <c r="CLO1" s="235"/>
      <c r="CLP1" s="239"/>
      <c r="CLQ1" s="235"/>
      <c r="CLR1" s="235"/>
      <c r="CLS1" s="240"/>
      <c r="CLT1" s="235"/>
      <c r="CLU1" s="235"/>
      <c r="CLV1" s="236"/>
      <c r="CLW1" s="237"/>
      <c r="CLX1" s="237"/>
      <c r="CLY1" s="237"/>
      <c r="CLZ1" s="237"/>
      <c r="CMA1" s="237"/>
      <c r="CMB1" s="233"/>
      <c r="CMC1" s="238"/>
      <c r="CMD1" s="234"/>
      <c r="CME1" s="235"/>
      <c r="CMF1" s="235"/>
      <c r="CMG1" s="235"/>
      <c r="CMH1" s="235"/>
      <c r="CMI1" s="235"/>
      <c r="CMJ1" s="239"/>
      <c r="CMK1" s="235"/>
      <c r="CML1" s="235"/>
      <c r="CMM1" s="240"/>
      <c r="CMN1" s="235"/>
      <c r="CMO1" s="235"/>
      <c r="CMP1" s="236"/>
      <c r="CMQ1" s="237"/>
      <c r="CMR1" s="237"/>
      <c r="CMS1" s="237"/>
      <c r="CMT1" s="237"/>
      <c r="CMU1" s="237"/>
      <c r="CMV1" s="233"/>
      <c r="CMW1" s="238"/>
      <c r="CMX1" s="234"/>
      <c r="CMY1" s="235"/>
      <c r="CMZ1" s="235"/>
      <c r="CNA1" s="235"/>
      <c r="CNB1" s="235"/>
      <c r="CNC1" s="235"/>
      <c r="CND1" s="239"/>
      <c r="CNE1" s="235"/>
      <c r="CNF1" s="235"/>
      <c r="CNG1" s="240"/>
      <c r="CNH1" s="235"/>
      <c r="CNI1" s="235"/>
      <c r="CNJ1" s="236"/>
      <c r="CNK1" s="237"/>
      <c r="CNL1" s="237"/>
      <c r="CNM1" s="237"/>
      <c r="CNN1" s="237"/>
      <c r="CNO1" s="237"/>
      <c r="CNP1" s="233"/>
      <c r="CNQ1" s="238"/>
      <c r="CNR1" s="234"/>
      <c r="CNS1" s="235"/>
      <c r="CNT1" s="235"/>
      <c r="CNU1" s="235"/>
      <c r="CNV1" s="235"/>
      <c r="CNW1" s="235"/>
      <c r="CNX1" s="239"/>
      <c r="CNY1" s="235"/>
      <c r="CNZ1" s="235"/>
      <c r="COA1" s="240"/>
      <c r="COB1" s="235"/>
      <c r="COC1" s="235"/>
      <c r="COD1" s="236"/>
      <c r="COE1" s="237"/>
      <c r="COF1" s="237"/>
      <c r="COG1" s="237"/>
      <c r="COH1" s="237"/>
      <c r="COI1" s="237"/>
      <c r="COJ1" s="233"/>
      <c r="COK1" s="238"/>
      <c r="COL1" s="234"/>
      <c r="COM1" s="235"/>
      <c r="CON1" s="235"/>
      <c r="COO1" s="235"/>
      <c r="COP1" s="235"/>
      <c r="COQ1" s="235"/>
      <c r="COR1" s="239"/>
      <c r="COS1" s="235"/>
      <c r="COT1" s="235"/>
      <c r="COU1" s="240"/>
      <c r="COV1" s="235"/>
      <c r="COW1" s="235"/>
      <c r="COX1" s="236"/>
      <c r="COY1" s="237"/>
      <c r="COZ1" s="237"/>
      <c r="CPA1" s="237"/>
      <c r="CPB1" s="237"/>
      <c r="CPC1" s="237"/>
      <c r="CPD1" s="233"/>
      <c r="CPE1" s="238"/>
      <c r="CPF1" s="234"/>
      <c r="CPG1" s="235"/>
      <c r="CPH1" s="235"/>
      <c r="CPI1" s="235"/>
      <c r="CPJ1" s="235"/>
      <c r="CPK1" s="235"/>
      <c r="CPL1" s="239"/>
      <c r="CPM1" s="235"/>
      <c r="CPN1" s="235"/>
      <c r="CPO1" s="240"/>
      <c r="CPP1" s="235"/>
      <c r="CPQ1" s="235"/>
      <c r="CPR1" s="236"/>
      <c r="CPS1" s="237"/>
      <c r="CPT1" s="237"/>
      <c r="CPU1" s="237"/>
      <c r="CPV1" s="237"/>
      <c r="CPW1" s="237"/>
      <c r="CPX1" s="233"/>
      <c r="CPY1" s="238"/>
      <c r="CPZ1" s="234"/>
      <c r="CQA1" s="235"/>
      <c r="CQB1" s="235"/>
      <c r="CQC1" s="235"/>
      <c r="CQD1" s="235"/>
      <c r="CQE1" s="235"/>
      <c r="CQF1" s="239"/>
      <c r="CQG1" s="235"/>
      <c r="CQH1" s="235"/>
      <c r="CQI1" s="240"/>
      <c r="CQJ1" s="235"/>
      <c r="CQK1" s="235"/>
      <c r="CQL1" s="236"/>
      <c r="CQM1" s="237"/>
      <c r="CQN1" s="237"/>
      <c r="CQO1" s="237"/>
      <c r="CQP1" s="237"/>
      <c r="CQQ1" s="237"/>
      <c r="CQR1" s="233"/>
      <c r="CQS1" s="238"/>
      <c r="CQT1" s="234"/>
      <c r="CQU1" s="235"/>
      <c r="CQV1" s="235"/>
      <c r="CQW1" s="235"/>
      <c r="CQX1" s="235"/>
      <c r="CQY1" s="235"/>
      <c r="CQZ1" s="239"/>
      <c r="CRA1" s="235"/>
      <c r="CRB1" s="235"/>
      <c r="CRC1" s="240"/>
      <c r="CRD1" s="235"/>
      <c r="CRE1" s="235"/>
      <c r="CRF1" s="236"/>
      <c r="CRG1" s="237"/>
      <c r="CRH1" s="237"/>
      <c r="CRI1" s="237"/>
      <c r="CRJ1" s="237"/>
      <c r="CRK1" s="237"/>
      <c r="CRL1" s="233"/>
      <c r="CRM1" s="238"/>
      <c r="CRN1" s="234"/>
      <c r="CRO1" s="235"/>
      <c r="CRP1" s="235"/>
      <c r="CRQ1" s="235"/>
      <c r="CRR1" s="235"/>
      <c r="CRS1" s="235"/>
      <c r="CRT1" s="239"/>
      <c r="CRU1" s="235"/>
      <c r="CRV1" s="235"/>
      <c r="CRW1" s="240"/>
      <c r="CRX1" s="235"/>
      <c r="CRY1" s="235"/>
      <c r="CRZ1" s="236"/>
      <c r="CSA1" s="237"/>
      <c r="CSB1" s="237"/>
      <c r="CSC1" s="237"/>
      <c r="CSD1" s="237"/>
      <c r="CSE1" s="237"/>
      <c r="CSF1" s="233"/>
      <c r="CSG1" s="238"/>
      <c r="CSH1" s="234"/>
      <c r="CSI1" s="235"/>
      <c r="CSJ1" s="235"/>
      <c r="CSK1" s="235"/>
      <c r="CSL1" s="235"/>
      <c r="CSM1" s="235"/>
      <c r="CSN1" s="239"/>
      <c r="CSO1" s="235"/>
      <c r="CSP1" s="235"/>
      <c r="CSQ1" s="240"/>
      <c r="CSR1" s="235"/>
      <c r="CSS1" s="235"/>
      <c r="CST1" s="236"/>
      <c r="CSU1" s="237"/>
      <c r="CSV1" s="237"/>
      <c r="CSW1" s="237"/>
      <c r="CSX1" s="237"/>
      <c r="CSY1" s="237"/>
      <c r="CSZ1" s="233"/>
      <c r="CTA1" s="238"/>
      <c r="CTB1" s="234"/>
      <c r="CTC1" s="235"/>
      <c r="CTD1" s="235"/>
      <c r="CTE1" s="235"/>
      <c r="CTF1" s="235"/>
      <c r="CTG1" s="235"/>
      <c r="CTH1" s="239"/>
      <c r="CTI1" s="235"/>
      <c r="CTJ1" s="235"/>
      <c r="CTK1" s="240"/>
      <c r="CTL1" s="235"/>
      <c r="CTM1" s="235"/>
      <c r="CTN1" s="236"/>
      <c r="CTO1" s="237"/>
      <c r="CTP1" s="237"/>
      <c r="CTQ1" s="237"/>
      <c r="CTR1" s="237"/>
      <c r="CTS1" s="237"/>
      <c r="CTT1" s="233"/>
      <c r="CTU1" s="238"/>
      <c r="CTV1" s="234"/>
      <c r="CTW1" s="235"/>
      <c r="CTX1" s="235"/>
      <c r="CTY1" s="235"/>
      <c r="CTZ1" s="235"/>
      <c r="CUA1" s="235"/>
      <c r="CUB1" s="239"/>
      <c r="CUC1" s="235"/>
      <c r="CUD1" s="235"/>
      <c r="CUE1" s="240"/>
      <c r="CUF1" s="235"/>
      <c r="CUG1" s="235"/>
      <c r="CUH1" s="236"/>
      <c r="CUI1" s="237"/>
      <c r="CUJ1" s="237"/>
      <c r="CUK1" s="237"/>
      <c r="CUL1" s="237"/>
      <c r="CUM1" s="237"/>
      <c r="CUN1" s="233"/>
      <c r="CUO1" s="238"/>
      <c r="CUP1" s="234"/>
      <c r="CUQ1" s="235"/>
      <c r="CUR1" s="235"/>
      <c r="CUS1" s="235"/>
      <c r="CUT1" s="235"/>
      <c r="CUU1" s="235"/>
      <c r="CUV1" s="239"/>
      <c r="CUW1" s="235"/>
      <c r="CUX1" s="235"/>
      <c r="CUY1" s="240"/>
      <c r="CUZ1" s="235"/>
      <c r="CVA1" s="235"/>
      <c r="CVB1" s="236"/>
      <c r="CVC1" s="237"/>
      <c r="CVD1" s="237"/>
      <c r="CVE1" s="237"/>
      <c r="CVF1" s="237"/>
      <c r="CVG1" s="237"/>
      <c r="CVH1" s="233"/>
      <c r="CVI1" s="238"/>
      <c r="CVJ1" s="234"/>
      <c r="CVK1" s="235"/>
      <c r="CVL1" s="235"/>
      <c r="CVM1" s="235"/>
      <c r="CVN1" s="235"/>
      <c r="CVO1" s="235"/>
      <c r="CVP1" s="239"/>
      <c r="CVQ1" s="235"/>
      <c r="CVR1" s="235"/>
      <c r="CVS1" s="240"/>
      <c r="CVT1" s="235"/>
      <c r="CVU1" s="235"/>
      <c r="CVV1" s="236"/>
      <c r="CVW1" s="237"/>
      <c r="CVX1" s="237"/>
      <c r="CVY1" s="237"/>
      <c r="CVZ1" s="237"/>
      <c r="CWA1" s="237"/>
      <c r="CWB1" s="233"/>
      <c r="CWC1" s="238"/>
      <c r="CWD1" s="234"/>
      <c r="CWE1" s="235"/>
      <c r="CWF1" s="235"/>
      <c r="CWG1" s="235"/>
      <c r="CWH1" s="235"/>
      <c r="CWI1" s="235"/>
      <c r="CWJ1" s="239"/>
      <c r="CWK1" s="235"/>
      <c r="CWL1" s="235"/>
      <c r="CWM1" s="240"/>
      <c r="CWN1" s="235"/>
      <c r="CWO1" s="235"/>
      <c r="CWP1" s="236"/>
      <c r="CWQ1" s="237"/>
      <c r="CWR1" s="237"/>
      <c r="CWS1" s="237"/>
      <c r="CWT1" s="237"/>
      <c r="CWU1" s="237"/>
      <c r="CWV1" s="233"/>
      <c r="CWW1" s="238"/>
      <c r="CWX1" s="234"/>
      <c r="CWY1" s="235"/>
      <c r="CWZ1" s="235"/>
      <c r="CXA1" s="235"/>
      <c r="CXB1" s="235"/>
      <c r="CXC1" s="235"/>
      <c r="CXD1" s="239"/>
      <c r="CXE1" s="235"/>
      <c r="CXF1" s="235"/>
      <c r="CXG1" s="240"/>
      <c r="CXH1" s="235"/>
      <c r="CXI1" s="235"/>
      <c r="CXJ1" s="236"/>
      <c r="CXK1" s="237"/>
      <c r="CXL1" s="237"/>
      <c r="CXM1" s="237"/>
      <c r="CXN1" s="237"/>
      <c r="CXO1" s="237"/>
      <c r="CXP1" s="233"/>
      <c r="CXQ1" s="238"/>
      <c r="CXR1" s="234"/>
      <c r="CXS1" s="235"/>
      <c r="CXT1" s="235"/>
      <c r="CXU1" s="235"/>
      <c r="CXV1" s="235"/>
      <c r="CXW1" s="235"/>
      <c r="CXX1" s="239"/>
      <c r="CXY1" s="235"/>
      <c r="CXZ1" s="235"/>
      <c r="CYA1" s="240"/>
      <c r="CYB1" s="235"/>
      <c r="CYC1" s="235"/>
      <c r="CYD1" s="236"/>
      <c r="CYE1" s="237"/>
      <c r="CYF1" s="237"/>
      <c r="CYG1" s="237"/>
      <c r="CYH1" s="237"/>
      <c r="CYI1" s="237"/>
      <c r="CYJ1" s="233"/>
      <c r="CYK1" s="238"/>
      <c r="CYL1" s="234"/>
      <c r="CYM1" s="235"/>
      <c r="CYN1" s="235"/>
      <c r="CYO1" s="235"/>
      <c r="CYP1" s="235"/>
      <c r="CYQ1" s="235"/>
      <c r="CYR1" s="239"/>
      <c r="CYS1" s="235"/>
      <c r="CYT1" s="235"/>
      <c r="CYU1" s="240"/>
      <c r="CYV1" s="235"/>
      <c r="CYW1" s="235"/>
      <c r="CYX1" s="236"/>
      <c r="CYY1" s="237"/>
      <c r="CYZ1" s="237"/>
      <c r="CZA1" s="237"/>
      <c r="CZB1" s="237"/>
      <c r="CZC1" s="237"/>
      <c r="CZD1" s="233"/>
      <c r="CZE1" s="238"/>
      <c r="CZF1" s="234"/>
      <c r="CZG1" s="235"/>
      <c r="CZH1" s="235"/>
      <c r="CZI1" s="235"/>
      <c r="CZJ1" s="235"/>
      <c r="CZK1" s="235"/>
      <c r="CZL1" s="239"/>
      <c r="CZM1" s="235"/>
      <c r="CZN1" s="235"/>
      <c r="CZO1" s="240"/>
      <c r="CZP1" s="235"/>
      <c r="CZQ1" s="235"/>
      <c r="CZR1" s="236"/>
      <c r="CZS1" s="237"/>
      <c r="CZT1" s="237"/>
      <c r="CZU1" s="237"/>
      <c r="CZV1" s="237"/>
      <c r="CZW1" s="237"/>
      <c r="CZX1" s="233"/>
      <c r="CZY1" s="238"/>
      <c r="CZZ1" s="234"/>
      <c r="DAA1" s="235"/>
      <c r="DAB1" s="235"/>
      <c r="DAC1" s="235"/>
      <c r="DAD1" s="235"/>
      <c r="DAE1" s="235"/>
      <c r="DAF1" s="239"/>
      <c r="DAG1" s="235"/>
      <c r="DAH1" s="235"/>
      <c r="DAI1" s="240"/>
      <c r="DAJ1" s="235"/>
      <c r="DAK1" s="235"/>
      <c r="DAL1" s="236"/>
      <c r="DAM1" s="237"/>
      <c r="DAN1" s="237"/>
      <c r="DAO1" s="237"/>
      <c r="DAP1" s="237"/>
      <c r="DAQ1" s="237"/>
      <c r="DAR1" s="233"/>
      <c r="DAS1" s="238"/>
      <c r="DAT1" s="234"/>
      <c r="DAU1" s="235"/>
      <c r="DAV1" s="235"/>
      <c r="DAW1" s="235"/>
      <c r="DAX1" s="235"/>
      <c r="DAY1" s="235"/>
      <c r="DAZ1" s="239"/>
      <c r="DBA1" s="235"/>
      <c r="DBB1" s="235"/>
      <c r="DBC1" s="240"/>
      <c r="DBD1" s="235"/>
      <c r="DBE1" s="235"/>
      <c r="DBF1" s="236"/>
      <c r="DBG1" s="237"/>
      <c r="DBH1" s="237"/>
      <c r="DBI1" s="237"/>
      <c r="DBJ1" s="237"/>
      <c r="DBK1" s="237"/>
      <c r="DBL1" s="233"/>
      <c r="DBM1" s="238"/>
      <c r="DBN1" s="234"/>
      <c r="DBO1" s="235"/>
      <c r="DBP1" s="235"/>
      <c r="DBQ1" s="235"/>
      <c r="DBR1" s="235"/>
      <c r="DBS1" s="235"/>
      <c r="DBT1" s="239"/>
      <c r="DBU1" s="235"/>
      <c r="DBV1" s="235"/>
      <c r="DBW1" s="240"/>
      <c r="DBX1" s="235"/>
      <c r="DBY1" s="235"/>
      <c r="DBZ1" s="236"/>
      <c r="DCA1" s="237"/>
      <c r="DCB1" s="237"/>
      <c r="DCC1" s="237"/>
      <c r="DCD1" s="237"/>
      <c r="DCE1" s="237"/>
      <c r="DCF1" s="233"/>
      <c r="DCG1" s="238"/>
      <c r="DCH1" s="234"/>
      <c r="DCI1" s="235"/>
      <c r="DCJ1" s="235"/>
      <c r="DCK1" s="235"/>
      <c r="DCL1" s="235"/>
      <c r="DCM1" s="235"/>
      <c r="DCN1" s="239"/>
      <c r="DCO1" s="235"/>
      <c r="DCP1" s="235"/>
      <c r="DCQ1" s="240"/>
      <c r="DCR1" s="235"/>
      <c r="DCS1" s="235"/>
      <c r="DCT1" s="236"/>
      <c r="DCU1" s="237"/>
      <c r="DCV1" s="237"/>
      <c r="DCW1" s="237"/>
      <c r="DCX1" s="237"/>
      <c r="DCY1" s="237"/>
      <c r="DCZ1" s="233"/>
      <c r="DDA1" s="238"/>
      <c r="DDB1" s="234"/>
      <c r="DDC1" s="235"/>
      <c r="DDD1" s="235"/>
      <c r="DDE1" s="235"/>
      <c r="DDF1" s="235"/>
      <c r="DDG1" s="235"/>
      <c r="DDH1" s="239"/>
      <c r="DDI1" s="235"/>
      <c r="DDJ1" s="235"/>
      <c r="DDK1" s="240"/>
      <c r="DDL1" s="235"/>
      <c r="DDM1" s="235"/>
      <c r="DDN1" s="236"/>
      <c r="DDO1" s="237"/>
      <c r="DDP1" s="237"/>
      <c r="DDQ1" s="237"/>
      <c r="DDR1" s="237"/>
      <c r="DDS1" s="237"/>
      <c r="DDT1" s="233"/>
      <c r="DDU1" s="238"/>
      <c r="DDV1" s="234"/>
      <c r="DDW1" s="235"/>
      <c r="DDX1" s="235"/>
      <c r="DDY1" s="235"/>
      <c r="DDZ1" s="235"/>
      <c r="DEA1" s="235"/>
      <c r="DEB1" s="239"/>
      <c r="DEC1" s="235"/>
      <c r="DED1" s="235"/>
      <c r="DEE1" s="240"/>
      <c r="DEF1" s="235"/>
      <c r="DEG1" s="235"/>
      <c r="DEH1" s="236"/>
      <c r="DEI1" s="237"/>
      <c r="DEJ1" s="237"/>
      <c r="DEK1" s="237"/>
      <c r="DEL1" s="237"/>
      <c r="DEM1" s="237"/>
      <c r="DEN1" s="233"/>
      <c r="DEO1" s="238"/>
      <c r="DEP1" s="234"/>
      <c r="DEQ1" s="235"/>
      <c r="DER1" s="235"/>
      <c r="DES1" s="235"/>
      <c r="DET1" s="235"/>
      <c r="DEU1" s="235"/>
      <c r="DEV1" s="239"/>
      <c r="DEW1" s="235"/>
      <c r="DEX1" s="235"/>
      <c r="DEY1" s="240"/>
      <c r="DEZ1" s="235"/>
      <c r="DFA1" s="235"/>
      <c r="DFB1" s="236"/>
      <c r="DFC1" s="237"/>
      <c r="DFD1" s="237"/>
      <c r="DFE1" s="237"/>
      <c r="DFF1" s="237"/>
      <c r="DFG1" s="237"/>
      <c r="DFH1" s="233"/>
      <c r="DFI1" s="238"/>
      <c r="DFJ1" s="234"/>
      <c r="DFK1" s="235"/>
      <c r="DFL1" s="235"/>
      <c r="DFM1" s="235"/>
      <c r="DFN1" s="235"/>
      <c r="DFO1" s="235"/>
      <c r="DFP1" s="239"/>
      <c r="DFQ1" s="235"/>
      <c r="DFR1" s="235"/>
      <c r="DFS1" s="240"/>
      <c r="DFT1" s="235"/>
      <c r="DFU1" s="235"/>
      <c r="DFV1" s="236"/>
      <c r="DFW1" s="237"/>
      <c r="DFX1" s="237"/>
      <c r="DFY1" s="237"/>
      <c r="DFZ1" s="237"/>
      <c r="DGA1" s="237"/>
      <c r="DGB1" s="233"/>
      <c r="DGC1" s="238"/>
      <c r="DGD1" s="234"/>
      <c r="DGE1" s="235"/>
      <c r="DGF1" s="235"/>
      <c r="DGG1" s="235"/>
      <c r="DGH1" s="235"/>
      <c r="DGI1" s="235"/>
      <c r="DGJ1" s="239"/>
      <c r="DGK1" s="235"/>
      <c r="DGL1" s="235"/>
      <c r="DGM1" s="240"/>
      <c r="DGN1" s="235"/>
      <c r="DGO1" s="235"/>
      <c r="DGP1" s="236"/>
      <c r="DGQ1" s="237"/>
      <c r="DGR1" s="237"/>
      <c r="DGS1" s="237"/>
      <c r="DGT1" s="237"/>
      <c r="DGU1" s="237"/>
      <c r="DGV1" s="233"/>
      <c r="DGW1" s="238"/>
      <c r="DGX1" s="234"/>
      <c r="DGY1" s="235"/>
      <c r="DGZ1" s="235"/>
      <c r="DHA1" s="235"/>
      <c r="DHB1" s="235"/>
      <c r="DHC1" s="235"/>
      <c r="DHD1" s="239"/>
      <c r="DHE1" s="235"/>
      <c r="DHF1" s="235"/>
      <c r="DHG1" s="240"/>
      <c r="DHH1" s="235"/>
      <c r="DHI1" s="235"/>
      <c r="DHJ1" s="236"/>
      <c r="DHK1" s="237"/>
      <c r="DHL1" s="237"/>
      <c r="DHM1" s="237"/>
      <c r="DHN1" s="237"/>
      <c r="DHO1" s="237"/>
      <c r="DHP1" s="233"/>
      <c r="DHQ1" s="238"/>
      <c r="DHR1" s="234"/>
      <c r="DHS1" s="235"/>
      <c r="DHT1" s="235"/>
      <c r="DHU1" s="235"/>
      <c r="DHV1" s="235"/>
      <c r="DHW1" s="235"/>
      <c r="DHX1" s="239"/>
      <c r="DHY1" s="235"/>
      <c r="DHZ1" s="235"/>
      <c r="DIA1" s="240"/>
      <c r="DIB1" s="235"/>
      <c r="DIC1" s="235"/>
      <c r="DID1" s="236"/>
      <c r="DIE1" s="237"/>
      <c r="DIF1" s="237"/>
      <c r="DIG1" s="237"/>
      <c r="DIH1" s="237"/>
      <c r="DII1" s="237"/>
      <c r="DIJ1" s="233"/>
      <c r="DIK1" s="238"/>
      <c r="DIL1" s="234"/>
      <c r="DIM1" s="235"/>
      <c r="DIN1" s="235"/>
      <c r="DIO1" s="235"/>
      <c r="DIP1" s="235"/>
      <c r="DIQ1" s="235"/>
      <c r="DIR1" s="239"/>
      <c r="DIS1" s="235"/>
      <c r="DIT1" s="235"/>
      <c r="DIU1" s="240"/>
      <c r="DIV1" s="235"/>
      <c r="DIW1" s="235"/>
      <c r="DIX1" s="236"/>
      <c r="DIY1" s="237"/>
      <c r="DIZ1" s="237"/>
      <c r="DJA1" s="237"/>
      <c r="DJB1" s="237"/>
      <c r="DJC1" s="237"/>
      <c r="DJD1" s="233"/>
      <c r="DJE1" s="238"/>
      <c r="DJF1" s="234"/>
      <c r="DJG1" s="235"/>
      <c r="DJH1" s="235"/>
      <c r="DJI1" s="235"/>
      <c r="DJJ1" s="235"/>
      <c r="DJK1" s="235"/>
      <c r="DJL1" s="239"/>
      <c r="DJM1" s="235"/>
      <c r="DJN1" s="235"/>
      <c r="DJO1" s="240"/>
      <c r="DJP1" s="235"/>
      <c r="DJQ1" s="235"/>
      <c r="DJR1" s="236"/>
      <c r="DJS1" s="237"/>
      <c r="DJT1" s="237"/>
      <c r="DJU1" s="237"/>
      <c r="DJV1" s="237"/>
      <c r="DJW1" s="237"/>
      <c r="DJX1" s="233"/>
      <c r="DJY1" s="238"/>
      <c r="DJZ1" s="234"/>
      <c r="DKA1" s="235"/>
      <c r="DKB1" s="235"/>
      <c r="DKC1" s="235"/>
      <c r="DKD1" s="235"/>
      <c r="DKE1" s="235"/>
      <c r="DKF1" s="239"/>
      <c r="DKG1" s="235"/>
      <c r="DKH1" s="235"/>
      <c r="DKI1" s="240"/>
      <c r="DKJ1" s="235"/>
      <c r="DKK1" s="235"/>
      <c r="DKL1" s="236"/>
      <c r="DKM1" s="237"/>
      <c r="DKN1" s="237"/>
      <c r="DKO1" s="237"/>
      <c r="DKP1" s="237"/>
      <c r="DKQ1" s="237"/>
      <c r="DKR1" s="233"/>
      <c r="DKS1" s="238"/>
      <c r="DKT1" s="234"/>
      <c r="DKU1" s="235"/>
      <c r="DKV1" s="235"/>
      <c r="DKW1" s="235"/>
      <c r="DKX1" s="235"/>
      <c r="DKY1" s="235"/>
      <c r="DKZ1" s="239"/>
      <c r="DLA1" s="235"/>
      <c r="DLB1" s="235"/>
      <c r="DLC1" s="240"/>
      <c r="DLD1" s="235"/>
      <c r="DLE1" s="235"/>
      <c r="DLF1" s="236"/>
      <c r="DLG1" s="237"/>
      <c r="DLH1" s="237"/>
      <c r="DLI1" s="237"/>
      <c r="DLJ1" s="237"/>
      <c r="DLK1" s="237"/>
      <c r="DLL1" s="233"/>
      <c r="DLM1" s="238"/>
      <c r="DLN1" s="234"/>
      <c r="DLO1" s="235"/>
      <c r="DLP1" s="235"/>
      <c r="DLQ1" s="235"/>
      <c r="DLR1" s="235"/>
      <c r="DLS1" s="235"/>
      <c r="DLT1" s="239"/>
      <c r="DLU1" s="235"/>
      <c r="DLV1" s="235"/>
      <c r="DLW1" s="240"/>
      <c r="DLX1" s="235"/>
      <c r="DLY1" s="235"/>
      <c r="DLZ1" s="236"/>
      <c r="DMA1" s="237"/>
      <c r="DMB1" s="237"/>
      <c r="DMC1" s="237"/>
      <c r="DMD1" s="237"/>
      <c r="DME1" s="237"/>
      <c r="DMF1" s="233"/>
      <c r="DMG1" s="238"/>
      <c r="DMH1" s="234"/>
      <c r="DMI1" s="235"/>
      <c r="DMJ1" s="235"/>
      <c r="DMK1" s="235"/>
      <c r="DML1" s="235"/>
      <c r="DMM1" s="235"/>
      <c r="DMN1" s="239"/>
      <c r="DMO1" s="235"/>
      <c r="DMP1" s="235"/>
      <c r="DMQ1" s="240"/>
      <c r="DMR1" s="235"/>
      <c r="DMS1" s="235"/>
      <c r="DMT1" s="236"/>
      <c r="DMU1" s="237"/>
      <c r="DMV1" s="237"/>
      <c r="DMW1" s="237"/>
      <c r="DMX1" s="237"/>
      <c r="DMY1" s="237"/>
      <c r="DMZ1" s="233"/>
      <c r="DNA1" s="238"/>
      <c r="DNB1" s="234"/>
      <c r="DNC1" s="235"/>
      <c r="DND1" s="235"/>
      <c r="DNE1" s="235"/>
      <c r="DNF1" s="235"/>
      <c r="DNG1" s="235"/>
      <c r="DNH1" s="239"/>
      <c r="DNI1" s="235"/>
      <c r="DNJ1" s="235"/>
      <c r="DNK1" s="240"/>
      <c r="DNL1" s="235"/>
      <c r="DNM1" s="235"/>
      <c r="DNN1" s="236"/>
      <c r="DNO1" s="237"/>
      <c r="DNP1" s="237"/>
      <c r="DNQ1" s="237"/>
      <c r="DNR1" s="237"/>
      <c r="DNS1" s="237"/>
      <c r="DNT1" s="233"/>
      <c r="DNU1" s="238"/>
      <c r="DNV1" s="234"/>
      <c r="DNW1" s="235"/>
      <c r="DNX1" s="235"/>
      <c r="DNY1" s="235"/>
      <c r="DNZ1" s="235"/>
      <c r="DOA1" s="235"/>
      <c r="DOB1" s="239"/>
      <c r="DOC1" s="235"/>
      <c r="DOD1" s="235"/>
      <c r="DOE1" s="240"/>
      <c r="DOF1" s="235"/>
      <c r="DOG1" s="235"/>
      <c r="DOH1" s="236"/>
      <c r="DOI1" s="237"/>
      <c r="DOJ1" s="237"/>
      <c r="DOK1" s="237"/>
      <c r="DOL1" s="237"/>
      <c r="DOM1" s="237"/>
      <c r="DON1" s="233"/>
      <c r="DOO1" s="238"/>
      <c r="DOP1" s="234"/>
      <c r="DOQ1" s="235"/>
      <c r="DOR1" s="235"/>
      <c r="DOS1" s="235"/>
      <c r="DOT1" s="235"/>
      <c r="DOU1" s="235"/>
      <c r="DOV1" s="239"/>
      <c r="DOW1" s="235"/>
      <c r="DOX1" s="235"/>
      <c r="DOY1" s="240"/>
      <c r="DOZ1" s="235"/>
      <c r="DPA1" s="235"/>
      <c r="DPB1" s="236"/>
      <c r="DPC1" s="237"/>
      <c r="DPD1" s="237"/>
      <c r="DPE1" s="237"/>
      <c r="DPF1" s="237"/>
      <c r="DPG1" s="237"/>
      <c r="DPH1" s="233"/>
      <c r="DPI1" s="238"/>
      <c r="DPJ1" s="234"/>
      <c r="DPK1" s="235"/>
      <c r="DPL1" s="235"/>
      <c r="DPM1" s="235"/>
      <c r="DPN1" s="235"/>
      <c r="DPO1" s="235"/>
      <c r="DPP1" s="239"/>
      <c r="DPQ1" s="235"/>
      <c r="DPR1" s="235"/>
      <c r="DPS1" s="240"/>
      <c r="DPT1" s="235"/>
      <c r="DPU1" s="235"/>
      <c r="DPV1" s="236"/>
      <c r="DPW1" s="237"/>
      <c r="DPX1" s="237"/>
      <c r="DPY1" s="237"/>
      <c r="DPZ1" s="237"/>
      <c r="DQA1" s="237"/>
      <c r="DQB1" s="233"/>
      <c r="DQC1" s="238"/>
      <c r="DQD1" s="234"/>
      <c r="DQE1" s="235"/>
      <c r="DQF1" s="235"/>
      <c r="DQG1" s="235"/>
      <c r="DQH1" s="235"/>
      <c r="DQI1" s="235"/>
      <c r="DQJ1" s="239"/>
      <c r="DQK1" s="235"/>
      <c r="DQL1" s="235"/>
      <c r="DQM1" s="240"/>
      <c r="DQN1" s="235"/>
      <c r="DQO1" s="235"/>
      <c r="DQP1" s="236"/>
      <c r="DQQ1" s="237"/>
      <c r="DQR1" s="237"/>
      <c r="DQS1" s="237"/>
      <c r="DQT1" s="237"/>
      <c r="DQU1" s="237"/>
      <c r="DQV1" s="233"/>
      <c r="DQW1" s="238"/>
      <c r="DQX1" s="234"/>
      <c r="DQY1" s="235"/>
      <c r="DQZ1" s="235"/>
      <c r="DRA1" s="235"/>
      <c r="DRB1" s="235"/>
      <c r="DRC1" s="235"/>
      <c r="DRD1" s="239"/>
      <c r="DRE1" s="235"/>
      <c r="DRF1" s="235"/>
      <c r="DRG1" s="240"/>
      <c r="DRH1" s="235"/>
      <c r="DRI1" s="235"/>
      <c r="DRJ1" s="236"/>
      <c r="DRK1" s="237"/>
      <c r="DRL1" s="237"/>
      <c r="DRM1" s="237"/>
      <c r="DRN1" s="237"/>
      <c r="DRO1" s="237"/>
      <c r="DRP1" s="233"/>
      <c r="DRQ1" s="238"/>
      <c r="DRR1" s="234"/>
      <c r="DRS1" s="235"/>
      <c r="DRT1" s="235"/>
      <c r="DRU1" s="235"/>
      <c r="DRV1" s="235"/>
      <c r="DRW1" s="235"/>
      <c r="DRX1" s="239"/>
      <c r="DRY1" s="235"/>
      <c r="DRZ1" s="235"/>
      <c r="DSA1" s="240"/>
      <c r="DSB1" s="235"/>
      <c r="DSC1" s="235"/>
      <c r="DSD1" s="236"/>
      <c r="DSE1" s="237"/>
      <c r="DSF1" s="237"/>
      <c r="DSG1" s="237"/>
      <c r="DSH1" s="237"/>
      <c r="DSI1" s="237"/>
      <c r="DSJ1" s="233"/>
      <c r="DSK1" s="238"/>
      <c r="DSL1" s="234"/>
      <c r="DSM1" s="235"/>
      <c r="DSN1" s="235"/>
      <c r="DSO1" s="235"/>
      <c r="DSP1" s="235"/>
      <c r="DSQ1" s="235"/>
      <c r="DSR1" s="239"/>
      <c r="DSS1" s="235"/>
      <c r="DST1" s="235"/>
      <c r="DSU1" s="240"/>
      <c r="DSV1" s="235"/>
      <c r="DSW1" s="235"/>
      <c r="DSX1" s="236"/>
      <c r="DSY1" s="237"/>
      <c r="DSZ1" s="237"/>
      <c r="DTA1" s="237"/>
      <c r="DTB1" s="237"/>
      <c r="DTC1" s="237"/>
      <c r="DTD1" s="233"/>
      <c r="DTE1" s="238"/>
      <c r="DTF1" s="234"/>
      <c r="DTG1" s="235"/>
      <c r="DTH1" s="235"/>
      <c r="DTI1" s="235"/>
      <c r="DTJ1" s="235"/>
      <c r="DTK1" s="235"/>
      <c r="DTL1" s="239"/>
      <c r="DTM1" s="235"/>
      <c r="DTN1" s="235"/>
      <c r="DTO1" s="240"/>
      <c r="DTP1" s="235"/>
      <c r="DTQ1" s="235"/>
      <c r="DTR1" s="236"/>
      <c r="DTS1" s="237"/>
      <c r="DTT1" s="237"/>
      <c r="DTU1" s="237"/>
      <c r="DTV1" s="237"/>
      <c r="DTW1" s="237"/>
      <c r="DTX1" s="233"/>
      <c r="DTY1" s="238"/>
      <c r="DTZ1" s="234"/>
      <c r="DUA1" s="235"/>
      <c r="DUB1" s="235"/>
      <c r="DUC1" s="235"/>
      <c r="DUD1" s="235"/>
      <c r="DUE1" s="235"/>
      <c r="DUF1" s="239"/>
      <c r="DUG1" s="235"/>
      <c r="DUH1" s="235"/>
      <c r="DUI1" s="240"/>
      <c r="DUJ1" s="235"/>
      <c r="DUK1" s="235"/>
      <c r="DUL1" s="236"/>
      <c r="DUM1" s="237"/>
      <c r="DUN1" s="237"/>
      <c r="DUO1" s="237"/>
      <c r="DUP1" s="237"/>
      <c r="DUQ1" s="237"/>
      <c r="DUR1" s="233"/>
      <c r="DUS1" s="238"/>
      <c r="DUT1" s="234"/>
      <c r="DUU1" s="235"/>
      <c r="DUV1" s="235"/>
      <c r="DUW1" s="235"/>
      <c r="DUX1" s="235"/>
      <c r="DUY1" s="235"/>
      <c r="DUZ1" s="239"/>
      <c r="DVA1" s="235"/>
      <c r="DVB1" s="235"/>
      <c r="DVC1" s="240"/>
      <c r="DVD1" s="235"/>
      <c r="DVE1" s="235"/>
      <c r="DVF1" s="236"/>
      <c r="DVG1" s="237"/>
      <c r="DVH1" s="237"/>
      <c r="DVI1" s="237"/>
      <c r="DVJ1" s="237"/>
      <c r="DVK1" s="237"/>
      <c r="DVL1" s="233"/>
      <c r="DVM1" s="238"/>
      <c r="DVN1" s="234"/>
      <c r="DVO1" s="235"/>
      <c r="DVP1" s="235"/>
      <c r="DVQ1" s="235"/>
      <c r="DVR1" s="235"/>
      <c r="DVS1" s="235"/>
      <c r="DVT1" s="239"/>
      <c r="DVU1" s="235"/>
      <c r="DVV1" s="235"/>
      <c r="DVW1" s="240"/>
      <c r="DVX1" s="235"/>
      <c r="DVY1" s="235"/>
      <c r="DVZ1" s="236"/>
      <c r="DWA1" s="237"/>
      <c r="DWB1" s="237"/>
      <c r="DWC1" s="237"/>
      <c r="DWD1" s="237"/>
      <c r="DWE1" s="237"/>
      <c r="DWF1" s="233"/>
      <c r="DWG1" s="238"/>
      <c r="DWH1" s="234"/>
      <c r="DWI1" s="235"/>
      <c r="DWJ1" s="235"/>
      <c r="DWK1" s="235"/>
      <c r="DWL1" s="235"/>
      <c r="DWM1" s="235"/>
      <c r="DWN1" s="239"/>
      <c r="DWO1" s="235"/>
      <c r="DWP1" s="235"/>
      <c r="DWQ1" s="240"/>
      <c r="DWR1" s="235"/>
      <c r="DWS1" s="235"/>
      <c r="DWT1" s="236"/>
      <c r="DWU1" s="237"/>
      <c r="DWV1" s="237"/>
      <c r="DWW1" s="237"/>
      <c r="DWX1" s="237"/>
      <c r="DWY1" s="237"/>
      <c r="DWZ1" s="233"/>
      <c r="DXA1" s="238"/>
      <c r="DXB1" s="234"/>
      <c r="DXC1" s="235"/>
      <c r="DXD1" s="235"/>
      <c r="DXE1" s="235"/>
      <c r="DXF1" s="235"/>
      <c r="DXG1" s="235"/>
      <c r="DXH1" s="239"/>
      <c r="DXI1" s="235"/>
      <c r="DXJ1" s="235"/>
      <c r="DXK1" s="240"/>
      <c r="DXL1" s="235"/>
      <c r="DXM1" s="235"/>
      <c r="DXN1" s="236"/>
      <c r="DXO1" s="237"/>
      <c r="DXP1" s="237"/>
      <c r="DXQ1" s="237"/>
      <c r="DXR1" s="237"/>
      <c r="DXS1" s="237"/>
      <c r="DXT1" s="233"/>
      <c r="DXU1" s="238"/>
      <c r="DXV1" s="234"/>
      <c r="DXW1" s="235"/>
      <c r="DXX1" s="235"/>
      <c r="DXY1" s="235"/>
      <c r="DXZ1" s="235"/>
      <c r="DYA1" s="235"/>
      <c r="DYB1" s="239"/>
      <c r="DYC1" s="235"/>
      <c r="DYD1" s="235"/>
      <c r="DYE1" s="240"/>
      <c r="DYF1" s="235"/>
      <c r="DYG1" s="235"/>
      <c r="DYH1" s="236"/>
      <c r="DYI1" s="237"/>
      <c r="DYJ1" s="237"/>
      <c r="DYK1" s="237"/>
      <c r="DYL1" s="237"/>
      <c r="DYM1" s="237"/>
      <c r="DYN1" s="233"/>
      <c r="DYO1" s="238"/>
      <c r="DYP1" s="234"/>
      <c r="DYQ1" s="235"/>
      <c r="DYR1" s="235"/>
      <c r="DYS1" s="235"/>
      <c r="DYT1" s="235"/>
      <c r="DYU1" s="235"/>
      <c r="DYV1" s="239"/>
      <c r="DYW1" s="235"/>
      <c r="DYX1" s="235"/>
      <c r="DYY1" s="240"/>
      <c r="DYZ1" s="235"/>
      <c r="DZA1" s="235"/>
      <c r="DZB1" s="236"/>
      <c r="DZC1" s="237"/>
      <c r="DZD1" s="237"/>
      <c r="DZE1" s="237"/>
      <c r="DZF1" s="237"/>
      <c r="DZG1" s="237"/>
      <c r="DZH1" s="233"/>
      <c r="DZI1" s="238"/>
      <c r="DZJ1" s="234"/>
      <c r="DZK1" s="235"/>
      <c r="DZL1" s="235"/>
      <c r="DZM1" s="235"/>
      <c r="DZN1" s="235"/>
      <c r="DZO1" s="235"/>
      <c r="DZP1" s="239"/>
      <c r="DZQ1" s="235"/>
      <c r="DZR1" s="235"/>
      <c r="DZS1" s="240"/>
      <c r="DZT1" s="235"/>
      <c r="DZU1" s="235"/>
      <c r="DZV1" s="236"/>
      <c r="DZW1" s="237"/>
      <c r="DZX1" s="237"/>
      <c r="DZY1" s="237"/>
      <c r="DZZ1" s="237"/>
      <c r="EAA1" s="237"/>
      <c r="EAB1" s="233"/>
      <c r="EAC1" s="238"/>
      <c r="EAD1" s="234"/>
      <c r="EAE1" s="235"/>
      <c r="EAF1" s="235"/>
      <c r="EAG1" s="235"/>
      <c r="EAH1" s="235"/>
      <c r="EAI1" s="235"/>
      <c r="EAJ1" s="239"/>
      <c r="EAK1" s="235"/>
      <c r="EAL1" s="235"/>
      <c r="EAM1" s="240"/>
      <c r="EAN1" s="235"/>
      <c r="EAO1" s="235"/>
      <c r="EAP1" s="236"/>
      <c r="EAQ1" s="237"/>
      <c r="EAR1" s="237"/>
      <c r="EAS1" s="237"/>
      <c r="EAT1" s="237"/>
      <c r="EAU1" s="237"/>
      <c r="EAV1" s="233"/>
      <c r="EAW1" s="238"/>
      <c r="EAX1" s="234"/>
      <c r="EAY1" s="235"/>
      <c r="EAZ1" s="235"/>
      <c r="EBA1" s="235"/>
      <c r="EBB1" s="235"/>
      <c r="EBC1" s="235"/>
      <c r="EBD1" s="239"/>
      <c r="EBE1" s="235"/>
      <c r="EBF1" s="235"/>
      <c r="EBG1" s="240"/>
      <c r="EBH1" s="235"/>
      <c r="EBI1" s="235"/>
      <c r="EBJ1" s="236"/>
      <c r="EBK1" s="237"/>
      <c r="EBL1" s="237"/>
      <c r="EBM1" s="237"/>
      <c r="EBN1" s="237"/>
      <c r="EBO1" s="237"/>
      <c r="EBP1" s="233"/>
      <c r="EBQ1" s="238"/>
      <c r="EBR1" s="234"/>
      <c r="EBS1" s="235"/>
      <c r="EBT1" s="235"/>
      <c r="EBU1" s="235"/>
      <c r="EBV1" s="235"/>
      <c r="EBW1" s="235"/>
      <c r="EBX1" s="239"/>
      <c r="EBY1" s="235"/>
      <c r="EBZ1" s="235"/>
      <c r="ECA1" s="240"/>
      <c r="ECB1" s="235"/>
      <c r="ECC1" s="235"/>
      <c r="ECD1" s="236"/>
      <c r="ECE1" s="237"/>
      <c r="ECF1" s="237"/>
      <c r="ECG1" s="237"/>
      <c r="ECH1" s="237"/>
      <c r="ECI1" s="237"/>
      <c r="ECJ1" s="233"/>
      <c r="ECK1" s="238"/>
      <c r="ECL1" s="234"/>
      <c r="ECM1" s="235"/>
      <c r="ECN1" s="235"/>
      <c r="ECO1" s="235"/>
      <c r="ECP1" s="235"/>
      <c r="ECQ1" s="235"/>
      <c r="ECR1" s="239"/>
      <c r="ECS1" s="235"/>
      <c r="ECT1" s="235"/>
      <c r="ECU1" s="240"/>
      <c r="ECV1" s="235"/>
      <c r="ECW1" s="235"/>
      <c r="ECX1" s="236"/>
      <c r="ECY1" s="237"/>
      <c r="ECZ1" s="237"/>
      <c r="EDA1" s="237"/>
      <c r="EDB1" s="237"/>
      <c r="EDC1" s="237"/>
      <c r="EDD1" s="233"/>
      <c r="EDE1" s="238"/>
      <c r="EDF1" s="234"/>
      <c r="EDG1" s="235"/>
      <c r="EDH1" s="235"/>
      <c r="EDI1" s="235"/>
      <c r="EDJ1" s="235"/>
      <c r="EDK1" s="235"/>
      <c r="EDL1" s="239"/>
      <c r="EDM1" s="235"/>
      <c r="EDN1" s="235"/>
      <c r="EDO1" s="240"/>
      <c r="EDP1" s="235"/>
      <c r="EDQ1" s="235"/>
      <c r="EDR1" s="236"/>
      <c r="EDS1" s="237"/>
      <c r="EDT1" s="237"/>
      <c r="EDU1" s="237"/>
      <c r="EDV1" s="237"/>
      <c r="EDW1" s="237"/>
      <c r="EDX1" s="233"/>
      <c r="EDY1" s="238"/>
      <c r="EDZ1" s="234"/>
      <c r="EEA1" s="235"/>
      <c r="EEB1" s="235"/>
      <c r="EEC1" s="235"/>
      <c r="EED1" s="235"/>
      <c r="EEE1" s="235"/>
      <c r="EEF1" s="239"/>
      <c r="EEG1" s="235"/>
      <c r="EEH1" s="235"/>
      <c r="EEI1" s="240"/>
      <c r="EEJ1" s="235"/>
      <c r="EEK1" s="235"/>
      <c r="EEL1" s="236"/>
      <c r="EEM1" s="237"/>
      <c r="EEN1" s="237"/>
      <c r="EEO1" s="237"/>
      <c r="EEP1" s="237"/>
      <c r="EEQ1" s="237"/>
      <c r="EER1" s="233"/>
      <c r="EES1" s="238"/>
      <c r="EET1" s="234"/>
      <c r="EEU1" s="235"/>
      <c r="EEV1" s="235"/>
      <c r="EEW1" s="235"/>
      <c r="EEX1" s="235"/>
      <c r="EEY1" s="235"/>
      <c r="EEZ1" s="239"/>
      <c r="EFA1" s="235"/>
      <c r="EFB1" s="235"/>
      <c r="EFC1" s="240"/>
      <c r="EFD1" s="235"/>
      <c r="EFE1" s="235"/>
      <c r="EFF1" s="236"/>
      <c r="EFG1" s="237"/>
      <c r="EFH1" s="237"/>
      <c r="EFI1" s="237"/>
      <c r="EFJ1" s="237"/>
      <c r="EFK1" s="237"/>
      <c r="EFL1" s="233"/>
      <c r="EFM1" s="238"/>
      <c r="EFN1" s="234"/>
      <c r="EFO1" s="235"/>
      <c r="EFP1" s="235"/>
      <c r="EFQ1" s="235"/>
      <c r="EFR1" s="235"/>
      <c r="EFS1" s="235"/>
      <c r="EFT1" s="239"/>
      <c r="EFU1" s="235"/>
      <c r="EFV1" s="235"/>
      <c r="EFW1" s="240"/>
      <c r="EFX1" s="235"/>
      <c r="EFY1" s="235"/>
      <c r="EFZ1" s="236"/>
      <c r="EGA1" s="237"/>
      <c r="EGB1" s="237"/>
      <c r="EGC1" s="237"/>
      <c r="EGD1" s="237"/>
      <c r="EGE1" s="237"/>
      <c r="EGF1" s="233"/>
      <c r="EGG1" s="238"/>
      <c r="EGH1" s="234"/>
      <c r="EGI1" s="235"/>
      <c r="EGJ1" s="235"/>
      <c r="EGK1" s="235"/>
      <c r="EGL1" s="235"/>
      <c r="EGM1" s="235"/>
      <c r="EGN1" s="239"/>
      <c r="EGO1" s="235"/>
      <c r="EGP1" s="235"/>
      <c r="EGQ1" s="240"/>
      <c r="EGR1" s="235"/>
      <c r="EGS1" s="235"/>
      <c r="EGT1" s="236"/>
      <c r="EGU1" s="237"/>
      <c r="EGV1" s="237"/>
      <c r="EGW1" s="237"/>
      <c r="EGX1" s="237"/>
      <c r="EGY1" s="237"/>
      <c r="EGZ1" s="233"/>
      <c r="EHA1" s="238"/>
      <c r="EHB1" s="234"/>
      <c r="EHC1" s="235"/>
      <c r="EHD1" s="235"/>
      <c r="EHE1" s="235"/>
      <c r="EHF1" s="235"/>
      <c r="EHG1" s="235"/>
      <c r="EHH1" s="239"/>
      <c r="EHI1" s="235"/>
      <c r="EHJ1" s="235"/>
      <c r="EHK1" s="240"/>
      <c r="EHL1" s="235"/>
      <c r="EHM1" s="235"/>
      <c r="EHN1" s="236"/>
      <c r="EHO1" s="237"/>
      <c r="EHP1" s="237"/>
      <c r="EHQ1" s="237"/>
      <c r="EHR1" s="237"/>
      <c r="EHS1" s="237"/>
      <c r="EHT1" s="233"/>
      <c r="EHU1" s="238"/>
      <c r="EHV1" s="234"/>
      <c r="EHW1" s="235"/>
      <c r="EHX1" s="235"/>
      <c r="EHY1" s="235"/>
      <c r="EHZ1" s="235"/>
      <c r="EIA1" s="235"/>
      <c r="EIB1" s="239"/>
      <c r="EIC1" s="235"/>
      <c r="EID1" s="235"/>
      <c r="EIE1" s="240"/>
      <c r="EIF1" s="235"/>
      <c r="EIG1" s="235"/>
      <c r="EIH1" s="236"/>
      <c r="EII1" s="237"/>
      <c r="EIJ1" s="237"/>
      <c r="EIK1" s="237"/>
      <c r="EIL1" s="237"/>
      <c r="EIM1" s="237"/>
      <c r="EIN1" s="233"/>
      <c r="EIO1" s="238"/>
      <c r="EIP1" s="234"/>
      <c r="EIQ1" s="235"/>
      <c r="EIR1" s="235"/>
      <c r="EIS1" s="235"/>
      <c r="EIT1" s="235"/>
      <c r="EIU1" s="235"/>
      <c r="EIV1" s="239"/>
      <c r="EIW1" s="235"/>
      <c r="EIX1" s="235"/>
      <c r="EIY1" s="240"/>
      <c r="EIZ1" s="235"/>
      <c r="EJA1" s="235"/>
      <c r="EJB1" s="236"/>
      <c r="EJC1" s="237"/>
      <c r="EJD1" s="237"/>
      <c r="EJE1" s="237"/>
      <c r="EJF1" s="237"/>
      <c r="EJG1" s="237"/>
      <c r="EJH1" s="233"/>
      <c r="EJI1" s="238"/>
      <c r="EJJ1" s="234"/>
      <c r="EJK1" s="235"/>
      <c r="EJL1" s="235"/>
      <c r="EJM1" s="235"/>
      <c r="EJN1" s="235"/>
      <c r="EJO1" s="235"/>
      <c r="EJP1" s="239"/>
      <c r="EJQ1" s="235"/>
      <c r="EJR1" s="235"/>
      <c r="EJS1" s="240"/>
      <c r="EJT1" s="235"/>
      <c r="EJU1" s="235"/>
      <c r="EJV1" s="236"/>
      <c r="EJW1" s="237"/>
      <c r="EJX1" s="237"/>
      <c r="EJY1" s="237"/>
      <c r="EJZ1" s="237"/>
      <c r="EKA1" s="237"/>
      <c r="EKB1" s="233"/>
      <c r="EKC1" s="238"/>
      <c r="EKD1" s="234"/>
      <c r="EKE1" s="235"/>
      <c r="EKF1" s="235"/>
      <c r="EKG1" s="235"/>
      <c r="EKH1" s="235"/>
      <c r="EKI1" s="235"/>
      <c r="EKJ1" s="239"/>
      <c r="EKK1" s="235"/>
      <c r="EKL1" s="235"/>
      <c r="EKM1" s="240"/>
      <c r="EKN1" s="235"/>
      <c r="EKO1" s="235"/>
      <c r="EKP1" s="236"/>
      <c r="EKQ1" s="237"/>
      <c r="EKR1" s="237"/>
      <c r="EKS1" s="237"/>
      <c r="EKT1" s="237"/>
      <c r="EKU1" s="237"/>
      <c r="EKV1" s="233"/>
      <c r="EKW1" s="238"/>
      <c r="EKX1" s="234"/>
      <c r="EKY1" s="235"/>
      <c r="EKZ1" s="235"/>
      <c r="ELA1" s="235"/>
      <c r="ELB1" s="235"/>
      <c r="ELC1" s="235"/>
      <c r="ELD1" s="239"/>
      <c r="ELE1" s="235"/>
      <c r="ELF1" s="235"/>
      <c r="ELG1" s="240"/>
      <c r="ELH1" s="235"/>
      <c r="ELI1" s="235"/>
      <c r="ELJ1" s="236"/>
      <c r="ELK1" s="237"/>
      <c r="ELL1" s="237"/>
      <c r="ELM1" s="237"/>
      <c r="ELN1" s="237"/>
      <c r="ELO1" s="237"/>
      <c r="ELP1" s="233"/>
      <c r="ELQ1" s="238"/>
      <c r="ELR1" s="234"/>
      <c r="ELS1" s="235"/>
      <c r="ELT1" s="235"/>
      <c r="ELU1" s="235"/>
      <c r="ELV1" s="235"/>
      <c r="ELW1" s="235"/>
      <c r="ELX1" s="239"/>
      <c r="ELY1" s="235"/>
      <c r="ELZ1" s="235"/>
      <c r="EMA1" s="240"/>
      <c r="EMB1" s="235"/>
      <c r="EMC1" s="235"/>
      <c r="EMD1" s="236"/>
      <c r="EME1" s="237"/>
      <c r="EMF1" s="237"/>
      <c r="EMG1" s="237"/>
      <c r="EMH1" s="237"/>
      <c r="EMI1" s="237"/>
      <c r="EMJ1" s="233"/>
      <c r="EMK1" s="238"/>
      <c r="EML1" s="234"/>
      <c r="EMM1" s="235"/>
      <c r="EMN1" s="235"/>
      <c r="EMO1" s="235"/>
      <c r="EMP1" s="235"/>
      <c r="EMQ1" s="235"/>
      <c r="EMR1" s="239"/>
      <c r="EMS1" s="235"/>
      <c r="EMT1" s="235"/>
      <c r="EMU1" s="240"/>
      <c r="EMV1" s="235"/>
      <c r="EMW1" s="235"/>
      <c r="EMX1" s="236"/>
      <c r="EMY1" s="237"/>
      <c r="EMZ1" s="237"/>
      <c r="ENA1" s="237"/>
      <c r="ENB1" s="237"/>
      <c r="ENC1" s="237"/>
      <c r="END1" s="233"/>
      <c r="ENE1" s="238"/>
      <c r="ENF1" s="234"/>
      <c r="ENG1" s="235"/>
      <c r="ENH1" s="235"/>
      <c r="ENI1" s="235"/>
      <c r="ENJ1" s="235"/>
      <c r="ENK1" s="235"/>
      <c r="ENL1" s="239"/>
      <c r="ENM1" s="235"/>
      <c r="ENN1" s="235"/>
      <c r="ENO1" s="240"/>
      <c r="ENP1" s="235"/>
      <c r="ENQ1" s="235"/>
      <c r="ENR1" s="236"/>
      <c r="ENS1" s="237"/>
      <c r="ENT1" s="237"/>
      <c r="ENU1" s="237"/>
      <c r="ENV1" s="237"/>
      <c r="ENW1" s="237"/>
      <c r="ENX1" s="233"/>
      <c r="ENY1" s="238"/>
      <c r="ENZ1" s="234"/>
      <c r="EOA1" s="235"/>
      <c r="EOB1" s="235"/>
      <c r="EOC1" s="235"/>
      <c r="EOD1" s="235"/>
      <c r="EOE1" s="235"/>
      <c r="EOF1" s="239"/>
      <c r="EOG1" s="235"/>
      <c r="EOH1" s="235"/>
      <c r="EOI1" s="240"/>
      <c r="EOJ1" s="235"/>
      <c r="EOK1" s="235"/>
      <c r="EOL1" s="236"/>
      <c r="EOM1" s="237"/>
      <c r="EON1" s="237"/>
      <c r="EOO1" s="237"/>
      <c r="EOP1" s="237"/>
      <c r="EOQ1" s="237"/>
      <c r="EOR1" s="233"/>
      <c r="EOS1" s="238"/>
      <c r="EOT1" s="234"/>
      <c r="EOU1" s="235"/>
      <c r="EOV1" s="235"/>
      <c r="EOW1" s="235"/>
      <c r="EOX1" s="235"/>
      <c r="EOY1" s="235"/>
      <c r="EOZ1" s="239"/>
      <c r="EPA1" s="235"/>
      <c r="EPB1" s="235"/>
      <c r="EPC1" s="240"/>
      <c r="EPD1" s="235"/>
      <c r="EPE1" s="235"/>
      <c r="EPF1" s="236"/>
      <c r="EPG1" s="237"/>
      <c r="EPH1" s="237"/>
      <c r="EPI1" s="237"/>
      <c r="EPJ1" s="237"/>
      <c r="EPK1" s="237"/>
      <c r="EPL1" s="233"/>
      <c r="EPM1" s="238"/>
      <c r="EPN1" s="234"/>
      <c r="EPO1" s="235"/>
      <c r="EPP1" s="235"/>
      <c r="EPQ1" s="235"/>
      <c r="EPR1" s="235"/>
      <c r="EPS1" s="235"/>
      <c r="EPT1" s="239"/>
      <c r="EPU1" s="235"/>
      <c r="EPV1" s="235"/>
      <c r="EPW1" s="240"/>
      <c r="EPX1" s="235"/>
      <c r="EPY1" s="235"/>
      <c r="EPZ1" s="236"/>
      <c r="EQA1" s="237"/>
      <c r="EQB1" s="237"/>
      <c r="EQC1" s="237"/>
      <c r="EQD1" s="237"/>
      <c r="EQE1" s="237"/>
      <c r="EQF1" s="233"/>
      <c r="EQG1" s="238"/>
      <c r="EQH1" s="234"/>
      <c r="EQI1" s="235"/>
      <c r="EQJ1" s="235"/>
      <c r="EQK1" s="235"/>
      <c r="EQL1" s="235"/>
      <c r="EQM1" s="235"/>
      <c r="EQN1" s="239"/>
      <c r="EQO1" s="235"/>
      <c r="EQP1" s="235"/>
      <c r="EQQ1" s="240"/>
      <c r="EQR1" s="235"/>
      <c r="EQS1" s="235"/>
      <c r="EQT1" s="236"/>
      <c r="EQU1" s="237"/>
      <c r="EQV1" s="237"/>
      <c r="EQW1" s="237"/>
      <c r="EQX1" s="237"/>
      <c r="EQY1" s="237"/>
      <c r="EQZ1" s="233"/>
      <c r="ERA1" s="238"/>
      <c r="ERB1" s="234"/>
      <c r="ERC1" s="235"/>
      <c r="ERD1" s="235"/>
      <c r="ERE1" s="235"/>
      <c r="ERF1" s="235"/>
      <c r="ERG1" s="235"/>
      <c r="ERH1" s="239"/>
      <c r="ERI1" s="235"/>
      <c r="ERJ1" s="235"/>
      <c r="ERK1" s="240"/>
      <c r="ERL1" s="235"/>
      <c r="ERM1" s="235"/>
      <c r="ERN1" s="236"/>
      <c r="ERO1" s="237"/>
      <c r="ERP1" s="237"/>
      <c r="ERQ1" s="237"/>
      <c r="ERR1" s="237"/>
      <c r="ERS1" s="237"/>
      <c r="ERT1" s="233"/>
      <c r="ERU1" s="238"/>
      <c r="ERV1" s="234"/>
      <c r="ERW1" s="235"/>
      <c r="ERX1" s="235"/>
      <c r="ERY1" s="235"/>
      <c r="ERZ1" s="235"/>
      <c r="ESA1" s="235"/>
      <c r="ESB1" s="239"/>
      <c r="ESC1" s="235"/>
      <c r="ESD1" s="235"/>
      <c r="ESE1" s="240"/>
      <c r="ESF1" s="235"/>
      <c r="ESG1" s="235"/>
      <c r="ESH1" s="236"/>
      <c r="ESI1" s="237"/>
      <c r="ESJ1" s="237"/>
      <c r="ESK1" s="237"/>
      <c r="ESL1" s="237"/>
      <c r="ESM1" s="237"/>
      <c r="ESN1" s="233"/>
      <c r="ESO1" s="238"/>
      <c r="ESP1" s="234"/>
      <c r="ESQ1" s="235"/>
      <c r="ESR1" s="235"/>
      <c r="ESS1" s="235"/>
      <c r="EST1" s="235"/>
      <c r="ESU1" s="235"/>
      <c r="ESV1" s="239"/>
      <c r="ESW1" s="235"/>
      <c r="ESX1" s="235"/>
      <c r="ESY1" s="240"/>
      <c r="ESZ1" s="235"/>
      <c r="ETA1" s="235"/>
      <c r="ETB1" s="236"/>
      <c r="ETC1" s="237"/>
      <c r="ETD1" s="237"/>
      <c r="ETE1" s="237"/>
      <c r="ETF1" s="237"/>
      <c r="ETG1" s="237"/>
      <c r="ETH1" s="233"/>
      <c r="ETI1" s="238"/>
      <c r="ETJ1" s="234"/>
      <c r="ETK1" s="235"/>
      <c r="ETL1" s="235"/>
      <c r="ETM1" s="235"/>
      <c r="ETN1" s="235"/>
      <c r="ETO1" s="235"/>
      <c r="ETP1" s="239"/>
      <c r="ETQ1" s="235"/>
      <c r="ETR1" s="235"/>
      <c r="ETS1" s="240"/>
      <c r="ETT1" s="235"/>
      <c r="ETU1" s="235"/>
      <c r="ETV1" s="236"/>
      <c r="ETW1" s="237"/>
      <c r="ETX1" s="237"/>
      <c r="ETY1" s="237"/>
      <c r="ETZ1" s="237"/>
      <c r="EUA1" s="237"/>
      <c r="EUB1" s="233"/>
      <c r="EUC1" s="238"/>
      <c r="EUD1" s="234"/>
      <c r="EUE1" s="235"/>
      <c r="EUF1" s="235"/>
      <c r="EUG1" s="235"/>
      <c r="EUH1" s="235"/>
      <c r="EUI1" s="235"/>
      <c r="EUJ1" s="239"/>
      <c r="EUK1" s="235"/>
      <c r="EUL1" s="235"/>
      <c r="EUM1" s="240"/>
      <c r="EUN1" s="235"/>
      <c r="EUO1" s="235"/>
      <c r="EUP1" s="236"/>
      <c r="EUQ1" s="237"/>
      <c r="EUR1" s="237"/>
      <c r="EUS1" s="237"/>
      <c r="EUT1" s="237"/>
      <c r="EUU1" s="237"/>
      <c r="EUV1" s="233"/>
      <c r="EUW1" s="238"/>
      <c r="EUX1" s="234"/>
      <c r="EUY1" s="235"/>
      <c r="EUZ1" s="235"/>
      <c r="EVA1" s="235"/>
      <c r="EVB1" s="235"/>
      <c r="EVC1" s="235"/>
      <c r="EVD1" s="239"/>
      <c r="EVE1" s="235"/>
      <c r="EVF1" s="235"/>
      <c r="EVG1" s="240"/>
      <c r="EVH1" s="235"/>
      <c r="EVI1" s="235"/>
      <c r="EVJ1" s="236"/>
      <c r="EVK1" s="237"/>
      <c r="EVL1" s="237"/>
      <c r="EVM1" s="237"/>
      <c r="EVN1" s="237"/>
      <c r="EVO1" s="237"/>
      <c r="EVP1" s="233"/>
      <c r="EVQ1" s="238"/>
      <c r="EVR1" s="234"/>
      <c r="EVS1" s="235"/>
      <c r="EVT1" s="235"/>
      <c r="EVU1" s="235"/>
      <c r="EVV1" s="235"/>
      <c r="EVW1" s="235"/>
      <c r="EVX1" s="239"/>
      <c r="EVY1" s="235"/>
      <c r="EVZ1" s="235"/>
      <c r="EWA1" s="240"/>
      <c r="EWB1" s="235"/>
      <c r="EWC1" s="235"/>
      <c r="EWD1" s="236"/>
      <c r="EWE1" s="237"/>
      <c r="EWF1" s="237"/>
      <c r="EWG1" s="237"/>
      <c r="EWH1" s="237"/>
      <c r="EWI1" s="237"/>
      <c r="EWJ1" s="233"/>
      <c r="EWK1" s="238"/>
      <c r="EWL1" s="234"/>
      <c r="EWM1" s="235"/>
      <c r="EWN1" s="235"/>
      <c r="EWO1" s="235"/>
      <c r="EWP1" s="235"/>
      <c r="EWQ1" s="235"/>
      <c r="EWR1" s="239"/>
      <c r="EWS1" s="235"/>
      <c r="EWT1" s="235"/>
      <c r="EWU1" s="240"/>
      <c r="EWV1" s="235"/>
      <c r="EWW1" s="235"/>
      <c r="EWX1" s="236"/>
      <c r="EWY1" s="237"/>
      <c r="EWZ1" s="237"/>
      <c r="EXA1" s="237"/>
      <c r="EXB1" s="237"/>
      <c r="EXC1" s="237"/>
      <c r="EXD1" s="233"/>
      <c r="EXE1" s="238"/>
      <c r="EXF1" s="234"/>
      <c r="EXG1" s="235"/>
      <c r="EXH1" s="235"/>
      <c r="EXI1" s="235"/>
      <c r="EXJ1" s="235"/>
      <c r="EXK1" s="235"/>
      <c r="EXL1" s="239"/>
      <c r="EXM1" s="235"/>
      <c r="EXN1" s="235"/>
      <c r="EXO1" s="240"/>
      <c r="EXP1" s="235"/>
      <c r="EXQ1" s="235"/>
      <c r="EXR1" s="236"/>
      <c r="EXS1" s="237"/>
      <c r="EXT1" s="237"/>
      <c r="EXU1" s="237"/>
      <c r="EXV1" s="237"/>
      <c r="EXW1" s="237"/>
      <c r="EXX1" s="233"/>
      <c r="EXY1" s="238"/>
      <c r="EXZ1" s="234"/>
      <c r="EYA1" s="235"/>
      <c r="EYB1" s="235"/>
      <c r="EYC1" s="235"/>
      <c r="EYD1" s="235"/>
      <c r="EYE1" s="235"/>
      <c r="EYF1" s="239"/>
      <c r="EYG1" s="235"/>
      <c r="EYH1" s="235"/>
      <c r="EYI1" s="240"/>
      <c r="EYJ1" s="235"/>
      <c r="EYK1" s="235"/>
      <c r="EYL1" s="236"/>
      <c r="EYM1" s="237"/>
      <c r="EYN1" s="237"/>
      <c r="EYO1" s="237"/>
      <c r="EYP1" s="237"/>
      <c r="EYQ1" s="237"/>
      <c r="EYR1" s="233"/>
      <c r="EYS1" s="238"/>
      <c r="EYT1" s="234"/>
      <c r="EYU1" s="235"/>
      <c r="EYV1" s="235"/>
      <c r="EYW1" s="235"/>
      <c r="EYX1" s="235"/>
      <c r="EYY1" s="235"/>
      <c r="EYZ1" s="239"/>
      <c r="EZA1" s="235"/>
      <c r="EZB1" s="235"/>
      <c r="EZC1" s="240"/>
      <c r="EZD1" s="235"/>
      <c r="EZE1" s="235"/>
      <c r="EZF1" s="236"/>
      <c r="EZG1" s="237"/>
      <c r="EZH1" s="237"/>
      <c r="EZI1" s="237"/>
      <c r="EZJ1" s="237"/>
      <c r="EZK1" s="237"/>
      <c r="EZL1" s="233"/>
      <c r="EZM1" s="238"/>
      <c r="EZN1" s="234"/>
      <c r="EZO1" s="235"/>
      <c r="EZP1" s="235"/>
      <c r="EZQ1" s="235"/>
      <c r="EZR1" s="235"/>
      <c r="EZS1" s="235"/>
      <c r="EZT1" s="239"/>
      <c r="EZU1" s="235"/>
      <c r="EZV1" s="235"/>
      <c r="EZW1" s="240"/>
      <c r="EZX1" s="235"/>
      <c r="EZY1" s="235"/>
      <c r="EZZ1" s="236"/>
      <c r="FAA1" s="237"/>
      <c r="FAB1" s="237"/>
      <c r="FAC1" s="237"/>
      <c r="FAD1" s="237"/>
      <c r="FAE1" s="237"/>
      <c r="FAF1" s="233"/>
      <c r="FAG1" s="238"/>
      <c r="FAH1" s="234"/>
      <c r="FAI1" s="235"/>
      <c r="FAJ1" s="235"/>
      <c r="FAK1" s="235"/>
      <c r="FAL1" s="235"/>
      <c r="FAM1" s="235"/>
      <c r="FAN1" s="239"/>
      <c r="FAO1" s="235"/>
      <c r="FAP1" s="235"/>
      <c r="FAQ1" s="240"/>
      <c r="FAR1" s="235"/>
      <c r="FAS1" s="235"/>
      <c r="FAT1" s="236"/>
      <c r="FAU1" s="237"/>
      <c r="FAV1" s="237"/>
      <c r="FAW1" s="237"/>
      <c r="FAX1" s="237"/>
      <c r="FAY1" s="237"/>
      <c r="FAZ1" s="233"/>
      <c r="FBA1" s="238"/>
      <c r="FBB1" s="234"/>
      <c r="FBC1" s="235"/>
      <c r="FBD1" s="235"/>
      <c r="FBE1" s="235"/>
      <c r="FBF1" s="235"/>
      <c r="FBG1" s="235"/>
      <c r="FBH1" s="239"/>
      <c r="FBI1" s="235"/>
      <c r="FBJ1" s="235"/>
      <c r="FBK1" s="240"/>
      <c r="FBL1" s="235"/>
      <c r="FBM1" s="235"/>
      <c r="FBN1" s="236"/>
      <c r="FBO1" s="237"/>
      <c r="FBP1" s="237"/>
      <c r="FBQ1" s="237"/>
      <c r="FBR1" s="237"/>
      <c r="FBS1" s="237"/>
      <c r="FBT1" s="233"/>
      <c r="FBU1" s="238"/>
      <c r="FBV1" s="234"/>
      <c r="FBW1" s="235"/>
      <c r="FBX1" s="235"/>
      <c r="FBY1" s="235"/>
      <c r="FBZ1" s="235"/>
      <c r="FCA1" s="235"/>
      <c r="FCB1" s="239"/>
      <c r="FCC1" s="235"/>
      <c r="FCD1" s="235"/>
      <c r="FCE1" s="240"/>
      <c r="FCF1" s="235"/>
      <c r="FCG1" s="235"/>
      <c r="FCH1" s="236"/>
      <c r="FCI1" s="237"/>
      <c r="FCJ1" s="237"/>
      <c r="FCK1" s="237"/>
      <c r="FCL1" s="237"/>
      <c r="FCM1" s="237"/>
      <c r="FCN1" s="233"/>
      <c r="FCO1" s="238"/>
      <c r="FCP1" s="234"/>
      <c r="FCQ1" s="235"/>
      <c r="FCR1" s="235"/>
      <c r="FCS1" s="235"/>
      <c r="FCT1" s="235"/>
      <c r="FCU1" s="235"/>
      <c r="FCV1" s="239"/>
      <c r="FCW1" s="235"/>
      <c r="FCX1" s="235"/>
      <c r="FCY1" s="240"/>
      <c r="FCZ1" s="235"/>
      <c r="FDA1" s="235"/>
      <c r="FDB1" s="236"/>
      <c r="FDC1" s="237"/>
      <c r="FDD1" s="237"/>
      <c r="FDE1" s="237"/>
      <c r="FDF1" s="237"/>
      <c r="FDG1" s="237"/>
      <c r="FDH1" s="233"/>
      <c r="FDI1" s="238"/>
      <c r="FDJ1" s="234"/>
      <c r="FDK1" s="235"/>
      <c r="FDL1" s="235"/>
      <c r="FDM1" s="235"/>
      <c r="FDN1" s="235"/>
      <c r="FDO1" s="235"/>
      <c r="FDP1" s="239"/>
      <c r="FDQ1" s="235"/>
      <c r="FDR1" s="235"/>
      <c r="FDS1" s="240"/>
      <c r="FDT1" s="235"/>
      <c r="FDU1" s="235"/>
      <c r="FDV1" s="236"/>
      <c r="FDW1" s="237"/>
      <c r="FDX1" s="237"/>
      <c r="FDY1" s="237"/>
      <c r="FDZ1" s="237"/>
      <c r="FEA1" s="237"/>
      <c r="FEB1" s="233"/>
      <c r="FEC1" s="238"/>
      <c r="FED1" s="234"/>
      <c r="FEE1" s="235"/>
      <c r="FEF1" s="235"/>
      <c r="FEG1" s="235"/>
      <c r="FEH1" s="235"/>
      <c r="FEI1" s="235"/>
      <c r="FEJ1" s="239"/>
      <c r="FEK1" s="235"/>
      <c r="FEL1" s="235"/>
      <c r="FEM1" s="240"/>
      <c r="FEN1" s="235"/>
      <c r="FEO1" s="235"/>
      <c r="FEP1" s="236"/>
      <c r="FEQ1" s="237"/>
      <c r="FER1" s="237"/>
      <c r="FES1" s="237"/>
      <c r="FET1" s="237"/>
      <c r="FEU1" s="237"/>
      <c r="FEV1" s="233"/>
      <c r="FEW1" s="238"/>
      <c r="FEX1" s="234"/>
      <c r="FEY1" s="235"/>
      <c r="FEZ1" s="235"/>
      <c r="FFA1" s="235"/>
      <c r="FFB1" s="235"/>
      <c r="FFC1" s="235"/>
      <c r="FFD1" s="239"/>
      <c r="FFE1" s="235"/>
      <c r="FFF1" s="235"/>
      <c r="FFG1" s="240"/>
      <c r="FFH1" s="235"/>
      <c r="FFI1" s="235"/>
      <c r="FFJ1" s="236"/>
      <c r="FFK1" s="237"/>
      <c r="FFL1" s="237"/>
      <c r="FFM1" s="237"/>
      <c r="FFN1" s="237"/>
      <c r="FFO1" s="237"/>
      <c r="FFP1" s="233"/>
      <c r="FFQ1" s="238"/>
      <c r="FFR1" s="234"/>
      <c r="FFS1" s="235"/>
      <c r="FFT1" s="235"/>
      <c r="FFU1" s="235"/>
      <c r="FFV1" s="235"/>
      <c r="FFW1" s="235"/>
      <c r="FFX1" s="239"/>
      <c r="FFY1" s="235"/>
      <c r="FFZ1" s="235"/>
      <c r="FGA1" s="240"/>
      <c r="FGB1" s="235"/>
      <c r="FGC1" s="235"/>
      <c r="FGD1" s="236"/>
      <c r="FGE1" s="237"/>
      <c r="FGF1" s="237"/>
      <c r="FGG1" s="237"/>
      <c r="FGH1" s="237"/>
      <c r="FGI1" s="237"/>
      <c r="FGJ1" s="233"/>
      <c r="FGK1" s="238"/>
      <c r="FGL1" s="234"/>
      <c r="FGM1" s="235"/>
      <c r="FGN1" s="235"/>
      <c r="FGO1" s="235"/>
      <c r="FGP1" s="235"/>
      <c r="FGQ1" s="235"/>
      <c r="FGR1" s="239"/>
      <c r="FGS1" s="235"/>
      <c r="FGT1" s="235"/>
      <c r="FGU1" s="240"/>
      <c r="FGV1" s="235"/>
      <c r="FGW1" s="235"/>
      <c r="FGX1" s="236"/>
      <c r="FGY1" s="237"/>
      <c r="FGZ1" s="237"/>
      <c r="FHA1" s="237"/>
      <c r="FHB1" s="237"/>
      <c r="FHC1" s="237"/>
      <c r="FHD1" s="233"/>
      <c r="FHE1" s="238"/>
      <c r="FHF1" s="234"/>
      <c r="FHG1" s="235"/>
      <c r="FHH1" s="235"/>
      <c r="FHI1" s="235"/>
      <c r="FHJ1" s="235"/>
      <c r="FHK1" s="235"/>
      <c r="FHL1" s="239"/>
      <c r="FHM1" s="235"/>
      <c r="FHN1" s="235"/>
      <c r="FHO1" s="240"/>
      <c r="FHP1" s="235"/>
      <c r="FHQ1" s="235"/>
      <c r="FHR1" s="236"/>
      <c r="FHS1" s="237"/>
      <c r="FHT1" s="237"/>
      <c r="FHU1" s="237"/>
      <c r="FHV1" s="237"/>
      <c r="FHW1" s="237"/>
      <c r="FHX1" s="233"/>
      <c r="FHY1" s="238"/>
      <c r="FHZ1" s="234"/>
      <c r="FIA1" s="235"/>
      <c r="FIB1" s="235"/>
      <c r="FIC1" s="235"/>
      <c r="FID1" s="235"/>
      <c r="FIE1" s="235"/>
      <c r="FIF1" s="239"/>
      <c r="FIG1" s="235"/>
      <c r="FIH1" s="235"/>
      <c r="FII1" s="240"/>
      <c r="FIJ1" s="235"/>
      <c r="FIK1" s="235"/>
      <c r="FIL1" s="236"/>
      <c r="FIM1" s="237"/>
      <c r="FIN1" s="237"/>
      <c r="FIO1" s="237"/>
      <c r="FIP1" s="237"/>
      <c r="FIQ1" s="237"/>
      <c r="FIR1" s="233"/>
      <c r="FIS1" s="238"/>
      <c r="FIT1" s="234"/>
      <c r="FIU1" s="235"/>
      <c r="FIV1" s="235"/>
      <c r="FIW1" s="235"/>
      <c r="FIX1" s="235"/>
      <c r="FIY1" s="235"/>
      <c r="FIZ1" s="239"/>
      <c r="FJA1" s="235"/>
      <c r="FJB1" s="235"/>
      <c r="FJC1" s="240"/>
      <c r="FJD1" s="235"/>
      <c r="FJE1" s="235"/>
      <c r="FJF1" s="236"/>
      <c r="FJG1" s="237"/>
      <c r="FJH1" s="237"/>
      <c r="FJI1" s="237"/>
      <c r="FJJ1" s="237"/>
      <c r="FJK1" s="237"/>
      <c r="FJL1" s="233"/>
      <c r="FJM1" s="238"/>
      <c r="FJN1" s="234"/>
      <c r="FJO1" s="235"/>
      <c r="FJP1" s="235"/>
      <c r="FJQ1" s="235"/>
      <c r="FJR1" s="235"/>
      <c r="FJS1" s="235"/>
      <c r="FJT1" s="239"/>
      <c r="FJU1" s="235"/>
      <c r="FJV1" s="235"/>
      <c r="FJW1" s="240"/>
      <c r="FJX1" s="235"/>
      <c r="FJY1" s="235"/>
      <c r="FJZ1" s="236"/>
      <c r="FKA1" s="237"/>
      <c r="FKB1" s="237"/>
      <c r="FKC1" s="237"/>
      <c r="FKD1" s="237"/>
      <c r="FKE1" s="237"/>
      <c r="FKF1" s="233"/>
      <c r="FKG1" s="238"/>
      <c r="FKH1" s="234"/>
      <c r="FKI1" s="235"/>
      <c r="FKJ1" s="235"/>
      <c r="FKK1" s="235"/>
      <c r="FKL1" s="235"/>
      <c r="FKM1" s="235"/>
      <c r="FKN1" s="239"/>
      <c r="FKO1" s="235"/>
      <c r="FKP1" s="235"/>
      <c r="FKQ1" s="240"/>
      <c r="FKR1" s="235"/>
      <c r="FKS1" s="235"/>
      <c r="FKT1" s="236"/>
      <c r="FKU1" s="237"/>
      <c r="FKV1" s="237"/>
      <c r="FKW1" s="237"/>
      <c r="FKX1" s="237"/>
      <c r="FKY1" s="237"/>
      <c r="FKZ1" s="233"/>
      <c r="FLA1" s="238"/>
      <c r="FLB1" s="234"/>
      <c r="FLC1" s="235"/>
      <c r="FLD1" s="235"/>
      <c r="FLE1" s="235"/>
      <c r="FLF1" s="235"/>
      <c r="FLG1" s="235"/>
      <c r="FLH1" s="239"/>
      <c r="FLI1" s="235"/>
      <c r="FLJ1" s="235"/>
      <c r="FLK1" s="240"/>
      <c r="FLL1" s="235"/>
      <c r="FLM1" s="235"/>
      <c r="FLN1" s="236"/>
      <c r="FLO1" s="237"/>
      <c r="FLP1" s="237"/>
      <c r="FLQ1" s="237"/>
      <c r="FLR1" s="237"/>
      <c r="FLS1" s="237"/>
      <c r="FLT1" s="233"/>
      <c r="FLU1" s="238"/>
      <c r="FLV1" s="234"/>
      <c r="FLW1" s="235"/>
      <c r="FLX1" s="235"/>
      <c r="FLY1" s="235"/>
      <c r="FLZ1" s="235"/>
      <c r="FMA1" s="235"/>
      <c r="FMB1" s="239"/>
      <c r="FMC1" s="235"/>
      <c r="FMD1" s="235"/>
      <c r="FME1" s="240"/>
      <c r="FMF1" s="235"/>
      <c r="FMG1" s="235"/>
      <c r="FMH1" s="236"/>
      <c r="FMI1" s="237"/>
      <c r="FMJ1" s="237"/>
      <c r="FMK1" s="237"/>
      <c r="FML1" s="237"/>
      <c r="FMM1" s="237"/>
      <c r="FMN1" s="233"/>
      <c r="FMO1" s="238"/>
      <c r="FMP1" s="234"/>
      <c r="FMQ1" s="235"/>
      <c r="FMR1" s="235"/>
      <c r="FMS1" s="235"/>
      <c r="FMT1" s="235"/>
      <c r="FMU1" s="235"/>
      <c r="FMV1" s="239"/>
      <c r="FMW1" s="235"/>
      <c r="FMX1" s="235"/>
      <c r="FMY1" s="240"/>
      <c r="FMZ1" s="235"/>
      <c r="FNA1" s="235"/>
      <c r="FNB1" s="236"/>
      <c r="FNC1" s="237"/>
      <c r="FND1" s="237"/>
      <c r="FNE1" s="237"/>
      <c r="FNF1" s="237"/>
      <c r="FNG1" s="237"/>
      <c r="FNH1" s="233"/>
      <c r="FNI1" s="238"/>
      <c r="FNJ1" s="234"/>
      <c r="FNK1" s="235"/>
      <c r="FNL1" s="235"/>
      <c r="FNM1" s="235"/>
      <c r="FNN1" s="235"/>
      <c r="FNO1" s="235"/>
      <c r="FNP1" s="239"/>
      <c r="FNQ1" s="235"/>
      <c r="FNR1" s="235"/>
      <c r="FNS1" s="240"/>
      <c r="FNT1" s="235"/>
      <c r="FNU1" s="235"/>
      <c r="FNV1" s="236"/>
      <c r="FNW1" s="237"/>
      <c r="FNX1" s="237"/>
      <c r="FNY1" s="237"/>
      <c r="FNZ1" s="237"/>
      <c r="FOA1" s="237"/>
      <c r="FOB1" s="233"/>
      <c r="FOC1" s="238"/>
      <c r="FOD1" s="234"/>
      <c r="FOE1" s="235"/>
      <c r="FOF1" s="235"/>
      <c r="FOG1" s="235"/>
      <c r="FOH1" s="235"/>
      <c r="FOI1" s="235"/>
      <c r="FOJ1" s="239"/>
      <c r="FOK1" s="235"/>
      <c r="FOL1" s="235"/>
      <c r="FOM1" s="240"/>
      <c r="FON1" s="235"/>
      <c r="FOO1" s="235"/>
      <c r="FOP1" s="236"/>
      <c r="FOQ1" s="237"/>
      <c r="FOR1" s="237"/>
      <c r="FOS1" s="237"/>
      <c r="FOT1" s="237"/>
      <c r="FOU1" s="237"/>
      <c r="FOV1" s="233"/>
      <c r="FOW1" s="238"/>
      <c r="FOX1" s="234"/>
      <c r="FOY1" s="235"/>
      <c r="FOZ1" s="235"/>
      <c r="FPA1" s="235"/>
      <c r="FPB1" s="235"/>
      <c r="FPC1" s="235"/>
      <c r="FPD1" s="239"/>
      <c r="FPE1" s="235"/>
      <c r="FPF1" s="235"/>
      <c r="FPG1" s="240"/>
      <c r="FPH1" s="235"/>
      <c r="FPI1" s="235"/>
      <c r="FPJ1" s="236"/>
      <c r="FPK1" s="237"/>
      <c r="FPL1" s="237"/>
      <c r="FPM1" s="237"/>
      <c r="FPN1" s="237"/>
      <c r="FPO1" s="237"/>
      <c r="FPP1" s="233"/>
      <c r="FPQ1" s="238"/>
      <c r="FPR1" s="234"/>
      <c r="FPS1" s="235"/>
      <c r="FPT1" s="235"/>
      <c r="FPU1" s="235"/>
      <c r="FPV1" s="235"/>
      <c r="FPW1" s="235"/>
      <c r="FPX1" s="239"/>
      <c r="FPY1" s="235"/>
      <c r="FPZ1" s="235"/>
      <c r="FQA1" s="240"/>
      <c r="FQB1" s="235"/>
      <c r="FQC1" s="235"/>
      <c r="FQD1" s="236"/>
      <c r="FQE1" s="237"/>
      <c r="FQF1" s="237"/>
      <c r="FQG1" s="237"/>
      <c r="FQH1" s="237"/>
      <c r="FQI1" s="237"/>
      <c r="FQJ1" s="233"/>
      <c r="FQK1" s="238"/>
      <c r="FQL1" s="234"/>
      <c r="FQM1" s="235"/>
      <c r="FQN1" s="235"/>
      <c r="FQO1" s="235"/>
      <c r="FQP1" s="235"/>
      <c r="FQQ1" s="235"/>
      <c r="FQR1" s="239"/>
      <c r="FQS1" s="235"/>
      <c r="FQT1" s="235"/>
      <c r="FQU1" s="240"/>
      <c r="FQV1" s="235"/>
      <c r="FQW1" s="235"/>
      <c r="FQX1" s="236"/>
      <c r="FQY1" s="237"/>
      <c r="FQZ1" s="237"/>
      <c r="FRA1" s="237"/>
      <c r="FRB1" s="237"/>
      <c r="FRC1" s="237"/>
      <c r="FRD1" s="233"/>
      <c r="FRE1" s="238"/>
      <c r="FRF1" s="234"/>
      <c r="FRG1" s="235"/>
      <c r="FRH1" s="235"/>
      <c r="FRI1" s="235"/>
      <c r="FRJ1" s="235"/>
      <c r="FRK1" s="235"/>
      <c r="FRL1" s="239"/>
      <c r="FRM1" s="235"/>
      <c r="FRN1" s="235"/>
      <c r="FRO1" s="240"/>
      <c r="FRP1" s="235"/>
      <c r="FRQ1" s="235"/>
      <c r="FRR1" s="236"/>
      <c r="FRS1" s="237"/>
      <c r="FRT1" s="237"/>
      <c r="FRU1" s="237"/>
      <c r="FRV1" s="237"/>
      <c r="FRW1" s="237"/>
      <c r="FRX1" s="233"/>
      <c r="FRY1" s="238"/>
      <c r="FRZ1" s="234"/>
      <c r="FSA1" s="235"/>
      <c r="FSB1" s="235"/>
      <c r="FSC1" s="235"/>
      <c r="FSD1" s="235"/>
      <c r="FSE1" s="235"/>
      <c r="FSF1" s="239"/>
      <c r="FSG1" s="235"/>
      <c r="FSH1" s="235"/>
      <c r="FSI1" s="240"/>
      <c r="FSJ1" s="235"/>
      <c r="FSK1" s="235"/>
      <c r="FSL1" s="236"/>
      <c r="FSM1" s="237"/>
      <c r="FSN1" s="237"/>
      <c r="FSO1" s="237"/>
      <c r="FSP1" s="237"/>
      <c r="FSQ1" s="237"/>
      <c r="FSR1" s="233"/>
      <c r="FSS1" s="238"/>
      <c r="FST1" s="234"/>
      <c r="FSU1" s="235"/>
      <c r="FSV1" s="235"/>
      <c r="FSW1" s="235"/>
      <c r="FSX1" s="235"/>
      <c r="FSY1" s="235"/>
      <c r="FSZ1" s="239"/>
      <c r="FTA1" s="235"/>
      <c r="FTB1" s="235"/>
      <c r="FTC1" s="240"/>
      <c r="FTD1" s="235"/>
      <c r="FTE1" s="235"/>
      <c r="FTF1" s="236"/>
      <c r="FTG1" s="237"/>
      <c r="FTH1" s="237"/>
      <c r="FTI1" s="237"/>
      <c r="FTJ1" s="237"/>
      <c r="FTK1" s="237"/>
      <c r="FTL1" s="233"/>
      <c r="FTM1" s="238"/>
      <c r="FTN1" s="234"/>
      <c r="FTO1" s="235"/>
      <c r="FTP1" s="235"/>
      <c r="FTQ1" s="235"/>
      <c r="FTR1" s="235"/>
      <c r="FTS1" s="235"/>
      <c r="FTT1" s="239"/>
      <c r="FTU1" s="235"/>
      <c r="FTV1" s="235"/>
      <c r="FTW1" s="240"/>
      <c r="FTX1" s="235"/>
      <c r="FTY1" s="235"/>
      <c r="FTZ1" s="236"/>
      <c r="FUA1" s="237"/>
      <c r="FUB1" s="237"/>
      <c r="FUC1" s="237"/>
      <c r="FUD1" s="237"/>
      <c r="FUE1" s="237"/>
      <c r="FUF1" s="233"/>
      <c r="FUG1" s="238"/>
      <c r="FUH1" s="234"/>
      <c r="FUI1" s="235"/>
      <c r="FUJ1" s="235"/>
      <c r="FUK1" s="235"/>
      <c r="FUL1" s="235"/>
      <c r="FUM1" s="235"/>
      <c r="FUN1" s="239"/>
      <c r="FUO1" s="235"/>
      <c r="FUP1" s="235"/>
      <c r="FUQ1" s="240"/>
      <c r="FUR1" s="235"/>
      <c r="FUS1" s="235"/>
      <c r="FUT1" s="236"/>
      <c r="FUU1" s="237"/>
      <c r="FUV1" s="237"/>
      <c r="FUW1" s="237"/>
      <c r="FUX1" s="237"/>
      <c r="FUY1" s="237"/>
      <c r="FUZ1" s="233"/>
      <c r="FVA1" s="238"/>
      <c r="FVB1" s="234"/>
      <c r="FVC1" s="235"/>
      <c r="FVD1" s="235"/>
      <c r="FVE1" s="235"/>
      <c r="FVF1" s="235"/>
      <c r="FVG1" s="235"/>
      <c r="FVH1" s="239"/>
      <c r="FVI1" s="235"/>
      <c r="FVJ1" s="235"/>
      <c r="FVK1" s="240"/>
      <c r="FVL1" s="235"/>
      <c r="FVM1" s="235"/>
      <c r="FVN1" s="236"/>
      <c r="FVO1" s="237"/>
      <c r="FVP1" s="237"/>
      <c r="FVQ1" s="237"/>
      <c r="FVR1" s="237"/>
      <c r="FVS1" s="237"/>
      <c r="FVT1" s="233"/>
      <c r="FVU1" s="238"/>
      <c r="FVV1" s="234"/>
      <c r="FVW1" s="235"/>
      <c r="FVX1" s="235"/>
      <c r="FVY1" s="235"/>
      <c r="FVZ1" s="235"/>
      <c r="FWA1" s="235"/>
      <c r="FWB1" s="239"/>
      <c r="FWC1" s="235"/>
      <c r="FWD1" s="235"/>
      <c r="FWE1" s="240"/>
      <c r="FWF1" s="235"/>
      <c r="FWG1" s="235"/>
      <c r="FWH1" s="236"/>
      <c r="FWI1" s="237"/>
      <c r="FWJ1" s="237"/>
      <c r="FWK1" s="237"/>
      <c r="FWL1" s="237"/>
      <c r="FWM1" s="237"/>
      <c r="FWN1" s="233"/>
      <c r="FWO1" s="238"/>
      <c r="FWP1" s="234"/>
      <c r="FWQ1" s="235"/>
      <c r="FWR1" s="235"/>
      <c r="FWS1" s="235"/>
      <c r="FWT1" s="235"/>
      <c r="FWU1" s="235"/>
      <c r="FWV1" s="239"/>
      <c r="FWW1" s="235"/>
      <c r="FWX1" s="235"/>
      <c r="FWY1" s="240"/>
      <c r="FWZ1" s="235"/>
      <c r="FXA1" s="235"/>
      <c r="FXB1" s="236"/>
      <c r="FXC1" s="237"/>
      <c r="FXD1" s="237"/>
      <c r="FXE1" s="237"/>
      <c r="FXF1" s="237"/>
      <c r="FXG1" s="237"/>
      <c r="FXH1" s="233"/>
      <c r="FXI1" s="238"/>
      <c r="FXJ1" s="234"/>
      <c r="FXK1" s="235"/>
      <c r="FXL1" s="235"/>
      <c r="FXM1" s="235"/>
      <c r="FXN1" s="235"/>
      <c r="FXO1" s="235"/>
      <c r="FXP1" s="239"/>
      <c r="FXQ1" s="235"/>
      <c r="FXR1" s="235"/>
      <c r="FXS1" s="240"/>
      <c r="FXT1" s="235"/>
      <c r="FXU1" s="235"/>
      <c r="FXV1" s="236"/>
      <c r="FXW1" s="237"/>
      <c r="FXX1" s="237"/>
      <c r="FXY1" s="237"/>
      <c r="FXZ1" s="237"/>
      <c r="FYA1" s="237"/>
      <c r="FYB1" s="233"/>
      <c r="FYC1" s="238"/>
      <c r="FYD1" s="234"/>
      <c r="FYE1" s="235"/>
      <c r="FYF1" s="235"/>
      <c r="FYG1" s="235"/>
      <c r="FYH1" s="235"/>
      <c r="FYI1" s="235"/>
      <c r="FYJ1" s="239"/>
      <c r="FYK1" s="235"/>
      <c r="FYL1" s="235"/>
      <c r="FYM1" s="240"/>
      <c r="FYN1" s="235"/>
      <c r="FYO1" s="235"/>
      <c r="FYP1" s="236"/>
      <c r="FYQ1" s="237"/>
      <c r="FYR1" s="237"/>
      <c r="FYS1" s="237"/>
      <c r="FYT1" s="237"/>
      <c r="FYU1" s="237"/>
      <c r="FYV1" s="233"/>
      <c r="FYW1" s="238"/>
      <c r="FYX1" s="234"/>
      <c r="FYY1" s="235"/>
      <c r="FYZ1" s="235"/>
      <c r="FZA1" s="235"/>
      <c r="FZB1" s="235"/>
      <c r="FZC1" s="235"/>
      <c r="FZD1" s="239"/>
      <c r="FZE1" s="235"/>
      <c r="FZF1" s="235"/>
      <c r="FZG1" s="240"/>
      <c r="FZH1" s="235"/>
      <c r="FZI1" s="235"/>
      <c r="FZJ1" s="236"/>
      <c r="FZK1" s="237"/>
      <c r="FZL1" s="237"/>
      <c r="FZM1" s="237"/>
      <c r="FZN1" s="237"/>
      <c r="FZO1" s="237"/>
      <c r="FZP1" s="233"/>
      <c r="FZQ1" s="238"/>
      <c r="FZR1" s="234"/>
      <c r="FZS1" s="235"/>
      <c r="FZT1" s="235"/>
      <c r="FZU1" s="235"/>
      <c r="FZV1" s="235"/>
      <c r="FZW1" s="235"/>
      <c r="FZX1" s="239"/>
      <c r="FZY1" s="235"/>
      <c r="FZZ1" s="235"/>
      <c r="GAA1" s="240"/>
      <c r="GAB1" s="235"/>
      <c r="GAC1" s="235"/>
      <c r="GAD1" s="236"/>
      <c r="GAE1" s="237"/>
      <c r="GAF1" s="237"/>
      <c r="GAG1" s="237"/>
      <c r="GAH1" s="237"/>
      <c r="GAI1" s="237"/>
      <c r="GAJ1" s="233"/>
      <c r="GAK1" s="238"/>
      <c r="GAL1" s="234"/>
      <c r="GAM1" s="235"/>
      <c r="GAN1" s="235"/>
      <c r="GAO1" s="235"/>
      <c r="GAP1" s="235"/>
      <c r="GAQ1" s="235"/>
      <c r="GAR1" s="239"/>
      <c r="GAS1" s="235"/>
      <c r="GAT1" s="235"/>
      <c r="GAU1" s="240"/>
      <c r="GAV1" s="235"/>
      <c r="GAW1" s="235"/>
      <c r="GAX1" s="236"/>
      <c r="GAY1" s="237"/>
      <c r="GAZ1" s="237"/>
      <c r="GBA1" s="237"/>
      <c r="GBB1" s="237"/>
      <c r="GBC1" s="237"/>
      <c r="GBD1" s="233"/>
      <c r="GBE1" s="238"/>
      <c r="GBF1" s="234"/>
      <c r="GBG1" s="235"/>
      <c r="GBH1" s="235"/>
      <c r="GBI1" s="235"/>
      <c r="GBJ1" s="235"/>
      <c r="GBK1" s="235"/>
      <c r="GBL1" s="239"/>
      <c r="GBM1" s="235"/>
      <c r="GBN1" s="235"/>
      <c r="GBO1" s="240"/>
      <c r="GBP1" s="235"/>
      <c r="GBQ1" s="235"/>
      <c r="GBR1" s="236"/>
      <c r="GBS1" s="237"/>
      <c r="GBT1" s="237"/>
      <c r="GBU1" s="237"/>
      <c r="GBV1" s="237"/>
      <c r="GBW1" s="237"/>
      <c r="GBX1" s="233"/>
      <c r="GBY1" s="238"/>
      <c r="GBZ1" s="234"/>
      <c r="GCA1" s="235"/>
      <c r="GCB1" s="235"/>
      <c r="GCC1" s="235"/>
      <c r="GCD1" s="235"/>
      <c r="GCE1" s="235"/>
      <c r="GCF1" s="239"/>
      <c r="GCG1" s="235"/>
      <c r="GCH1" s="235"/>
      <c r="GCI1" s="240"/>
      <c r="GCJ1" s="235"/>
      <c r="GCK1" s="235"/>
      <c r="GCL1" s="236"/>
      <c r="GCM1" s="237"/>
      <c r="GCN1" s="237"/>
      <c r="GCO1" s="237"/>
      <c r="GCP1" s="237"/>
      <c r="GCQ1" s="237"/>
      <c r="GCR1" s="233"/>
      <c r="GCS1" s="238"/>
      <c r="GCT1" s="234"/>
      <c r="GCU1" s="235"/>
      <c r="GCV1" s="235"/>
      <c r="GCW1" s="235"/>
      <c r="GCX1" s="235"/>
      <c r="GCY1" s="235"/>
      <c r="GCZ1" s="239"/>
      <c r="GDA1" s="235"/>
      <c r="GDB1" s="235"/>
      <c r="GDC1" s="240"/>
      <c r="GDD1" s="235"/>
      <c r="GDE1" s="235"/>
      <c r="GDF1" s="236"/>
      <c r="GDG1" s="237"/>
      <c r="GDH1" s="237"/>
      <c r="GDI1" s="237"/>
      <c r="GDJ1" s="237"/>
      <c r="GDK1" s="237"/>
      <c r="GDL1" s="233"/>
      <c r="GDM1" s="238"/>
      <c r="GDN1" s="234"/>
      <c r="GDO1" s="235"/>
      <c r="GDP1" s="235"/>
      <c r="GDQ1" s="235"/>
      <c r="GDR1" s="235"/>
      <c r="GDS1" s="235"/>
      <c r="GDT1" s="239"/>
      <c r="GDU1" s="235"/>
      <c r="GDV1" s="235"/>
      <c r="GDW1" s="240"/>
      <c r="GDX1" s="235"/>
      <c r="GDY1" s="235"/>
      <c r="GDZ1" s="236"/>
      <c r="GEA1" s="237"/>
      <c r="GEB1" s="237"/>
      <c r="GEC1" s="237"/>
      <c r="GED1" s="237"/>
      <c r="GEE1" s="237"/>
      <c r="GEF1" s="233"/>
      <c r="GEG1" s="238"/>
      <c r="GEH1" s="234"/>
      <c r="GEI1" s="235"/>
      <c r="GEJ1" s="235"/>
      <c r="GEK1" s="235"/>
      <c r="GEL1" s="235"/>
      <c r="GEM1" s="235"/>
      <c r="GEN1" s="239"/>
      <c r="GEO1" s="235"/>
      <c r="GEP1" s="235"/>
      <c r="GEQ1" s="240"/>
      <c r="GER1" s="235"/>
      <c r="GES1" s="235"/>
      <c r="GET1" s="236"/>
      <c r="GEU1" s="237"/>
      <c r="GEV1" s="237"/>
      <c r="GEW1" s="237"/>
      <c r="GEX1" s="237"/>
      <c r="GEY1" s="237"/>
      <c r="GEZ1" s="233"/>
      <c r="GFA1" s="238"/>
      <c r="GFB1" s="234"/>
      <c r="GFC1" s="235"/>
      <c r="GFD1" s="235"/>
      <c r="GFE1" s="235"/>
      <c r="GFF1" s="235"/>
      <c r="GFG1" s="235"/>
      <c r="GFH1" s="239"/>
      <c r="GFI1" s="235"/>
      <c r="GFJ1" s="235"/>
      <c r="GFK1" s="240"/>
      <c r="GFL1" s="235"/>
      <c r="GFM1" s="235"/>
      <c r="GFN1" s="236"/>
      <c r="GFO1" s="237"/>
      <c r="GFP1" s="237"/>
      <c r="GFQ1" s="237"/>
      <c r="GFR1" s="237"/>
      <c r="GFS1" s="237"/>
      <c r="GFT1" s="233"/>
      <c r="GFU1" s="238"/>
      <c r="GFV1" s="234"/>
      <c r="GFW1" s="235"/>
      <c r="GFX1" s="235"/>
      <c r="GFY1" s="235"/>
      <c r="GFZ1" s="235"/>
      <c r="GGA1" s="235"/>
      <c r="GGB1" s="239"/>
      <c r="GGC1" s="235"/>
      <c r="GGD1" s="235"/>
      <c r="GGE1" s="240"/>
      <c r="GGF1" s="235"/>
      <c r="GGG1" s="235"/>
      <c r="GGH1" s="236"/>
      <c r="GGI1" s="237"/>
      <c r="GGJ1" s="237"/>
      <c r="GGK1" s="237"/>
      <c r="GGL1" s="237"/>
      <c r="GGM1" s="237"/>
      <c r="GGN1" s="233"/>
      <c r="GGO1" s="238"/>
      <c r="GGP1" s="234"/>
      <c r="GGQ1" s="235"/>
      <c r="GGR1" s="235"/>
      <c r="GGS1" s="235"/>
      <c r="GGT1" s="235"/>
      <c r="GGU1" s="235"/>
      <c r="GGV1" s="239"/>
      <c r="GGW1" s="235"/>
      <c r="GGX1" s="235"/>
      <c r="GGY1" s="240"/>
      <c r="GGZ1" s="235"/>
      <c r="GHA1" s="235"/>
      <c r="GHB1" s="236"/>
      <c r="GHC1" s="237"/>
      <c r="GHD1" s="237"/>
      <c r="GHE1" s="237"/>
      <c r="GHF1" s="237"/>
      <c r="GHG1" s="237"/>
      <c r="GHH1" s="233"/>
      <c r="GHI1" s="238"/>
      <c r="GHJ1" s="234"/>
      <c r="GHK1" s="235"/>
      <c r="GHL1" s="235"/>
      <c r="GHM1" s="235"/>
      <c r="GHN1" s="235"/>
      <c r="GHO1" s="235"/>
      <c r="GHP1" s="239"/>
      <c r="GHQ1" s="235"/>
      <c r="GHR1" s="235"/>
      <c r="GHS1" s="240"/>
      <c r="GHT1" s="235"/>
      <c r="GHU1" s="235"/>
      <c r="GHV1" s="236"/>
      <c r="GHW1" s="237"/>
      <c r="GHX1" s="237"/>
      <c r="GHY1" s="237"/>
      <c r="GHZ1" s="237"/>
      <c r="GIA1" s="237"/>
      <c r="GIB1" s="233"/>
      <c r="GIC1" s="238"/>
      <c r="GID1" s="234"/>
      <c r="GIE1" s="235"/>
      <c r="GIF1" s="235"/>
      <c r="GIG1" s="235"/>
      <c r="GIH1" s="235"/>
      <c r="GII1" s="235"/>
      <c r="GIJ1" s="239"/>
      <c r="GIK1" s="235"/>
      <c r="GIL1" s="235"/>
      <c r="GIM1" s="240"/>
      <c r="GIN1" s="235"/>
      <c r="GIO1" s="235"/>
      <c r="GIP1" s="236"/>
      <c r="GIQ1" s="237"/>
      <c r="GIR1" s="237"/>
      <c r="GIS1" s="237"/>
      <c r="GIT1" s="237"/>
      <c r="GIU1" s="237"/>
      <c r="GIV1" s="233"/>
      <c r="GIW1" s="238"/>
      <c r="GIX1" s="234"/>
      <c r="GIY1" s="235"/>
      <c r="GIZ1" s="235"/>
      <c r="GJA1" s="235"/>
      <c r="GJB1" s="235"/>
      <c r="GJC1" s="235"/>
      <c r="GJD1" s="239"/>
      <c r="GJE1" s="235"/>
      <c r="GJF1" s="235"/>
      <c r="GJG1" s="240"/>
      <c r="GJH1" s="235"/>
      <c r="GJI1" s="235"/>
      <c r="GJJ1" s="236"/>
      <c r="GJK1" s="237"/>
      <c r="GJL1" s="237"/>
      <c r="GJM1" s="237"/>
      <c r="GJN1" s="237"/>
      <c r="GJO1" s="237"/>
      <c r="GJP1" s="233"/>
      <c r="GJQ1" s="238"/>
      <c r="GJR1" s="234"/>
      <c r="GJS1" s="235"/>
      <c r="GJT1" s="235"/>
      <c r="GJU1" s="235"/>
      <c r="GJV1" s="235"/>
      <c r="GJW1" s="235"/>
      <c r="GJX1" s="239"/>
      <c r="GJY1" s="235"/>
      <c r="GJZ1" s="235"/>
      <c r="GKA1" s="240"/>
      <c r="GKB1" s="235"/>
      <c r="GKC1" s="235"/>
      <c r="GKD1" s="236"/>
      <c r="GKE1" s="237"/>
      <c r="GKF1" s="237"/>
      <c r="GKG1" s="237"/>
      <c r="GKH1" s="237"/>
      <c r="GKI1" s="237"/>
      <c r="GKJ1" s="233"/>
      <c r="GKK1" s="238"/>
      <c r="GKL1" s="234"/>
      <c r="GKM1" s="235"/>
      <c r="GKN1" s="235"/>
      <c r="GKO1" s="235"/>
      <c r="GKP1" s="235"/>
      <c r="GKQ1" s="235"/>
      <c r="GKR1" s="239"/>
      <c r="GKS1" s="235"/>
      <c r="GKT1" s="235"/>
      <c r="GKU1" s="240"/>
      <c r="GKV1" s="235"/>
      <c r="GKW1" s="235"/>
      <c r="GKX1" s="236"/>
      <c r="GKY1" s="237"/>
      <c r="GKZ1" s="237"/>
      <c r="GLA1" s="237"/>
      <c r="GLB1" s="237"/>
      <c r="GLC1" s="237"/>
      <c r="GLD1" s="233"/>
      <c r="GLE1" s="238"/>
      <c r="GLF1" s="234"/>
      <c r="GLG1" s="235"/>
      <c r="GLH1" s="235"/>
      <c r="GLI1" s="235"/>
      <c r="GLJ1" s="235"/>
      <c r="GLK1" s="235"/>
      <c r="GLL1" s="239"/>
      <c r="GLM1" s="235"/>
      <c r="GLN1" s="235"/>
      <c r="GLO1" s="240"/>
      <c r="GLP1" s="235"/>
      <c r="GLQ1" s="235"/>
      <c r="GLR1" s="236"/>
      <c r="GLS1" s="237"/>
      <c r="GLT1" s="237"/>
      <c r="GLU1" s="237"/>
      <c r="GLV1" s="237"/>
      <c r="GLW1" s="237"/>
      <c r="GLX1" s="233"/>
      <c r="GLY1" s="238"/>
      <c r="GLZ1" s="234"/>
      <c r="GMA1" s="235"/>
      <c r="GMB1" s="235"/>
      <c r="GMC1" s="235"/>
      <c r="GMD1" s="235"/>
      <c r="GME1" s="235"/>
      <c r="GMF1" s="239"/>
      <c r="GMG1" s="235"/>
      <c r="GMH1" s="235"/>
      <c r="GMI1" s="240"/>
      <c r="GMJ1" s="235"/>
      <c r="GMK1" s="235"/>
      <c r="GML1" s="236"/>
      <c r="GMM1" s="237"/>
      <c r="GMN1" s="237"/>
      <c r="GMO1" s="237"/>
      <c r="GMP1" s="237"/>
      <c r="GMQ1" s="237"/>
      <c r="GMR1" s="233"/>
      <c r="GMS1" s="238"/>
      <c r="GMT1" s="234"/>
      <c r="GMU1" s="235"/>
      <c r="GMV1" s="235"/>
      <c r="GMW1" s="235"/>
      <c r="GMX1" s="235"/>
      <c r="GMY1" s="235"/>
      <c r="GMZ1" s="239"/>
      <c r="GNA1" s="235"/>
      <c r="GNB1" s="235"/>
      <c r="GNC1" s="240"/>
      <c r="GND1" s="235"/>
      <c r="GNE1" s="235"/>
      <c r="GNF1" s="236"/>
      <c r="GNG1" s="237"/>
      <c r="GNH1" s="237"/>
      <c r="GNI1" s="237"/>
      <c r="GNJ1" s="237"/>
      <c r="GNK1" s="237"/>
      <c r="GNL1" s="233"/>
      <c r="GNM1" s="238"/>
      <c r="GNN1" s="234"/>
      <c r="GNO1" s="235"/>
      <c r="GNP1" s="235"/>
      <c r="GNQ1" s="235"/>
      <c r="GNR1" s="235"/>
      <c r="GNS1" s="235"/>
      <c r="GNT1" s="239"/>
      <c r="GNU1" s="235"/>
      <c r="GNV1" s="235"/>
      <c r="GNW1" s="240"/>
      <c r="GNX1" s="235"/>
      <c r="GNY1" s="235"/>
      <c r="GNZ1" s="236"/>
      <c r="GOA1" s="237"/>
      <c r="GOB1" s="237"/>
      <c r="GOC1" s="237"/>
      <c r="GOD1" s="237"/>
      <c r="GOE1" s="237"/>
      <c r="GOF1" s="233"/>
      <c r="GOG1" s="238"/>
      <c r="GOH1" s="234"/>
      <c r="GOI1" s="235"/>
      <c r="GOJ1" s="235"/>
      <c r="GOK1" s="235"/>
      <c r="GOL1" s="235"/>
      <c r="GOM1" s="235"/>
      <c r="GON1" s="239"/>
      <c r="GOO1" s="235"/>
      <c r="GOP1" s="235"/>
      <c r="GOQ1" s="240"/>
      <c r="GOR1" s="235"/>
      <c r="GOS1" s="235"/>
      <c r="GOT1" s="236"/>
      <c r="GOU1" s="237"/>
      <c r="GOV1" s="237"/>
      <c r="GOW1" s="237"/>
      <c r="GOX1" s="237"/>
      <c r="GOY1" s="237"/>
      <c r="GOZ1" s="233"/>
      <c r="GPA1" s="238"/>
      <c r="GPB1" s="234"/>
      <c r="GPC1" s="235"/>
      <c r="GPD1" s="235"/>
      <c r="GPE1" s="235"/>
      <c r="GPF1" s="235"/>
      <c r="GPG1" s="235"/>
      <c r="GPH1" s="239"/>
      <c r="GPI1" s="235"/>
      <c r="GPJ1" s="235"/>
      <c r="GPK1" s="240"/>
      <c r="GPL1" s="235"/>
      <c r="GPM1" s="235"/>
      <c r="GPN1" s="236"/>
      <c r="GPO1" s="237"/>
      <c r="GPP1" s="237"/>
      <c r="GPQ1" s="237"/>
      <c r="GPR1" s="237"/>
      <c r="GPS1" s="237"/>
      <c r="GPT1" s="233"/>
      <c r="GPU1" s="238"/>
      <c r="GPV1" s="234"/>
      <c r="GPW1" s="235"/>
      <c r="GPX1" s="235"/>
      <c r="GPY1" s="235"/>
      <c r="GPZ1" s="235"/>
      <c r="GQA1" s="235"/>
      <c r="GQB1" s="239"/>
      <c r="GQC1" s="235"/>
      <c r="GQD1" s="235"/>
      <c r="GQE1" s="240"/>
      <c r="GQF1" s="235"/>
      <c r="GQG1" s="235"/>
      <c r="GQH1" s="236"/>
      <c r="GQI1" s="237"/>
      <c r="GQJ1" s="237"/>
      <c r="GQK1" s="237"/>
      <c r="GQL1" s="237"/>
      <c r="GQM1" s="237"/>
      <c r="GQN1" s="233"/>
      <c r="GQO1" s="238"/>
      <c r="GQP1" s="234"/>
      <c r="GQQ1" s="235"/>
      <c r="GQR1" s="235"/>
      <c r="GQS1" s="235"/>
      <c r="GQT1" s="235"/>
      <c r="GQU1" s="235"/>
      <c r="GQV1" s="239"/>
      <c r="GQW1" s="235"/>
      <c r="GQX1" s="235"/>
      <c r="GQY1" s="240"/>
      <c r="GQZ1" s="235"/>
      <c r="GRA1" s="235"/>
      <c r="GRB1" s="236"/>
      <c r="GRC1" s="237"/>
      <c r="GRD1" s="237"/>
      <c r="GRE1" s="237"/>
      <c r="GRF1" s="237"/>
      <c r="GRG1" s="237"/>
      <c r="GRH1" s="233"/>
      <c r="GRI1" s="238"/>
      <c r="GRJ1" s="234"/>
      <c r="GRK1" s="235"/>
      <c r="GRL1" s="235"/>
      <c r="GRM1" s="235"/>
      <c r="GRN1" s="235"/>
      <c r="GRO1" s="235"/>
      <c r="GRP1" s="239"/>
      <c r="GRQ1" s="235"/>
      <c r="GRR1" s="235"/>
      <c r="GRS1" s="240"/>
      <c r="GRT1" s="235"/>
      <c r="GRU1" s="235"/>
      <c r="GRV1" s="236"/>
      <c r="GRW1" s="237"/>
      <c r="GRX1" s="237"/>
      <c r="GRY1" s="237"/>
      <c r="GRZ1" s="237"/>
      <c r="GSA1" s="237"/>
      <c r="GSB1" s="233"/>
      <c r="GSC1" s="238"/>
      <c r="GSD1" s="234"/>
      <c r="GSE1" s="235"/>
      <c r="GSF1" s="235"/>
      <c r="GSG1" s="235"/>
      <c r="GSH1" s="235"/>
      <c r="GSI1" s="235"/>
      <c r="GSJ1" s="239"/>
      <c r="GSK1" s="235"/>
      <c r="GSL1" s="235"/>
      <c r="GSM1" s="240"/>
      <c r="GSN1" s="235"/>
      <c r="GSO1" s="235"/>
      <c r="GSP1" s="236"/>
      <c r="GSQ1" s="237"/>
      <c r="GSR1" s="237"/>
      <c r="GSS1" s="237"/>
      <c r="GST1" s="237"/>
      <c r="GSU1" s="237"/>
      <c r="GSV1" s="233"/>
      <c r="GSW1" s="238"/>
      <c r="GSX1" s="234"/>
      <c r="GSY1" s="235"/>
      <c r="GSZ1" s="235"/>
      <c r="GTA1" s="235"/>
      <c r="GTB1" s="235"/>
      <c r="GTC1" s="235"/>
      <c r="GTD1" s="239"/>
      <c r="GTE1" s="235"/>
      <c r="GTF1" s="235"/>
      <c r="GTG1" s="240"/>
      <c r="GTH1" s="235"/>
      <c r="GTI1" s="235"/>
      <c r="GTJ1" s="236"/>
      <c r="GTK1" s="237"/>
      <c r="GTL1" s="237"/>
      <c r="GTM1" s="237"/>
      <c r="GTN1" s="237"/>
      <c r="GTO1" s="237"/>
      <c r="GTP1" s="233"/>
      <c r="GTQ1" s="238"/>
      <c r="GTR1" s="234"/>
      <c r="GTS1" s="235"/>
      <c r="GTT1" s="235"/>
      <c r="GTU1" s="235"/>
      <c r="GTV1" s="235"/>
      <c r="GTW1" s="235"/>
      <c r="GTX1" s="239"/>
      <c r="GTY1" s="235"/>
      <c r="GTZ1" s="235"/>
      <c r="GUA1" s="240"/>
      <c r="GUB1" s="235"/>
      <c r="GUC1" s="235"/>
      <c r="GUD1" s="236"/>
      <c r="GUE1" s="237"/>
      <c r="GUF1" s="237"/>
      <c r="GUG1" s="237"/>
      <c r="GUH1" s="237"/>
      <c r="GUI1" s="237"/>
      <c r="GUJ1" s="233"/>
      <c r="GUK1" s="238"/>
      <c r="GUL1" s="234"/>
      <c r="GUM1" s="235"/>
      <c r="GUN1" s="235"/>
      <c r="GUO1" s="235"/>
      <c r="GUP1" s="235"/>
      <c r="GUQ1" s="235"/>
      <c r="GUR1" s="239"/>
      <c r="GUS1" s="235"/>
      <c r="GUT1" s="235"/>
      <c r="GUU1" s="240"/>
      <c r="GUV1" s="235"/>
      <c r="GUW1" s="235"/>
      <c r="GUX1" s="236"/>
      <c r="GUY1" s="237"/>
      <c r="GUZ1" s="237"/>
      <c r="GVA1" s="237"/>
      <c r="GVB1" s="237"/>
      <c r="GVC1" s="237"/>
      <c r="GVD1" s="233"/>
      <c r="GVE1" s="238"/>
      <c r="GVF1" s="234"/>
      <c r="GVG1" s="235"/>
      <c r="GVH1" s="235"/>
      <c r="GVI1" s="235"/>
      <c r="GVJ1" s="235"/>
      <c r="GVK1" s="235"/>
      <c r="GVL1" s="239"/>
      <c r="GVM1" s="235"/>
      <c r="GVN1" s="235"/>
      <c r="GVO1" s="240"/>
      <c r="GVP1" s="235"/>
      <c r="GVQ1" s="235"/>
      <c r="GVR1" s="236"/>
      <c r="GVS1" s="237"/>
      <c r="GVT1" s="237"/>
      <c r="GVU1" s="237"/>
      <c r="GVV1" s="237"/>
      <c r="GVW1" s="237"/>
      <c r="GVX1" s="233"/>
      <c r="GVY1" s="238"/>
      <c r="GVZ1" s="234"/>
      <c r="GWA1" s="235"/>
      <c r="GWB1" s="235"/>
      <c r="GWC1" s="235"/>
      <c r="GWD1" s="235"/>
      <c r="GWE1" s="235"/>
      <c r="GWF1" s="239"/>
      <c r="GWG1" s="235"/>
      <c r="GWH1" s="235"/>
      <c r="GWI1" s="240"/>
      <c r="GWJ1" s="235"/>
      <c r="GWK1" s="235"/>
      <c r="GWL1" s="236"/>
      <c r="GWM1" s="237"/>
      <c r="GWN1" s="237"/>
      <c r="GWO1" s="237"/>
      <c r="GWP1" s="237"/>
      <c r="GWQ1" s="237"/>
      <c r="GWR1" s="233"/>
      <c r="GWS1" s="238"/>
      <c r="GWT1" s="234"/>
      <c r="GWU1" s="235"/>
      <c r="GWV1" s="235"/>
      <c r="GWW1" s="235"/>
      <c r="GWX1" s="235"/>
      <c r="GWY1" s="235"/>
      <c r="GWZ1" s="239"/>
      <c r="GXA1" s="235"/>
      <c r="GXB1" s="235"/>
      <c r="GXC1" s="240"/>
      <c r="GXD1" s="235"/>
      <c r="GXE1" s="235"/>
      <c r="GXF1" s="236"/>
      <c r="GXG1" s="237"/>
      <c r="GXH1" s="237"/>
      <c r="GXI1" s="237"/>
      <c r="GXJ1" s="237"/>
      <c r="GXK1" s="237"/>
      <c r="GXL1" s="233"/>
      <c r="GXM1" s="238"/>
      <c r="GXN1" s="234"/>
      <c r="GXO1" s="235"/>
      <c r="GXP1" s="235"/>
      <c r="GXQ1" s="235"/>
      <c r="GXR1" s="235"/>
      <c r="GXS1" s="235"/>
      <c r="GXT1" s="239"/>
      <c r="GXU1" s="235"/>
      <c r="GXV1" s="235"/>
      <c r="GXW1" s="240"/>
      <c r="GXX1" s="235"/>
      <c r="GXY1" s="235"/>
      <c r="GXZ1" s="236"/>
      <c r="GYA1" s="237"/>
      <c r="GYB1" s="237"/>
      <c r="GYC1" s="237"/>
      <c r="GYD1" s="237"/>
      <c r="GYE1" s="237"/>
      <c r="GYF1" s="233"/>
      <c r="GYG1" s="238"/>
      <c r="GYH1" s="234"/>
      <c r="GYI1" s="235"/>
      <c r="GYJ1" s="235"/>
      <c r="GYK1" s="235"/>
      <c r="GYL1" s="235"/>
      <c r="GYM1" s="235"/>
      <c r="GYN1" s="239"/>
      <c r="GYO1" s="235"/>
      <c r="GYP1" s="235"/>
      <c r="GYQ1" s="240"/>
      <c r="GYR1" s="235"/>
      <c r="GYS1" s="235"/>
      <c r="GYT1" s="236"/>
      <c r="GYU1" s="237"/>
      <c r="GYV1" s="237"/>
      <c r="GYW1" s="237"/>
      <c r="GYX1" s="237"/>
      <c r="GYY1" s="237"/>
      <c r="GYZ1" s="233"/>
      <c r="GZA1" s="238"/>
      <c r="GZB1" s="234"/>
      <c r="GZC1" s="235"/>
      <c r="GZD1" s="235"/>
      <c r="GZE1" s="235"/>
      <c r="GZF1" s="235"/>
      <c r="GZG1" s="235"/>
      <c r="GZH1" s="239"/>
      <c r="GZI1" s="235"/>
      <c r="GZJ1" s="235"/>
      <c r="GZK1" s="240"/>
      <c r="GZL1" s="235"/>
      <c r="GZM1" s="235"/>
      <c r="GZN1" s="236"/>
      <c r="GZO1" s="237"/>
      <c r="GZP1" s="237"/>
      <c r="GZQ1" s="237"/>
      <c r="GZR1" s="237"/>
      <c r="GZS1" s="237"/>
      <c r="GZT1" s="233"/>
      <c r="GZU1" s="238"/>
      <c r="GZV1" s="234"/>
      <c r="GZW1" s="235"/>
      <c r="GZX1" s="235"/>
      <c r="GZY1" s="235"/>
      <c r="GZZ1" s="235"/>
      <c r="HAA1" s="235"/>
      <c r="HAB1" s="239"/>
      <c r="HAC1" s="235"/>
      <c r="HAD1" s="235"/>
      <c r="HAE1" s="240"/>
      <c r="HAF1" s="235"/>
      <c r="HAG1" s="235"/>
      <c r="HAH1" s="236"/>
      <c r="HAI1" s="237"/>
      <c r="HAJ1" s="237"/>
      <c r="HAK1" s="237"/>
      <c r="HAL1" s="237"/>
      <c r="HAM1" s="237"/>
      <c r="HAN1" s="233"/>
      <c r="HAO1" s="238"/>
      <c r="HAP1" s="234"/>
      <c r="HAQ1" s="235"/>
      <c r="HAR1" s="235"/>
      <c r="HAS1" s="235"/>
      <c r="HAT1" s="235"/>
      <c r="HAU1" s="235"/>
      <c r="HAV1" s="239"/>
      <c r="HAW1" s="235"/>
      <c r="HAX1" s="235"/>
      <c r="HAY1" s="240"/>
      <c r="HAZ1" s="235"/>
      <c r="HBA1" s="235"/>
      <c r="HBB1" s="236"/>
      <c r="HBC1" s="237"/>
      <c r="HBD1" s="237"/>
      <c r="HBE1" s="237"/>
      <c r="HBF1" s="237"/>
      <c r="HBG1" s="237"/>
      <c r="HBH1" s="233"/>
      <c r="HBI1" s="238"/>
      <c r="HBJ1" s="234"/>
      <c r="HBK1" s="235"/>
      <c r="HBL1" s="235"/>
      <c r="HBM1" s="235"/>
      <c r="HBN1" s="235"/>
      <c r="HBO1" s="235"/>
      <c r="HBP1" s="239"/>
      <c r="HBQ1" s="235"/>
      <c r="HBR1" s="235"/>
      <c r="HBS1" s="240"/>
      <c r="HBT1" s="235"/>
      <c r="HBU1" s="235"/>
      <c r="HBV1" s="236"/>
      <c r="HBW1" s="237"/>
      <c r="HBX1" s="237"/>
      <c r="HBY1" s="237"/>
      <c r="HBZ1" s="237"/>
      <c r="HCA1" s="237"/>
      <c r="HCB1" s="233"/>
      <c r="HCC1" s="238"/>
      <c r="HCD1" s="234"/>
      <c r="HCE1" s="235"/>
      <c r="HCF1" s="235"/>
      <c r="HCG1" s="235"/>
      <c r="HCH1" s="235"/>
      <c r="HCI1" s="235"/>
      <c r="HCJ1" s="239"/>
      <c r="HCK1" s="235"/>
      <c r="HCL1" s="235"/>
      <c r="HCM1" s="240"/>
      <c r="HCN1" s="235"/>
      <c r="HCO1" s="235"/>
      <c r="HCP1" s="236"/>
      <c r="HCQ1" s="237"/>
      <c r="HCR1" s="237"/>
      <c r="HCS1" s="237"/>
      <c r="HCT1" s="237"/>
      <c r="HCU1" s="237"/>
      <c r="HCV1" s="233"/>
      <c r="HCW1" s="238"/>
      <c r="HCX1" s="234"/>
      <c r="HCY1" s="235"/>
      <c r="HCZ1" s="235"/>
      <c r="HDA1" s="235"/>
      <c r="HDB1" s="235"/>
      <c r="HDC1" s="235"/>
      <c r="HDD1" s="239"/>
      <c r="HDE1" s="235"/>
      <c r="HDF1" s="235"/>
      <c r="HDG1" s="240"/>
      <c r="HDH1" s="235"/>
      <c r="HDI1" s="235"/>
      <c r="HDJ1" s="236"/>
      <c r="HDK1" s="237"/>
      <c r="HDL1" s="237"/>
      <c r="HDM1" s="237"/>
      <c r="HDN1" s="237"/>
      <c r="HDO1" s="237"/>
      <c r="HDP1" s="233"/>
      <c r="HDQ1" s="238"/>
      <c r="HDR1" s="234"/>
      <c r="HDS1" s="235"/>
      <c r="HDT1" s="235"/>
      <c r="HDU1" s="235"/>
      <c r="HDV1" s="235"/>
      <c r="HDW1" s="235"/>
      <c r="HDX1" s="239"/>
      <c r="HDY1" s="235"/>
      <c r="HDZ1" s="235"/>
      <c r="HEA1" s="240"/>
      <c r="HEB1" s="235"/>
      <c r="HEC1" s="235"/>
      <c r="HED1" s="236"/>
      <c r="HEE1" s="237"/>
      <c r="HEF1" s="237"/>
      <c r="HEG1" s="237"/>
      <c r="HEH1" s="237"/>
      <c r="HEI1" s="237"/>
      <c r="HEJ1" s="233"/>
      <c r="HEK1" s="238"/>
      <c r="HEL1" s="234"/>
      <c r="HEM1" s="235"/>
      <c r="HEN1" s="235"/>
      <c r="HEO1" s="235"/>
      <c r="HEP1" s="235"/>
      <c r="HEQ1" s="235"/>
      <c r="HER1" s="239"/>
      <c r="HES1" s="235"/>
      <c r="HET1" s="235"/>
      <c r="HEU1" s="240"/>
      <c r="HEV1" s="235"/>
      <c r="HEW1" s="235"/>
      <c r="HEX1" s="236"/>
      <c r="HEY1" s="237"/>
      <c r="HEZ1" s="237"/>
      <c r="HFA1" s="237"/>
      <c r="HFB1" s="237"/>
      <c r="HFC1" s="237"/>
      <c r="HFD1" s="233"/>
      <c r="HFE1" s="238"/>
      <c r="HFF1" s="234"/>
      <c r="HFG1" s="235"/>
      <c r="HFH1" s="235"/>
      <c r="HFI1" s="235"/>
      <c r="HFJ1" s="235"/>
      <c r="HFK1" s="235"/>
      <c r="HFL1" s="239"/>
      <c r="HFM1" s="235"/>
      <c r="HFN1" s="235"/>
      <c r="HFO1" s="240"/>
      <c r="HFP1" s="235"/>
      <c r="HFQ1" s="235"/>
      <c r="HFR1" s="236"/>
      <c r="HFS1" s="237"/>
      <c r="HFT1" s="237"/>
      <c r="HFU1" s="237"/>
      <c r="HFV1" s="237"/>
      <c r="HFW1" s="237"/>
      <c r="HFX1" s="233"/>
      <c r="HFY1" s="238"/>
      <c r="HFZ1" s="234"/>
      <c r="HGA1" s="235"/>
      <c r="HGB1" s="235"/>
      <c r="HGC1" s="235"/>
      <c r="HGD1" s="235"/>
      <c r="HGE1" s="235"/>
      <c r="HGF1" s="239"/>
      <c r="HGG1" s="235"/>
      <c r="HGH1" s="235"/>
      <c r="HGI1" s="240"/>
      <c r="HGJ1" s="235"/>
      <c r="HGK1" s="235"/>
      <c r="HGL1" s="236"/>
      <c r="HGM1" s="237"/>
      <c r="HGN1" s="237"/>
      <c r="HGO1" s="237"/>
      <c r="HGP1" s="237"/>
      <c r="HGQ1" s="237"/>
      <c r="HGR1" s="233"/>
      <c r="HGS1" s="238"/>
      <c r="HGT1" s="234"/>
      <c r="HGU1" s="235"/>
      <c r="HGV1" s="235"/>
      <c r="HGW1" s="235"/>
      <c r="HGX1" s="235"/>
      <c r="HGY1" s="235"/>
      <c r="HGZ1" s="239"/>
      <c r="HHA1" s="235"/>
      <c r="HHB1" s="235"/>
      <c r="HHC1" s="240"/>
      <c r="HHD1" s="235"/>
      <c r="HHE1" s="235"/>
      <c r="HHF1" s="236"/>
      <c r="HHG1" s="237"/>
      <c r="HHH1" s="237"/>
      <c r="HHI1" s="237"/>
      <c r="HHJ1" s="237"/>
      <c r="HHK1" s="237"/>
      <c r="HHL1" s="233"/>
      <c r="HHM1" s="238"/>
      <c r="HHN1" s="234"/>
      <c r="HHO1" s="235"/>
      <c r="HHP1" s="235"/>
      <c r="HHQ1" s="235"/>
      <c r="HHR1" s="235"/>
      <c r="HHS1" s="235"/>
      <c r="HHT1" s="239"/>
      <c r="HHU1" s="235"/>
      <c r="HHV1" s="235"/>
      <c r="HHW1" s="240"/>
      <c r="HHX1" s="235"/>
      <c r="HHY1" s="235"/>
      <c r="HHZ1" s="236"/>
      <c r="HIA1" s="237"/>
      <c r="HIB1" s="237"/>
      <c r="HIC1" s="237"/>
      <c r="HID1" s="237"/>
      <c r="HIE1" s="237"/>
      <c r="HIF1" s="233"/>
      <c r="HIG1" s="238"/>
      <c r="HIH1" s="234"/>
      <c r="HII1" s="235"/>
      <c r="HIJ1" s="235"/>
      <c r="HIK1" s="235"/>
      <c r="HIL1" s="235"/>
      <c r="HIM1" s="235"/>
      <c r="HIN1" s="239"/>
      <c r="HIO1" s="235"/>
      <c r="HIP1" s="235"/>
      <c r="HIQ1" s="240"/>
      <c r="HIR1" s="235"/>
      <c r="HIS1" s="235"/>
      <c r="HIT1" s="236"/>
      <c r="HIU1" s="237"/>
      <c r="HIV1" s="237"/>
      <c r="HIW1" s="237"/>
      <c r="HIX1" s="237"/>
      <c r="HIY1" s="237"/>
      <c r="HIZ1" s="233"/>
      <c r="HJA1" s="238"/>
      <c r="HJB1" s="234"/>
      <c r="HJC1" s="235"/>
      <c r="HJD1" s="235"/>
      <c r="HJE1" s="235"/>
      <c r="HJF1" s="235"/>
      <c r="HJG1" s="235"/>
      <c r="HJH1" s="239"/>
      <c r="HJI1" s="235"/>
      <c r="HJJ1" s="235"/>
      <c r="HJK1" s="240"/>
      <c r="HJL1" s="235"/>
      <c r="HJM1" s="235"/>
      <c r="HJN1" s="236"/>
      <c r="HJO1" s="237"/>
      <c r="HJP1" s="237"/>
      <c r="HJQ1" s="237"/>
      <c r="HJR1" s="237"/>
      <c r="HJS1" s="237"/>
      <c r="HJT1" s="233"/>
      <c r="HJU1" s="238"/>
      <c r="HJV1" s="234"/>
      <c r="HJW1" s="235"/>
      <c r="HJX1" s="235"/>
      <c r="HJY1" s="235"/>
      <c r="HJZ1" s="235"/>
      <c r="HKA1" s="235"/>
      <c r="HKB1" s="239"/>
      <c r="HKC1" s="235"/>
      <c r="HKD1" s="235"/>
      <c r="HKE1" s="240"/>
      <c r="HKF1" s="235"/>
      <c r="HKG1" s="235"/>
      <c r="HKH1" s="236"/>
      <c r="HKI1" s="237"/>
      <c r="HKJ1" s="237"/>
      <c r="HKK1" s="237"/>
      <c r="HKL1" s="237"/>
      <c r="HKM1" s="237"/>
      <c r="HKN1" s="233"/>
      <c r="HKO1" s="238"/>
      <c r="HKP1" s="234"/>
      <c r="HKQ1" s="235"/>
      <c r="HKR1" s="235"/>
      <c r="HKS1" s="235"/>
      <c r="HKT1" s="235"/>
      <c r="HKU1" s="235"/>
      <c r="HKV1" s="239"/>
      <c r="HKW1" s="235"/>
      <c r="HKX1" s="235"/>
      <c r="HKY1" s="240"/>
      <c r="HKZ1" s="235"/>
      <c r="HLA1" s="235"/>
      <c r="HLB1" s="236"/>
      <c r="HLC1" s="237"/>
      <c r="HLD1" s="237"/>
      <c r="HLE1" s="237"/>
      <c r="HLF1" s="237"/>
      <c r="HLG1" s="237"/>
      <c r="HLH1" s="233"/>
      <c r="HLI1" s="238"/>
      <c r="HLJ1" s="234"/>
      <c r="HLK1" s="235"/>
      <c r="HLL1" s="235"/>
      <c r="HLM1" s="235"/>
      <c r="HLN1" s="235"/>
      <c r="HLO1" s="235"/>
      <c r="HLP1" s="239"/>
      <c r="HLQ1" s="235"/>
      <c r="HLR1" s="235"/>
      <c r="HLS1" s="240"/>
      <c r="HLT1" s="235"/>
      <c r="HLU1" s="235"/>
      <c r="HLV1" s="236"/>
      <c r="HLW1" s="237"/>
      <c r="HLX1" s="237"/>
      <c r="HLY1" s="237"/>
      <c r="HLZ1" s="237"/>
      <c r="HMA1" s="237"/>
      <c r="HMB1" s="233"/>
      <c r="HMC1" s="238"/>
      <c r="HMD1" s="234"/>
      <c r="HME1" s="235"/>
      <c r="HMF1" s="235"/>
      <c r="HMG1" s="235"/>
      <c r="HMH1" s="235"/>
      <c r="HMI1" s="235"/>
      <c r="HMJ1" s="239"/>
      <c r="HMK1" s="235"/>
      <c r="HML1" s="235"/>
      <c r="HMM1" s="240"/>
      <c r="HMN1" s="235"/>
      <c r="HMO1" s="235"/>
      <c r="HMP1" s="236"/>
      <c r="HMQ1" s="237"/>
      <c r="HMR1" s="237"/>
      <c r="HMS1" s="237"/>
      <c r="HMT1" s="237"/>
      <c r="HMU1" s="237"/>
      <c r="HMV1" s="233"/>
      <c r="HMW1" s="238"/>
      <c r="HMX1" s="234"/>
      <c r="HMY1" s="235"/>
      <c r="HMZ1" s="235"/>
      <c r="HNA1" s="235"/>
      <c r="HNB1" s="235"/>
      <c r="HNC1" s="235"/>
      <c r="HND1" s="239"/>
      <c r="HNE1" s="235"/>
      <c r="HNF1" s="235"/>
      <c r="HNG1" s="240"/>
      <c r="HNH1" s="235"/>
      <c r="HNI1" s="235"/>
      <c r="HNJ1" s="236"/>
      <c r="HNK1" s="237"/>
      <c r="HNL1" s="237"/>
      <c r="HNM1" s="237"/>
      <c r="HNN1" s="237"/>
      <c r="HNO1" s="237"/>
      <c r="HNP1" s="233"/>
      <c r="HNQ1" s="238"/>
      <c r="HNR1" s="234"/>
      <c r="HNS1" s="235"/>
      <c r="HNT1" s="235"/>
      <c r="HNU1" s="235"/>
      <c r="HNV1" s="235"/>
      <c r="HNW1" s="235"/>
      <c r="HNX1" s="239"/>
      <c r="HNY1" s="235"/>
      <c r="HNZ1" s="235"/>
      <c r="HOA1" s="240"/>
      <c r="HOB1" s="235"/>
      <c r="HOC1" s="235"/>
      <c r="HOD1" s="236"/>
      <c r="HOE1" s="237"/>
      <c r="HOF1" s="237"/>
      <c r="HOG1" s="237"/>
      <c r="HOH1" s="237"/>
      <c r="HOI1" s="237"/>
      <c r="HOJ1" s="233"/>
      <c r="HOK1" s="238"/>
      <c r="HOL1" s="234"/>
      <c r="HOM1" s="235"/>
      <c r="HON1" s="235"/>
      <c r="HOO1" s="235"/>
      <c r="HOP1" s="235"/>
      <c r="HOQ1" s="235"/>
      <c r="HOR1" s="239"/>
      <c r="HOS1" s="235"/>
      <c r="HOT1" s="235"/>
      <c r="HOU1" s="240"/>
      <c r="HOV1" s="235"/>
      <c r="HOW1" s="235"/>
      <c r="HOX1" s="236"/>
      <c r="HOY1" s="237"/>
      <c r="HOZ1" s="237"/>
      <c r="HPA1" s="237"/>
      <c r="HPB1" s="237"/>
      <c r="HPC1" s="237"/>
      <c r="HPD1" s="233"/>
      <c r="HPE1" s="238"/>
      <c r="HPF1" s="234"/>
      <c r="HPG1" s="235"/>
      <c r="HPH1" s="235"/>
      <c r="HPI1" s="235"/>
      <c r="HPJ1" s="235"/>
      <c r="HPK1" s="235"/>
      <c r="HPL1" s="239"/>
      <c r="HPM1" s="235"/>
      <c r="HPN1" s="235"/>
      <c r="HPO1" s="240"/>
      <c r="HPP1" s="235"/>
      <c r="HPQ1" s="235"/>
      <c r="HPR1" s="236"/>
      <c r="HPS1" s="237"/>
      <c r="HPT1" s="237"/>
      <c r="HPU1" s="237"/>
      <c r="HPV1" s="237"/>
      <c r="HPW1" s="237"/>
      <c r="HPX1" s="233"/>
      <c r="HPY1" s="238"/>
      <c r="HPZ1" s="234"/>
      <c r="HQA1" s="235"/>
      <c r="HQB1" s="235"/>
      <c r="HQC1" s="235"/>
      <c r="HQD1" s="235"/>
      <c r="HQE1" s="235"/>
      <c r="HQF1" s="239"/>
      <c r="HQG1" s="235"/>
      <c r="HQH1" s="235"/>
      <c r="HQI1" s="240"/>
      <c r="HQJ1" s="235"/>
      <c r="HQK1" s="235"/>
      <c r="HQL1" s="236"/>
      <c r="HQM1" s="237"/>
      <c r="HQN1" s="237"/>
      <c r="HQO1" s="237"/>
      <c r="HQP1" s="237"/>
      <c r="HQQ1" s="237"/>
      <c r="HQR1" s="233"/>
      <c r="HQS1" s="238"/>
      <c r="HQT1" s="234"/>
      <c r="HQU1" s="235"/>
      <c r="HQV1" s="235"/>
      <c r="HQW1" s="235"/>
      <c r="HQX1" s="235"/>
      <c r="HQY1" s="235"/>
      <c r="HQZ1" s="239"/>
      <c r="HRA1" s="235"/>
      <c r="HRB1" s="235"/>
      <c r="HRC1" s="240"/>
      <c r="HRD1" s="235"/>
      <c r="HRE1" s="235"/>
      <c r="HRF1" s="236"/>
      <c r="HRG1" s="237"/>
      <c r="HRH1" s="237"/>
      <c r="HRI1" s="237"/>
      <c r="HRJ1" s="237"/>
      <c r="HRK1" s="237"/>
      <c r="HRL1" s="233"/>
      <c r="HRM1" s="238"/>
      <c r="HRN1" s="234"/>
      <c r="HRO1" s="235"/>
      <c r="HRP1" s="235"/>
      <c r="HRQ1" s="235"/>
      <c r="HRR1" s="235"/>
      <c r="HRS1" s="235"/>
      <c r="HRT1" s="239"/>
      <c r="HRU1" s="235"/>
      <c r="HRV1" s="235"/>
      <c r="HRW1" s="240"/>
      <c r="HRX1" s="235"/>
      <c r="HRY1" s="235"/>
      <c r="HRZ1" s="236"/>
      <c r="HSA1" s="237"/>
      <c r="HSB1" s="237"/>
      <c r="HSC1" s="237"/>
      <c r="HSD1" s="237"/>
      <c r="HSE1" s="237"/>
      <c r="HSF1" s="233"/>
      <c r="HSG1" s="238"/>
      <c r="HSH1" s="234"/>
      <c r="HSI1" s="235"/>
      <c r="HSJ1" s="235"/>
      <c r="HSK1" s="235"/>
      <c r="HSL1" s="235"/>
      <c r="HSM1" s="235"/>
      <c r="HSN1" s="239"/>
      <c r="HSO1" s="235"/>
      <c r="HSP1" s="235"/>
      <c r="HSQ1" s="240"/>
      <c r="HSR1" s="235"/>
      <c r="HSS1" s="235"/>
      <c r="HST1" s="236"/>
      <c r="HSU1" s="237"/>
      <c r="HSV1" s="237"/>
      <c r="HSW1" s="237"/>
      <c r="HSX1" s="237"/>
      <c r="HSY1" s="237"/>
      <c r="HSZ1" s="233"/>
      <c r="HTA1" s="238"/>
      <c r="HTB1" s="234"/>
      <c r="HTC1" s="235"/>
      <c r="HTD1" s="235"/>
      <c r="HTE1" s="235"/>
      <c r="HTF1" s="235"/>
      <c r="HTG1" s="235"/>
      <c r="HTH1" s="239"/>
      <c r="HTI1" s="235"/>
      <c r="HTJ1" s="235"/>
      <c r="HTK1" s="240"/>
      <c r="HTL1" s="235"/>
      <c r="HTM1" s="235"/>
      <c r="HTN1" s="236"/>
      <c r="HTO1" s="237"/>
      <c r="HTP1" s="237"/>
      <c r="HTQ1" s="237"/>
      <c r="HTR1" s="237"/>
      <c r="HTS1" s="237"/>
      <c r="HTT1" s="233"/>
      <c r="HTU1" s="238"/>
      <c r="HTV1" s="234"/>
      <c r="HTW1" s="235"/>
      <c r="HTX1" s="235"/>
      <c r="HTY1" s="235"/>
      <c r="HTZ1" s="235"/>
      <c r="HUA1" s="235"/>
      <c r="HUB1" s="239"/>
      <c r="HUC1" s="235"/>
      <c r="HUD1" s="235"/>
      <c r="HUE1" s="240"/>
      <c r="HUF1" s="235"/>
      <c r="HUG1" s="235"/>
      <c r="HUH1" s="236"/>
      <c r="HUI1" s="237"/>
      <c r="HUJ1" s="237"/>
      <c r="HUK1" s="237"/>
      <c r="HUL1" s="237"/>
      <c r="HUM1" s="237"/>
      <c r="HUN1" s="233"/>
      <c r="HUO1" s="238"/>
      <c r="HUP1" s="234"/>
      <c r="HUQ1" s="235"/>
      <c r="HUR1" s="235"/>
      <c r="HUS1" s="235"/>
      <c r="HUT1" s="235"/>
      <c r="HUU1" s="235"/>
      <c r="HUV1" s="239"/>
      <c r="HUW1" s="235"/>
      <c r="HUX1" s="235"/>
      <c r="HUY1" s="240"/>
      <c r="HUZ1" s="235"/>
      <c r="HVA1" s="235"/>
      <c r="HVB1" s="236"/>
      <c r="HVC1" s="237"/>
      <c r="HVD1" s="237"/>
      <c r="HVE1" s="237"/>
      <c r="HVF1" s="237"/>
      <c r="HVG1" s="237"/>
      <c r="HVH1" s="233"/>
      <c r="HVI1" s="238"/>
      <c r="HVJ1" s="234"/>
      <c r="HVK1" s="235"/>
      <c r="HVL1" s="235"/>
      <c r="HVM1" s="235"/>
      <c r="HVN1" s="235"/>
      <c r="HVO1" s="235"/>
      <c r="HVP1" s="239"/>
      <c r="HVQ1" s="235"/>
      <c r="HVR1" s="235"/>
      <c r="HVS1" s="240"/>
      <c r="HVT1" s="235"/>
      <c r="HVU1" s="235"/>
      <c r="HVV1" s="236"/>
      <c r="HVW1" s="237"/>
      <c r="HVX1" s="237"/>
      <c r="HVY1" s="237"/>
      <c r="HVZ1" s="237"/>
      <c r="HWA1" s="237"/>
      <c r="HWB1" s="233"/>
      <c r="HWC1" s="238"/>
      <c r="HWD1" s="234"/>
      <c r="HWE1" s="235"/>
      <c r="HWF1" s="235"/>
      <c r="HWG1" s="235"/>
      <c r="HWH1" s="235"/>
      <c r="HWI1" s="235"/>
      <c r="HWJ1" s="239"/>
      <c r="HWK1" s="235"/>
      <c r="HWL1" s="235"/>
      <c r="HWM1" s="240"/>
      <c r="HWN1" s="235"/>
      <c r="HWO1" s="235"/>
      <c r="HWP1" s="236"/>
      <c r="HWQ1" s="237"/>
      <c r="HWR1" s="237"/>
      <c r="HWS1" s="237"/>
      <c r="HWT1" s="237"/>
      <c r="HWU1" s="237"/>
      <c r="HWV1" s="233"/>
      <c r="HWW1" s="238"/>
      <c r="HWX1" s="234"/>
      <c r="HWY1" s="235"/>
      <c r="HWZ1" s="235"/>
      <c r="HXA1" s="235"/>
      <c r="HXB1" s="235"/>
      <c r="HXC1" s="235"/>
      <c r="HXD1" s="239"/>
      <c r="HXE1" s="235"/>
      <c r="HXF1" s="235"/>
      <c r="HXG1" s="240"/>
      <c r="HXH1" s="235"/>
      <c r="HXI1" s="235"/>
      <c r="HXJ1" s="236"/>
      <c r="HXK1" s="237"/>
      <c r="HXL1" s="237"/>
      <c r="HXM1" s="237"/>
      <c r="HXN1" s="237"/>
      <c r="HXO1" s="237"/>
      <c r="HXP1" s="233"/>
      <c r="HXQ1" s="238"/>
      <c r="HXR1" s="234"/>
      <c r="HXS1" s="235"/>
      <c r="HXT1" s="235"/>
      <c r="HXU1" s="235"/>
      <c r="HXV1" s="235"/>
      <c r="HXW1" s="235"/>
      <c r="HXX1" s="239"/>
      <c r="HXY1" s="235"/>
      <c r="HXZ1" s="235"/>
      <c r="HYA1" s="240"/>
      <c r="HYB1" s="235"/>
      <c r="HYC1" s="235"/>
      <c r="HYD1" s="236"/>
      <c r="HYE1" s="237"/>
      <c r="HYF1" s="237"/>
      <c r="HYG1" s="237"/>
      <c r="HYH1" s="237"/>
      <c r="HYI1" s="237"/>
      <c r="HYJ1" s="233"/>
      <c r="HYK1" s="238"/>
      <c r="HYL1" s="234"/>
      <c r="HYM1" s="235"/>
      <c r="HYN1" s="235"/>
      <c r="HYO1" s="235"/>
      <c r="HYP1" s="235"/>
      <c r="HYQ1" s="235"/>
      <c r="HYR1" s="239"/>
      <c r="HYS1" s="235"/>
      <c r="HYT1" s="235"/>
      <c r="HYU1" s="240"/>
      <c r="HYV1" s="235"/>
      <c r="HYW1" s="235"/>
      <c r="HYX1" s="236"/>
      <c r="HYY1" s="237"/>
      <c r="HYZ1" s="237"/>
      <c r="HZA1" s="237"/>
      <c r="HZB1" s="237"/>
      <c r="HZC1" s="237"/>
      <c r="HZD1" s="233"/>
      <c r="HZE1" s="238"/>
      <c r="HZF1" s="234"/>
      <c r="HZG1" s="235"/>
      <c r="HZH1" s="235"/>
      <c r="HZI1" s="235"/>
      <c r="HZJ1" s="235"/>
      <c r="HZK1" s="235"/>
      <c r="HZL1" s="239"/>
      <c r="HZM1" s="235"/>
      <c r="HZN1" s="235"/>
      <c r="HZO1" s="240"/>
      <c r="HZP1" s="235"/>
      <c r="HZQ1" s="235"/>
      <c r="HZR1" s="236"/>
      <c r="HZS1" s="237"/>
      <c r="HZT1" s="237"/>
      <c r="HZU1" s="237"/>
      <c r="HZV1" s="237"/>
      <c r="HZW1" s="237"/>
      <c r="HZX1" s="233"/>
      <c r="HZY1" s="238"/>
      <c r="HZZ1" s="234"/>
      <c r="IAA1" s="235"/>
      <c r="IAB1" s="235"/>
      <c r="IAC1" s="235"/>
      <c r="IAD1" s="235"/>
      <c r="IAE1" s="235"/>
      <c r="IAF1" s="239"/>
      <c r="IAG1" s="235"/>
      <c r="IAH1" s="235"/>
      <c r="IAI1" s="240"/>
      <c r="IAJ1" s="235"/>
      <c r="IAK1" s="235"/>
      <c r="IAL1" s="236"/>
      <c r="IAM1" s="237"/>
      <c r="IAN1" s="237"/>
      <c r="IAO1" s="237"/>
      <c r="IAP1" s="237"/>
      <c r="IAQ1" s="237"/>
      <c r="IAR1" s="233"/>
      <c r="IAS1" s="238"/>
      <c r="IAT1" s="234"/>
      <c r="IAU1" s="235"/>
      <c r="IAV1" s="235"/>
      <c r="IAW1" s="235"/>
      <c r="IAX1" s="235"/>
      <c r="IAY1" s="235"/>
      <c r="IAZ1" s="239"/>
      <c r="IBA1" s="235"/>
      <c r="IBB1" s="235"/>
      <c r="IBC1" s="240"/>
      <c r="IBD1" s="235"/>
      <c r="IBE1" s="235"/>
      <c r="IBF1" s="236"/>
      <c r="IBG1" s="237"/>
      <c r="IBH1" s="237"/>
      <c r="IBI1" s="237"/>
      <c r="IBJ1" s="237"/>
      <c r="IBK1" s="237"/>
      <c r="IBL1" s="233"/>
      <c r="IBM1" s="238"/>
      <c r="IBN1" s="234"/>
      <c r="IBO1" s="235"/>
      <c r="IBP1" s="235"/>
      <c r="IBQ1" s="235"/>
      <c r="IBR1" s="235"/>
      <c r="IBS1" s="235"/>
      <c r="IBT1" s="239"/>
      <c r="IBU1" s="235"/>
      <c r="IBV1" s="235"/>
      <c r="IBW1" s="240"/>
      <c r="IBX1" s="235"/>
      <c r="IBY1" s="235"/>
      <c r="IBZ1" s="236"/>
      <c r="ICA1" s="237"/>
      <c r="ICB1" s="237"/>
      <c r="ICC1" s="237"/>
      <c r="ICD1" s="237"/>
      <c r="ICE1" s="237"/>
      <c r="ICF1" s="233"/>
      <c r="ICG1" s="238"/>
      <c r="ICH1" s="234"/>
      <c r="ICI1" s="235"/>
      <c r="ICJ1" s="235"/>
      <c r="ICK1" s="235"/>
      <c r="ICL1" s="235"/>
      <c r="ICM1" s="235"/>
      <c r="ICN1" s="239"/>
      <c r="ICO1" s="235"/>
      <c r="ICP1" s="235"/>
      <c r="ICQ1" s="240"/>
      <c r="ICR1" s="235"/>
      <c r="ICS1" s="235"/>
      <c r="ICT1" s="236"/>
      <c r="ICU1" s="237"/>
      <c r="ICV1" s="237"/>
      <c r="ICW1" s="237"/>
      <c r="ICX1" s="237"/>
      <c r="ICY1" s="237"/>
      <c r="ICZ1" s="233"/>
      <c r="IDA1" s="238"/>
      <c r="IDB1" s="234"/>
      <c r="IDC1" s="235"/>
      <c r="IDD1" s="235"/>
      <c r="IDE1" s="235"/>
      <c r="IDF1" s="235"/>
      <c r="IDG1" s="235"/>
      <c r="IDH1" s="239"/>
      <c r="IDI1" s="235"/>
      <c r="IDJ1" s="235"/>
      <c r="IDK1" s="240"/>
      <c r="IDL1" s="235"/>
      <c r="IDM1" s="235"/>
      <c r="IDN1" s="236"/>
      <c r="IDO1" s="237"/>
      <c r="IDP1" s="237"/>
      <c r="IDQ1" s="237"/>
      <c r="IDR1" s="237"/>
      <c r="IDS1" s="237"/>
      <c r="IDT1" s="233"/>
      <c r="IDU1" s="238"/>
      <c r="IDV1" s="234"/>
      <c r="IDW1" s="235"/>
      <c r="IDX1" s="235"/>
      <c r="IDY1" s="235"/>
      <c r="IDZ1" s="235"/>
      <c r="IEA1" s="235"/>
      <c r="IEB1" s="239"/>
      <c r="IEC1" s="235"/>
      <c r="IED1" s="235"/>
      <c r="IEE1" s="240"/>
      <c r="IEF1" s="235"/>
      <c r="IEG1" s="235"/>
      <c r="IEH1" s="236"/>
      <c r="IEI1" s="237"/>
      <c r="IEJ1" s="237"/>
      <c r="IEK1" s="237"/>
      <c r="IEL1" s="237"/>
      <c r="IEM1" s="237"/>
      <c r="IEN1" s="233"/>
      <c r="IEO1" s="238"/>
      <c r="IEP1" s="234"/>
      <c r="IEQ1" s="235"/>
      <c r="IER1" s="235"/>
      <c r="IES1" s="235"/>
      <c r="IET1" s="235"/>
      <c r="IEU1" s="235"/>
      <c r="IEV1" s="239"/>
      <c r="IEW1" s="235"/>
      <c r="IEX1" s="235"/>
      <c r="IEY1" s="240"/>
      <c r="IEZ1" s="235"/>
      <c r="IFA1" s="235"/>
      <c r="IFB1" s="236"/>
      <c r="IFC1" s="237"/>
      <c r="IFD1" s="237"/>
      <c r="IFE1" s="237"/>
      <c r="IFF1" s="237"/>
      <c r="IFG1" s="237"/>
      <c r="IFH1" s="233"/>
      <c r="IFI1" s="238"/>
      <c r="IFJ1" s="234"/>
      <c r="IFK1" s="235"/>
      <c r="IFL1" s="235"/>
      <c r="IFM1" s="235"/>
      <c r="IFN1" s="235"/>
      <c r="IFO1" s="235"/>
      <c r="IFP1" s="239"/>
      <c r="IFQ1" s="235"/>
      <c r="IFR1" s="235"/>
      <c r="IFS1" s="240"/>
      <c r="IFT1" s="235"/>
      <c r="IFU1" s="235"/>
      <c r="IFV1" s="236"/>
      <c r="IFW1" s="237"/>
      <c r="IFX1" s="237"/>
      <c r="IFY1" s="237"/>
      <c r="IFZ1" s="237"/>
      <c r="IGA1" s="237"/>
      <c r="IGB1" s="233"/>
      <c r="IGC1" s="238"/>
      <c r="IGD1" s="234"/>
      <c r="IGE1" s="235"/>
      <c r="IGF1" s="235"/>
      <c r="IGG1" s="235"/>
      <c r="IGH1" s="235"/>
      <c r="IGI1" s="235"/>
      <c r="IGJ1" s="239"/>
      <c r="IGK1" s="235"/>
      <c r="IGL1" s="235"/>
      <c r="IGM1" s="240"/>
      <c r="IGN1" s="235"/>
      <c r="IGO1" s="235"/>
      <c r="IGP1" s="236"/>
      <c r="IGQ1" s="237"/>
      <c r="IGR1" s="237"/>
      <c r="IGS1" s="237"/>
      <c r="IGT1" s="237"/>
      <c r="IGU1" s="237"/>
      <c r="IGV1" s="233"/>
      <c r="IGW1" s="238"/>
      <c r="IGX1" s="234"/>
      <c r="IGY1" s="235"/>
      <c r="IGZ1" s="235"/>
      <c r="IHA1" s="235"/>
      <c r="IHB1" s="235"/>
      <c r="IHC1" s="235"/>
      <c r="IHD1" s="239"/>
      <c r="IHE1" s="235"/>
      <c r="IHF1" s="235"/>
      <c r="IHG1" s="240"/>
      <c r="IHH1" s="235"/>
      <c r="IHI1" s="235"/>
      <c r="IHJ1" s="236"/>
      <c r="IHK1" s="237"/>
      <c r="IHL1" s="237"/>
      <c r="IHM1" s="237"/>
      <c r="IHN1" s="237"/>
      <c r="IHO1" s="237"/>
      <c r="IHP1" s="233"/>
      <c r="IHQ1" s="238"/>
      <c r="IHR1" s="234"/>
      <c r="IHS1" s="235"/>
      <c r="IHT1" s="235"/>
      <c r="IHU1" s="235"/>
      <c r="IHV1" s="235"/>
      <c r="IHW1" s="235"/>
      <c r="IHX1" s="239"/>
      <c r="IHY1" s="235"/>
      <c r="IHZ1" s="235"/>
      <c r="IIA1" s="240"/>
      <c r="IIB1" s="235"/>
      <c r="IIC1" s="235"/>
      <c r="IID1" s="236"/>
      <c r="IIE1" s="237"/>
      <c r="IIF1" s="237"/>
      <c r="IIG1" s="237"/>
      <c r="IIH1" s="237"/>
      <c r="III1" s="237"/>
      <c r="IIJ1" s="233"/>
      <c r="IIK1" s="238"/>
      <c r="IIL1" s="234"/>
      <c r="IIM1" s="235"/>
      <c r="IIN1" s="235"/>
      <c r="IIO1" s="235"/>
      <c r="IIP1" s="235"/>
      <c r="IIQ1" s="235"/>
      <c r="IIR1" s="239"/>
      <c r="IIS1" s="235"/>
      <c r="IIT1" s="235"/>
      <c r="IIU1" s="240"/>
      <c r="IIV1" s="235"/>
      <c r="IIW1" s="235"/>
      <c r="IIX1" s="236"/>
      <c r="IIY1" s="237"/>
      <c r="IIZ1" s="237"/>
      <c r="IJA1" s="237"/>
      <c r="IJB1" s="237"/>
      <c r="IJC1" s="237"/>
      <c r="IJD1" s="233"/>
      <c r="IJE1" s="238"/>
      <c r="IJF1" s="234"/>
      <c r="IJG1" s="235"/>
      <c r="IJH1" s="235"/>
      <c r="IJI1" s="235"/>
      <c r="IJJ1" s="235"/>
      <c r="IJK1" s="235"/>
      <c r="IJL1" s="239"/>
      <c r="IJM1" s="235"/>
      <c r="IJN1" s="235"/>
      <c r="IJO1" s="240"/>
      <c r="IJP1" s="235"/>
      <c r="IJQ1" s="235"/>
      <c r="IJR1" s="236"/>
      <c r="IJS1" s="237"/>
      <c r="IJT1" s="237"/>
      <c r="IJU1" s="237"/>
      <c r="IJV1" s="237"/>
      <c r="IJW1" s="237"/>
      <c r="IJX1" s="233"/>
      <c r="IJY1" s="238"/>
      <c r="IJZ1" s="234"/>
      <c r="IKA1" s="235"/>
      <c r="IKB1" s="235"/>
      <c r="IKC1" s="235"/>
      <c r="IKD1" s="235"/>
      <c r="IKE1" s="235"/>
      <c r="IKF1" s="239"/>
      <c r="IKG1" s="235"/>
      <c r="IKH1" s="235"/>
      <c r="IKI1" s="240"/>
      <c r="IKJ1" s="235"/>
      <c r="IKK1" s="235"/>
      <c r="IKL1" s="236"/>
      <c r="IKM1" s="237"/>
      <c r="IKN1" s="237"/>
      <c r="IKO1" s="237"/>
      <c r="IKP1" s="237"/>
      <c r="IKQ1" s="237"/>
      <c r="IKR1" s="233"/>
      <c r="IKS1" s="238"/>
      <c r="IKT1" s="234"/>
      <c r="IKU1" s="235"/>
      <c r="IKV1" s="235"/>
      <c r="IKW1" s="235"/>
      <c r="IKX1" s="235"/>
      <c r="IKY1" s="235"/>
      <c r="IKZ1" s="239"/>
      <c r="ILA1" s="235"/>
      <c r="ILB1" s="235"/>
      <c r="ILC1" s="240"/>
      <c r="ILD1" s="235"/>
      <c r="ILE1" s="235"/>
      <c r="ILF1" s="236"/>
      <c r="ILG1" s="237"/>
      <c r="ILH1" s="237"/>
      <c r="ILI1" s="237"/>
      <c r="ILJ1" s="237"/>
      <c r="ILK1" s="237"/>
      <c r="ILL1" s="233"/>
      <c r="ILM1" s="238"/>
      <c r="ILN1" s="234"/>
      <c r="ILO1" s="235"/>
      <c r="ILP1" s="235"/>
      <c r="ILQ1" s="235"/>
      <c r="ILR1" s="235"/>
      <c r="ILS1" s="235"/>
      <c r="ILT1" s="239"/>
      <c r="ILU1" s="235"/>
      <c r="ILV1" s="235"/>
      <c r="ILW1" s="240"/>
      <c r="ILX1" s="235"/>
      <c r="ILY1" s="235"/>
      <c r="ILZ1" s="236"/>
      <c r="IMA1" s="237"/>
      <c r="IMB1" s="237"/>
      <c r="IMC1" s="237"/>
      <c r="IMD1" s="237"/>
      <c r="IME1" s="237"/>
      <c r="IMF1" s="233"/>
      <c r="IMG1" s="238"/>
      <c r="IMH1" s="234"/>
      <c r="IMI1" s="235"/>
      <c r="IMJ1" s="235"/>
      <c r="IMK1" s="235"/>
      <c r="IML1" s="235"/>
      <c r="IMM1" s="235"/>
      <c r="IMN1" s="239"/>
      <c r="IMO1" s="235"/>
      <c r="IMP1" s="235"/>
      <c r="IMQ1" s="240"/>
      <c r="IMR1" s="235"/>
      <c r="IMS1" s="235"/>
      <c r="IMT1" s="236"/>
      <c r="IMU1" s="237"/>
      <c r="IMV1" s="237"/>
      <c r="IMW1" s="237"/>
      <c r="IMX1" s="237"/>
      <c r="IMY1" s="237"/>
      <c r="IMZ1" s="233"/>
      <c r="INA1" s="238"/>
      <c r="INB1" s="234"/>
      <c r="INC1" s="235"/>
      <c r="IND1" s="235"/>
      <c r="INE1" s="235"/>
      <c r="INF1" s="235"/>
      <c r="ING1" s="235"/>
      <c r="INH1" s="239"/>
      <c r="INI1" s="235"/>
      <c r="INJ1" s="235"/>
      <c r="INK1" s="240"/>
      <c r="INL1" s="235"/>
      <c r="INM1" s="235"/>
      <c r="INN1" s="236"/>
      <c r="INO1" s="237"/>
      <c r="INP1" s="237"/>
      <c r="INQ1" s="237"/>
      <c r="INR1" s="237"/>
      <c r="INS1" s="237"/>
      <c r="INT1" s="233"/>
      <c r="INU1" s="238"/>
      <c r="INV1" s="234"/>
      <c r="INW1" s="235"/>
      <c r="INX1" s="235"/>
      <c r="INY1" s="235"/>
      <c r="INZ1" s="235"/>
      <c r="IOA1" s="235"/>
      <c r="IOB1" s="239"/>
      <c r="IOC1" s="235"/>
      <c r="IOD1" s="235"/>
      <c r="IOE1" s="240"/>
      <c r="IOF1" s="235"/>
      <c r="IOG1" s="235"/>
      <c r="IOH1" s="236"/>
      <c r="IOI1" s="237"/>
      <c r="IOJ1" s="237"/>
      <c r="IOK1" s="237"/>
      <c r="IOL1" s="237"/>
      <c r="IOM1" s="237"/>
      <c r="ION1" s="233"/>
      <c r="IOO1" s="238"/>
      <c r="IOP1" s="234"/>
      <c r="IOQ1" s="235"/>
      <c r="IOR1" s="235"/>
      <c r="IOS1" s="235"/>
      <c r="IOT1" s="235"/>
      <c r="IOU1" s="235"/>
      <c r="IOV1" s="239"/>
      <c r="IOW1" s="235"/>
      <c r="IOX1" s="235"/>
      <c r="IOY1" s="240"/>
      <c r="IOZ1" s="235"/>
      <c r="IPA1" s="235"/>
      <c r="IPB1" s="236"/>
      <c r="IPC1" s="237"/>
      <c r="IPD1" s="237"/>
      <c r="IPE1" s="237"/>
      <c r="IPF1" s="237"/>
      <c r="IPG1" s="237"/>
      <c r="IPH1" s="233"/>
      <c r="IPI1" s="238"/>
      <c r="IPJ1" s="234"/>
      <c r="IPK1" s="235"/>
      <c r="IPL1" s="235"/>
      <c r="IPM1" s="235"/>
      <c r="IPN1" s="235"/>
      <c r="IPO1" s="235"/>
      <c r="IPP1" s="239"/>
      <c r="IPQ1" s="235"/>
      <c r="IPR1" s="235"/>
      <c r="IPS1" s="240"/>
      <c r="IPT1" s="235"/>
      <c r="IPU1" s="235"/>
      <c r="IPV1" s="236"/>
      <c r="IPW1" s="237"/>
      <c r="IPX1" s="237"/>
      <c r="IPY1" s="237"/>
      <c r="IPZ1" s="237"/>
      <c r="IQA1" s="237"/>
      <c r="IQB1" s="233"/>
      <c r="IQC1" s="238"/>
      <c r="IQD1" s="234"/>
      <c r="IQE1" s="235"/>
      <c r="IQF1" s="235"/>
      <c r="IQG1" s="235"/>
      <c r="IQH1" s="235"/>
      <c r="IQI1" s="235"/>
      <c r="IQJ1" s="239"/>
      <c r="IQK1" s="235"/>
      <c r="IQL1" s="235"/>
      <c r="IQM1" s="240"/>
      <c r="IQN1" s="235"/>
      <c r="IQO1" s="235"/>
      <c r="IQP1" s="236"/>
      <c r="IQQ1" s="237"/>
      <c r="IQR1" s="237"/>
      <c r="IQS1" s="237"/>
      <c r="IQT1" s="237"/>
      <c r="IQU1" s="237"/>
      <c r="IQV1" s="233"/>
      <c r="IQW1" s="238"/>
      <c r="IQX1" s="234"/>
      <c r="IQY1" s="235"/>
      <c r="IQZ1" s="235"/>
      <c r="IRA1" s="235"/>
      <c r="IRB1" s="235"/>
      <c r="IRC1" s="235"/>
      <c r="IRD1" s="239"/>
      <c r="IRE1" s="235"/>
      <c r="IRF1" s="235"/>
      <c r="IRG1" s="240"/>
      <c r="IRH1" s="235"/>
      <c r="IRI1" s="235"/>
      <c r="IRJ1" s="236"/>
      <c r="IRK1" s="237"/>
      <c r="IRL1" s="237"/>
      <c r="IRM1" s="237"/>
      <c r="IRN1" s="237"/>
      <c r="IRO1" s="237"/>
      <c r="IRP1" s="233"/>
      <c r="IRQ1" s="238"/>
      <c r="IRR1" s="234"/>
      <c r="IRS1" s="235"/>
      <c r="IRT1" s="235"/>
      <c r="IRU1" s="235"/>
      <c r="IRV1" s="235"/>
      <c r="IRW1" s="235"/>
      <c r="IRX1" s="239"/>
      <c r="IRY1" s="235"/>
      <c r="IRZ1" s="235"/>
      <c r="ISA1" s="240"/>
      <c r="ISB1" s="235"/>
      <c r="ISC1" s="235"/>
      <c r="ISD1" s="236"/>
      <c r="ISE1" s="237"/>
      <c r="ISF1" s="237"/>
      <c r="ISG1" s="237"/>
      <c r="ISH1" s="237"/>
      <c r="ISI1" s="237"/>
      <c r="ISJ1" s="233"/>
      <c r="ISK1" s="238"/>
      <c r="ISL1" s="234"/>
      <c r="ISM1" s="235"/>
      <c r="ISN1" s="235"/>
      <c r="ISO1" s="235"/>
      <c r="ISP1" s="235"/>
      <c r="ISQ1" s="235"/>
      <c r="ISR1" s="239"/>
      <c r="ISS1" s="235"/>
      <c r="IST1" s="235"/>
      <c r="ISU1" s="240"/>
      <c r="ISV1" s="235"/>
      <c r="ISW1" s="235"/>
      <c r="ISX1" s="236"/>
      <c r="ISY1" s="237"/>
      <c r="ISZ1" s="237"/>
      <c r="ITA1" s="237"/>
      <c r="ITB1" s="237"/>
      <c r="ITC1" s="237"/>
      <c r="ITD1" s="233"/>
      <c r="ITE1" s="238"/>
      <c r="ITF1" s="234"/>
      <c r="ITG1" s="235"/>
      <c r="ITH1" s="235"/>
      <c r="ITI1" s="235"/>
      <c r="ITJ1" s="235"/>
      <c r="ITK1" s="235"/>
      <c r="ITL1" s="239"/>
      <c r="ITM1" s="235"/>
      <c r="ITN1" s="235"/>
      <c r="ITO1" s="240"/>
      <c r="ITP1" s="235"/>
      <c r="ITQ1" s="235"/>
      <c r="ITR1" s="236"/>
      <c r="ITS1" s="237"/>
      <c r="ITT1" s="237"/>
      <c r="ITU1" s="237"/>
      <c r="ITV1" s="237"/>
      <c r="ITW1" s="237"/>
      <c r="ITX1" s="233"/>
      <c r="ITY1" s="238"/>
      <c r="ITZ1" s="234"/>
      <c r="IUA1" s="235"/>
      <c r="IUB1" s="235"/>
      <c r="IUC1" s="235"/>
      <c r="IUD1" s="235"/>
      <c r="IUE1" s="235"/>
      <c r="IUF1" s="239"/>
      <c r="IUG1" s="235"/>
      <c r="IUH1" s="235"/>
      <c r="IUI1" s="240"/>
      <c r="IUJ1" s="235"/>
      <c r="IUK1" s="235"/>
      <c r="IUL1" s="236"/>
      <c r="IUM1" s="237"/>
      <c r="IUN1" s="237"/>
      <c r="IUO1" s="237"/>
      <c r="IUP1" s="237"/>
      <c r="IUQ1" s="237"/>
      <c r="IUR1" s="233"/>
      <c r="IUS1" s="238"/>
      <c r="IUT1" s="234"/>
      <c r="IUU1" s="235"/>
      <c r="IUV1" s="235"/>
      <c r="IUW1" s="235"/>
      <c r="IUX1" s="235"/>
      <c r="IUY1" s="235"/>
      <c r="IUZ1" s="239"/>
      <c r="IVA1" s="235"/>
      <c r="IVB1" s="235"/>
      <c r="IVC1" s="240"/>
      <c r="IVD1" s="235"/>
      <c r="IVE1" s="235"/>
      <c r="IVF1" s="236"/>
      <c r="IVG1" s="237"/>
      <c r="IVH1" s="237"/>
      <c r="IVI1" s="237"/>
      <c r="IVJ1" s="237"/>
      <c r="IVK1" s="237"/>
      <c r="IVL1" s="233"/>
      <c r="IVM1" s="238"/>
      <c r="IVN1" s="234"/>
      <c r="IVO1" s="235"/>
      <c r="IVP1" s="235"/>
      <c r="IVQ1" s="235"/>
      <c r="IVR1" s="235"/>
      <c r="IVS1" s="235"/>
      <c r="IVT1" s="239"/>
      <c r="IVU1" s="235"/>
      <c r="IVV1" s="235"/>
      <c r="IVW1" s="240"/>
      <c r="IVX1" s="235"/>
      <c r="IVY1" s="235"/>
      <c r="IVZ1" s="236"/>
      <c r="IWA1" s="237"/>
      <c r="IWB1" s="237"/>
      <c r="IWC1" s="237"/>
      <c r="IWD1" s="237"/>
      <c r="IWE1" s="237"/>
      <c r="IWF1" s="233"/>
      <c r="IWG1" s="238"/>
      <c r="IWH1" s="234"/>
      <c r="IWI1" s="235"/>
      <c r="IWJ1" s="235"/>
      <c r="IWK1" s="235"/>
      <c r="IWL1" s="235"/>
      <c r="IWM1" s="235"/>
      <c r="IWN1" s="239"/>
      <c r="IWO1" s="235"/>
      <c r="IWP1" s="235"/>
      <c r="IWQ1" s="240"/>
      <c r="IWR1" s="235"/>
      <c r="IWS1" s="235"/>
      <c r="IWT1" s="236"/>
      <c r="IWU1" s="237"/>
      <c r="IWV1" s="237"/>
      <c r="IWW1" s="237"/>
      <c r="IWX1" s="237"/>
      <c r="IWY1" s="237"/>
      <c r="IWZ1" s="233"/>
      <c r="IXA1" s="238"/>
      <c r="IXB1" s="234"/>
      <c r="IXC1" s="235"/>
      <c r="IXD1" s="235"/>
      <c r="IXE1" s="235"/>
      <c r="IXF1" s="235"/>
      <c r="IXG1" s="235"/>
      <c r="IXH1" s="239"/>
      <c r="IXI1" s="235"/>
      <c r="IXJ1" s="235"/>
      <c r="IXK1" s="240"/>
      <c r="IXL1" s="235"/>
      <c r="IXM1" s="235"/>
      <c r="IXN1" s="236"/>
      <c r="IXO1" s="237"/>
      <c r="IXP1" s="237"/>
      <c r="IXQ1" s="237"/>
      <c r="IXR1" s="237"/>
      <c r="IXS1" s="237"/>
      <c r="IXT1" s="233"/>
      <c r="IXU1" s="238"/>
      <c r="IXV1" s="234"/>
      <c r="IXW1" s="235"/>
      <c r="IXX1" s="235"/>
      <c r="IXY1" s="235"/>
      <c r="IXZ1" s="235"/>
      <c r="IYA1" s="235"/>
      <c r="IYB1" s="239"/>
      <c r="IYC1" s="235"/>
      <c r="IYD1" s="235"/>
      <c r="IYE1" s="240"/>
      <c r="IYF1" s="235"/>
      <c r="IYG1" s="235"/>
      <c r="IYH1" s="236"/>
      <c r="IYI1" s="237"/>
      <c r="IYJ1" s="237"/>
      <c r="IYK1" s="237"/>
      <c r="IYL1" s="237"/>
      <c r="IYM1" s="237"/>
      <c r="IYN1" s="233"/>
      <c r="IYO1" s="238"/>
      <c r="IYP1" s="234"/>
      <c r="IYQ1" s="235"/>
      <c r="IYR1" s="235"/>
      <c r="IYS1" s="235"/>
      <c r="IYT1" s="235"/>
      <c r="IYU1" s="235"/>
      <c r="IYV1" s="239"/>
      <c r="IYW1" s="235"/>
      <c r="IYX1" s="235"/>
      <c r="IYY1" s="240"/>
      <c r="IYZ1" s="235"/>
      <c r="IZA1" s="235"/>
      <c r="IZB1" s="236"/>
      <c r="IZC1" s="237"/>
      <c r="IZD1" s="237"/>
      <c r="IZE1" s="237"/>
      <c r="IZF1" s="237"/>
      <c r="IZG1" s="237"/>
      <c r="IZH1" s="233"/>
      <c r="IZI1" s="238"/>
      <c r="IZJ1" s="234"/>
      <c r="IZK1" s="235"/>
      <c r="IZL1" s="235"/>
      <c r="IZM1" s="235"/>
      <c r="IZN1" s="235"/>
      <c r="IZO1" s="235"/>
      <c r="IZP1" s="239"/>
      <c r="IZQ1" s="235"/>
      <c r="IZR1" s="235"/>
      <c r="IZS1" s="240"/>
      <c r="IZT1" s="235"/>
      <c r="IZU1" s="235"/>
      <c r="IZV1" s="236"/>
      <c r="IZW1" s="237"/>
      <c r="IZX1" s="237"/>
      <c r="IZY1" s="237"/>
      <c r="IZZ1" s="237"/>
      <c r="JAA1" s="237"/>
      <c r="JAB1" s="233"/>
      <c r="JAC1" s="238"/>
      <c r="JAD1" s="234"/>
      <c r="JAE1" s="235"/>
      <c r="JAF1" s="235"/>
      <c r="JAG1" s="235"/>
      <c r="JAH1" s="235"/>
      <c r="JAI1" s="235"/>
      <c r="JAJ1" s="239"/>
      <c r="JAK1" s="235"/>
      <c r="JAL1" s="235"/>
      <c r="JAM1" s="240"/>
      <c r="JAN1" s="235"/>
      <c r="JAO1" s="235"/>
      <c r="JAP1" s="236"/>
      <c r="JAQ1" s="237"/>
      <c r="JAR1" s="237"/>
      <c r="JAS1" s="237"/>
      <c r="JAT1" s="237"/>
      <c r="JAU1" s="237"/>
      <c r="JAV1" s="233"/>
      <c r="JAW1" s="238"/>
      <c r="JAX1" s="234"/>
      <c r="JAY1" s="235"/>
      <c r="JAZ1" s="235"/>
      <c r="JBA1" s="235"/>
      <c r="JBB1" s="235"/>
      <c r="JBC1" s="235"/>
      <c r="JBD1" s="239"/>
      <c r="JBE1" s="235"/>
      <c r="JBF1" s="235"/>
      <c r="JBG1" s="240"/>
      <c r="JBH1" s="235"/>
      <c r="JBI1" s="235"/>
      <c r="JBJ1" s="236"/>
      <c r="JBK1" s="237"/>
      <c r="JBL1" s="237"/>
      <c r="JBM1" s="237"/>
      <c r="JBN1" s="237"/>
      <c r="JBO1" s="237"/>
      <c r="JBP1" s="233"/>
      <c r="JBQ1" s="238"/>
      <c r="JBR1" s="234"/>
      <c r="JBS1" s="235"/>
      <c r="JBT1" s="235"/>
      <c r="JBU1" s="235"/>
      <c r="JBV1" s="235"/>
      <c r="JBW1" s="235"/>
      <c r="JBX1" s="239"/>
      <c r="JBY1" s="235"/>
      <c r="JBZ1" s="235"/>
      <c r="JCA1" s="240"/>
      <c r="JCB1" s="235"/>
      <c r="JCC1" s="235"/>
      <c r="JCD1" s="236"/>
      <c r="JCE1" s="237"/>
      <c r="JCF1" s="237"/>
      <c r="JCG1" s="237"/>
      <c r="JCH1" s="237"/>
      <c r="JCI1" s="237"/>
      <c r="JCJ1" s="233"/>
      <c r="JCK1" s="238"/>
      <c r="JCL1" s="234"/>
      <c r="JCM1" s="235"/>
      <c r="JCN1" s="235"/>
      <c r="JCO1" s="235"/>
      <c r="JCP1" s="235"/>
      <c r="JCQ1" s="235"/>
      <c r="JCR1" s="239"/>
      <c r="JCS1" s="235"/>
      <c r="JCT1" s="235"/>
      <c r="JCU1" s="240"/>
      <c r="JCV1" s="235"/>
      <c r="JCW1" s="235"/>
      <c r="JCX1" s="236"/>
      <c r="JCY1" s="237"/>
      <c r="JCZ1" s="237"/>
      <c r="JDA1" s="237"/>
      <c r="JDB1" s="237"/>
      <c r="JDC1" s="237"/>
      <c r="JDD1" s="233"/>
      <c r="JDE1" s="238"/>
      <c r="JDF1" s="234"/>
      <c r="JDG1" s="235"/>
      <c r="JDH1" s="235"/>
      <c r="JDI1" s="235"/>
      <c r="JDJ1" s="235"/>
      <c r="JDK1" s="235"/>
      <c r="JDL1" s="239"/>
      <c r="JDM1" s="235"/>
      <c r="JDN1" s="235"/>
      <c r="JDO1" s="240"/>
      <c r="JDP1" s="235"/>
      <c r="JDQ1" s="235"/>
      <c r="JDR1" s="236"/>
      <c r="JDS1" s="237"/>
      <c r="JDT1" s="237"/>
      <c r="JDU1" s="237"/>
      <c r="JDV1" s="237"/>
      <c r="JDW1" s="237"/>
      <c r="JDX1" s="233"/>
      <c r="JDY1" s="238"/>
      <c r="JDZ1" s="234"/>
      <c r="JEA1" s="235"/>
      <c r="JEB1" s="235"/>
      <c r="JEC1" s="235"/>
      <c r="JED1" s="235"/>
      <c r="JEE1" s="235"/>
      <c r="JEF1" s="239"/>
      <c r="JEG1" s="235"/>
      <c r="JEH1" s="235"/>
      <c r="JEI1" s="240"/>
      <c r="JEJ1" s="235"/>
      <c r="JEK1" s="235"/>
      <c r="JEL1" s="236"/>
      <c r="JEM1" s="237"/>
      <c r="JEN1" s="237"/>
      <c r="JEO1" s="237"/>
      <c r="JEP1" s="237"/>
      <c r="JEQ1" s="237"/>
      <c r="JER1" s="233"/>
      <c r="JES1" s="238"/>
      <c r="JET1" s="234"/>
      <c r="JEU1" s="235"/>
      <c r="JEV1" s="235"/>
      <c r="JEW1" s="235"/>
      <c r="JEX1" s="235"/>
      <c r="JEY1" s="235"/>
      <c r="JEZ1" s="239"/>
      <c r="JFA1" s="235"/>
      <c r="JFB1" s="235"/>
      <c r="JFC1" s="240"/>
      <c r="JFD1" s="235"/>
      <c r="JFE1" s="235"/>
      <c r="JFF1" s="236"/>
      <c r="JFG1" s="237"/>
      <c r="JFH1" s="237"/>
      <c r="JFI1" s="237"/>
      <c r="JFJ1" s="237"/>
      <c r="JFK1" s="237"/>
      <c r="JFL1" s="233"/>
      <c r="JFM1" s="238"/>
      <c r="JFN1" s="234"/>
      <c r="JFO1" s="235"/>
      <c r="JFP1" s="235"/>
      <c r="JFQ1" s="235"/>
      <c r="JFR1" s="235"/>
      <c r="JFS1" s="235"/>
      <c r="JFT1" s="239"/>
      <c r="JFU1" s="235"/>
      <c r="JFV1" s="235"/>
      <c r="JFW1" s="240"/>
      <c r="JFX1" s="235"/>
      <c r="JFY1" s="235"/>
      <c r="JFZ1" s="236"/>
      <c r="JGA1" s="237"/>
      <c r="JGB1" s="237"/>
      <c r="JGC1" s="237"/>
      <c r="JGD1" s="237"/>
      <c r="JGE1" s="237"/>
      <c r="JGF1" s="233"/>
      <c r="JGG1" s="238"/>
      <c r="JGH1" s="234"/>
      <c r="JGI1" s="235"/>
      <c r="JGJ1" s="235"/>
      <c r="JGK1" s="235"/>
      <c r="JGL1" s="235"/>
      <c r="JGM1" s="235"/>
      <c r="JGN1" s="239"/>
      <c r="JGO1" s="235"/>
      <c r="JGP1" s="235"/>
      <c r="JGQ1" s="240"/>
      <c r="JGR1" s="235"/>
      <c r="JGS1" s="235"/>
      <c r="JGT1" s="236"/>
      <c r="JGU1" s="237"/>
      <c r="JGV1" s="237"/>
      <c r="JGW1" s="237"/>
      <c r="JGX1" s="237"/>
      <c r="JGY1" s="237"/>
      <c r="JGZ1" s="233"/>
      <c r="JHA1" s="238"/>
      <c r="JHB1" s="234"/>
      <c r="JHC1" s="235"/>
      <c r="JHD1" s="235"/>
      <c r="JHE1" s="235"/>
      <c r="JHF1" s="235"/>
      <c r="JHG1" s="235"/>
      <c r="JHH1" s="239"/>
      <c r="JHI1" s="235"/>
      <c r="JHJ1" s="235"/>
      <c r="JHK1" s="240"/>
      <c r="JHL1" s="235"/>
      <c r="JHM1" s="235"/>
      <c r="JHN1" s="236"/>
      <c r="JHO1" s="237"/>
      <c r="JHP1" s="237"/>
      <c r="JHQ1" s="237"/>
      <c r="JHR1" s="237"/>
      <c r="JHS1" s="237"/>
      <c r="JHT1" s="233"/>
      <c r="JHU1" s="238"/>
      <c r="JHV1" s="234"/>
      <c r="JHW1" s="235"/>
      <c r="JHX1" s="235"/>
      <c r="JHY1" s="235"/>
      <c r="JHZ1" s="235"/>
      <c r="JIA1" s="235"/>
      <c r="JIB1" s="239"/>
      <c r="JIC1" s="235"/>
      <c r="JID1" s="235"/>
      <c r="JIE1" s="240"/>
      <c r="JIF1" s="235"/>
      <c r="JIG1" s="235"/>
      <c r="JIH1" s="236"/>
      <c r="JII1" s="237"/>
      <c r="JIJ1" s="237"/>
      <c r="JIK1" s="237"/>
      <c r="JIL1" s="237"/>
      <c r="JIM1" s="237"/>
      <c r="JIN1" s="233"/>
      <c r="JIO1" s="238"/>
      <c r="JIP1" s="234"/>
      <c r="JIQ1" s="235"/>
      <c r="JIR1" s="235"/>
      <c r="JIS1" s="235"/>
      <c r="JIT1" s="235"/>
      <c r="JIU1" s="235"/>
      <c r="JIV1" s="239"/>
      <c r="JIW1" s="235"/>
      <c r="JIX1" s="235"/>
      <c r="JIY1" s="240"/>
      <c r="JIZ1" s="235"/>
      <c r="JJA1" s="235"/>
      <c r="JJB1" s="236"/>
      <c r="JJC1" s="237"/>
      <c r="JJD1" s="237"/>
      <c r="JJE1" s="237"/>
      <c r="JJF1" s="237"/>
      <c r="JJG1" s="237"/>
      <c r="JJH1" s="233"/>
      <c r="JJI1" s="238"/>
      <c r="JJJ1" s="234"/>
      <c r="JJK1" s="235"/>
      <c r="JJL1" s="235"/>
      <c r="JJM1" s="235"/>
      <c r="JJN1" s="235"/>
      <c r="JJO1" s="235"/>
      <c r="JJP1" s="239"/>
      <c r="JJQ1" s="235"/>
      <c r="JJR1" s="235"/>
      <c r="JJS1" s="240"/>
      <c r="JJT1" s="235"/>
      <c r="JJU1" s="235"/>
      <c r="JJV1" s="236"/>
      <c r="JJW1" s="237"/>
      <c r="JJX1" s="237"/>
      <c r="JJY1" s="237"/>
      <c r="JJZ1" s="237"/>
      <c r="JKA1" s="237"/>
      <c r="JKB1" s="233"/>
      <c r="JKC1" s="238"/>
      <c r="JKD1" s="234"/>
      <c r="JKE1" s="235"/>
      <c r="JKF1" s="235"/>
      <c r="JKG1" s="235"/>
      <c r="JKH1" s="235"/>
      <c r="JKI1" s="235"/>
      <c r="JKJ1" s="239"/>
      <c r="JKK1" s="235"/>
      <c r="JKL1" s="235"/>
      <c r="JKM1" s="240"/>
      <c r="JKN1" s="235"/>
      <c r="JKO1" s="235"/>
      <c r="JKP1" s="236"/>
      <c r="JKQ1" s="237"/>
      <c r="JKR1" s="237"/>
      <c r="JKS1" s="237"/>
      <c r="JKT1" s="237"/>
      <c r="JKU1" s="237"/>
      <c r="JKV1" s="233"/>
      <c r="JKW1" s="238"/>
      <c r="JKX1" s="234"/>
      <c r="JKY1" s="235"/>
      <c r="JKZ1" s="235"/>
      <c r="JLA1" s="235"/>
      <c r="JLB1" s="235"/>
      <c r="JLC1" s="235"/>
      <c r="JLD1" s="239"/>
      <c r="JLE1" s="235"/>
      <c r="JLF1" s="235"/>
      <c r="JLG1" s="240"/>
      <c r="JLH1" s="235"/>
      <c r="JLI1" s="235"/>
      <c r="JLJ1" s="236"/>
      <c r="JLK1" s="237"/>
      <c r="JLL1" s="237"/>
      <c r="JLM1" s="237"/>
      <c r="JLN1" s="237"/>
      <c r="JLO1" s="237"/>
      <c r="JLP1" s="233"/>
      <c r="JLQ1" s="238"/>
      <c r="JLR1" s="234"/>
      <c r="JLS1" s="235"/>
      <c r="JLT1" s="235"/>
      <c r="JLU1" s="235"/>
      <c r="JLV1" s="235"/>
      <c r="JLW1" s="235"/>
      <c r="JLX1" s="239"/>
      <c r="JLY1" s="235"/>
      <c r="JLZ1" s="235"/>
      <c r="JMA1" s="240"/>
      <c r="JMB1" s="235"/>
      <c r="JMC1" s="235"/>
      <c r="JMD1" s="236"/>
      <c r="JME1" s="237"/>
      <c r="JMF1" s="237"/>
      <c r="JMG1" s="237"/>
      <c r="JMH1" s="237"/>
      <c r="JMI1" s="237"/>
      <c r="JMJ1" s="233"/>
      <c r="JMK1" s="238"/>
      <c r="JML1" s="234"/>
      <c r="JMM1" s="235"/>
      <c r="JMN1" s="235"/>
      <c r="JMO1" s="235"/>
      <c r="JMP1" s="235"/>
      <c r="JMQ1" s="235"/>
      <c r="JMR1" s="239"/>
      <c r="JMS1" s="235"/>
      <c r="JMT1" s="235"/>
      <c r="JMU1" s="240"/>
      <c r="JMV1" s="235"/>
      <c r="JMW1" s="235"/>
      <c r="JMX1" s="236"/>
      <c r="JMY1" s="237"/>
      <c r="JMZ1" s="237"/>
      <c r="JNA1" s="237"/>
      <c r="JNB1" s="237"/>
      <c r="JNC1" s="237"/>
      <c r="JND1" s="233"/>
      <c r="JNE1" s="238"/>
      <c r="JNF1" s="234"/>
      <c r="JNG1" s="235"/>
      <c r="JNH1" s="235"/>
      <c r="JNI1" s="235"/>
      <c r="JNJ1" s="235"/>
      <c r="JNK1" s="235"/>
      <c r="JNL1" s="239"/>
      <c r="JNM1" s="235"/>
      <c r="JNN1" s="235"/>
      <c r="JNO1" s="240"/>
      <c r="JNP1" s="235"/>
      <c r="JNQ1" s="235"/>
      <c r="JNR1" s="236"/>
      <c r="JNS1" s="237"/>
      <c r="JNT1" s="237"/>
      <c r="JNU1" s="237"/>
      <c r="JNV1" s="237"/>
      <c r="JNW1" s="237"/>
      <c r="JNX1" s="233"/>
      <c r="JNY1" s="238"/>
      <c r="JNZ1" s="234"/>
      <c r="JOA1" s="235"/>
      <c r="JOB1" s="235"/>
      <c r="JOC1" s="235"/>
      <c r="JOD1" s="235"/>
      <c r="JOE1" s="235"/>
      <c r="JOF1" s="239"/>
      <c r="JOG1" s="235"/>
      <c r="JOH1" s="235"/>
      <c r="JOI1" s="240"/>
      <c r="JOJ1" s="235"/>
      <c r="JOK1" s="235"/>
      <c r="JOL1" s="236"/>
      <c r="JOM1" s="237"/>
      <c r="JON1" s="237"/>
      <c r="JOO1" s="237"/>
      <c r="JOP1" s="237"/>
      <c r="JOQ1" s="237"/>
      <c r="JOR1" s="233"/>
      <c r="JOS1" s="238"/>
      <c r="JOT1" s="234"/>
      <c r="JOU1" s="235"/>
      <c r="JOV1" s="235"/>
      <c r="JOW1" s="235"/>
      <c r="JOX1" s="235"/>
      <c r="JOY1" s="235"/>
      <c r="JOZ1" s="239"/>
      <c r="JPA1" s="235"/>
      <c r="JPB1" s="235"/>
      <c r="JPC1" s="240"/>
      <c r="JPD1" s="235"/>
      <c r="JPE1" s="235"/>
      <c r="JPF1" s="236"/>
      <c r="JPG1" s="237"/>
      <c r="JPH1" s="237"/>
      <c r="JPI1" s="237"/>
      <c r="JPJ1" s="237"/>
      <c r="JPK1" s="237"/>
      <c r="JPL1" s="233"/>
      <c r="JPM1" s="238"/>
      <c r="JPN1" s="234"/>
      <c r="JPO1" s="235"/>
      <c r="JPP1" s="235"/>
      <c r="JPQ1" s="235"/>
      <c r="JPR1" s="235"/>
      <c r="JPS1" s="235"/>
      <c r="JPT1" s="239"/>
      <c r="JPU1" s="235"/>
      <c r="JPV1" s="235"/>
      <c r="JPW1" s="240"/>
      <c r="JPX1" s="235"/>
      <c r="JPY1" s="235"/>
      <c r="JPZ1" s="236"/>
      <c r="JQA1" s="237"/>
      <c r="JQB1" s="237"/>
      <c r="JQC1" s="237"/>
      <c r="JQD1" s="237"/>
      <c r="JQE1" s="237"/>
      <c r="JQF1" s="233"/>
      <c r="JQG1" s="238"/>
      <c r="JQH1" s="234"/>
      <c r="JQI1" s="235"/>
      <c r="JQJ1" s="235"/>
      <c r="JQK1" s="235"/>
      <c r="JQL1" s="235"/>
      <c r="JQM1" s="235"/>
      <c r="JQN1" s="239"/>
      <c r="JQO1" s="235"/>
      <c r="JQP1" s="235"/>
      <c r="JQQ1" s="240"/>
      <c r="JQR1" s="235"/>
      <c r="JQS1" s="235"/>
      <c r="JQT1" s="236"/>
      <c r="JQU1" s="237"/>
      <c r="JQV1" s="237"/>
      <c r="JQW1" s="237"/>
      <c r="JQX1" s="237"/>
      <c r="JQY1" s="237"/>
      <c r="JQZ1" s="233"/>
      <c r="JRA1" s="238"/>
      <c r="JRB1" s="234"/>
      <c r="JRC1" s="235"/>
      <c r="JRD1" s="235"/>
      <c r="JRE1" s="235"/>
      <c r="JRF1" s="235"/>
      <c r="JRG1" s="235"/>
      <c r="JRH1" s="239"/>
      <c r="JRI1" s="235"/>
      <c r="JRJ1" s="235"/>
      <c r="JRK1" s="240"/>
      <c r="JRL1" s="235"/>
      <c r="JRM1" s="235"/>
      <c r="JRN1" s="236"/>
      <c r="JRO1" s="237"/>
      <c r="JRP1" s="237"/>
      <c r="JRQ1" s="237"/>
      <c r="JRR1" s="237"/>
      <c r="JRS1" s="237"/>
      <c r="JRT1" s="233"/>
      <c r="JRU1" s="238"/>
      <c r="JRV1" s="234"/>
      <c r="JRW1" s="235"/>
      <c r="JRX1" s="235"/>
      <c r="JRY1" s="235"/>
      <c r="JRZ1" s="235"/>
      <c r="JSA1" s="235"/>
      <c r="JSB1" s="239"/>
      <c r="JSC1" s="235"/>
      <c r="JSD1" s="235"/>
      <c r="JSE1" s="240"/>
      <c r="JSF1" s="235"/>
      <c r="JSG1" s="235"/>
      <c r="JSH1" s="236"/>
      <c r="JSI1" s="237"/>
      <c r="JSJ1" s="237"/>
      <c r="JSK1" s="237"/>
      <c r="JSL1" s="237"/>
      <c r="JSM1" s="237"/>
      <c r="JSN1" s="233"/>
      <c r="JSO1" s="238"/>
      <c r="JSP1" s="234"/>
      <c r="JSQ1" s="235"/>
      <c r="JSR1" s="235"/>
      <c r="JSS1" s="235"/>
      <c r="JST1" s="235"/>
      <c r="JSU1" s="235"/>
      <c r="JSV1" s="239"/>
      <c r="JSW1" s="235"/>
      <c r="JSX1" s="235"/>
      <c r="JSY1" s="240"/>
      <c r="JSZ1" s="235"/>
      <c r="JTA1" s="235"/>
      <c r="JTB1" s="236"/>
      <c r="JTC1" s="237"/>
      <c r="JTD1" s="237"/>
      <c r="JTE1" s="237"/>
      <c r="JTF1" s="237"/>
      <c r="JTG1" s="237"/>
      <c r="JTH1" s="233"/>
      <c r="JTI1" s="238"/>
      <c r="JTJ1" s="234"/>
      <c r="JTK1" s="235"/>
      <c r="JTL1" s="235"/>
      <c r="JTM1" s="235"/>
      <c r="JTN1" s="235"/>
      <c r="JTO1" s="235"/>
      <c r="JTP1" s="239"/>
      <c r="JTQ1" s="235"/>
      <c r="JTR1" s="235"/>
      <c r="JTS1" s="240"/>
      <c r="JTT1" s="235"/>
      <c r="JTU1" s="235"/>
      <c r="JTV1" s="236"/>
      <c r="JTW1" s="237"/>
      <c r="JTX1" s="237"/>
      <c r="JTY1" s="237"/>
      <c r="JTZ1" s="237"/>
      <c r="JUA1" s="237"/>
      <c r="JUB1" s="233"/>
      <c r="JUC1" s="238"/>
      <c r="JUD1" s="234"/>
      <c r="JUE1" s="235"/>
      <c r="JUF1" s="235"/>
      <c r="JUG1" s="235"/>
      <c r="JUH1" s="235"/>
      <c r="JUI1" s="235"/>
      <c r="JUJ1" s="239"/>
      <c r="JUK1" s="235"/>
      <c r="JUL1" s="235"/>
      <c r="JUM1" s="240"/>
      <c r="JUN1" s="235"/>
      <c r="JUO1" s="235"/>
      <c r="JUP1" s="236"/>
      <c r="JUQ1" s="237"/>
      <c r="JUR1" s="237"/>
      <c r="JUS1" s="237"/>
      <c r="JUT1" s="237"/>
      <c r="JUU1" s="237"/>
      <c r="JUV1" s="233"/>
      <c r="JUW1" s="238"/>
      <c r="JUX1" s="234"/>
      <c r="JUY1" s="235"/>
      <c r="JUZ1" s="235"/>
      <c r="JVA1" s="235"/>
      <c r="JVB1" s="235"/>
      <c r="JVC1" s="235"/>
      <c r="JVD1" s="239"/>
      <c r="JVE1" s="235"/>
      <c r="JVF1" s="235"/>
      <c r="JVG1" s="240"/>
      <c r="JVH1" s="235"/>
      <c r="JVI1" s="235"/>
      <c r="JVJ1" s="236"/>
      <c r="JVK1" s="237"/>
      <c r="JVL1" s="237"/>
      <c r="JVM1" s="237"/>
      <c r="JVN1" s="237"/>
      <c r="JVO1" s="237"/>
      <c r="JVP1" s="233"/>
      <c r="JVQ1" s="238"/>
      <c r="JVR1" s="234"/>
      <c r="JVS1" s="235"/>
      <c r="JVT1" s="235"/>
      <c r="JVU1" s="235"/>
      <c r="JVV1" s="235"/>
      <c r="JVW1" s="235"/>
      <c r="JVX1" s="239"/>
      <c r="JVY1" s="235"/>
      <c r="JVZ1" s="235"/>
      <c r="JWA1" s="240"/>
      <c r="JWB1" s="235"/>
      <c r="JWC1" s="235"/>
      <c r="JWD1" s="236"/>
      <c r="JWE1" s="237"/>
      <c r="JWF1" s="237"/>
      <c r="JWG1" s="237"/>
      <c r="JWH1" s="237"/>
      <c r="JWI1" s="237"/>
      <c r="JWJ1" s="233"/>
      <c r="JWK1" s="238"/>
      <c r="JWL1" s="234"/>
      <c r="JWM1" s="235"/>
      <c r="JWN1" s="235"/>
      <c r="JWO1" s="235"/>
      <c r="JWP1" s="235"/>
      <c r="JWQ1" s="235"/>
      <c r="JWR1" s="239"/>
      <c r="JWS1" s="235"/>
      <c r="JWT1" s="235"/>
      <c r="JWU1" s="240"/>
      <c r="JWV1" s="235"/>
      <c r="JWW1" s="235"/>
      <c r="JWX1" s="236"/>
      <c r="JWY1" s="237"/>
      <c r="JWZ1" s="237"/>
      <c r="JXA1" s="237"/>
      <c r="JXB1" s="237"/>
      <c r="JXC1" s="237"/>
      <c r="JXD1" s="233"/>
      <c r="JXE1" s="238"/>
      <c r="JXF1" s="234"/>
      <c r="JXG1" s="235"/>
      <c r="JXH1" s="235"/>
      <c r="JXI1" s="235"/>
      <c r="JXJ1" s="235"/>
      <c r="JXK1" s="235"/>
      <c r="JXL1" s="239"/>
      <c r="JXM1" s="235"/>
      <c r="JXN1" s="235"/>
      <c r="JXO1" s="240"/>
      <c r="JXP1" s="235"/>
      <c r="JXQ1" s="235"/>
      <c r="JXR1" s="236"/>
      <c r="JXS1" s="237"/>
      <c r="JXT1" s="237"/>
      <c r="JXU1" s="237"/>
      <c r="JXV1" s="237"/>
      <c r="JXW1" s="237"/>
      <c r="JXX1" s="233"/>
      <c r="JXY1" s="238"/>
      <c r="JXZ1" s="234"/>
      <c r="JYA1" s="235"/>
      <c r="JYB1" s="235"/>
      <c r="JYC1" s="235"/>
      <c r="JYD1" s="235"/>
      <c r="JYE1" s="235"/>
      <c r="JYF1" s="239"/>
      <c r="JYG1" s="235"/>
      <c r="JYH1" s="235"/>
      <c r="JYI1" s="240"/>
      <c r="JYJ1" s="235"/>
      <c r="JYK1" s="235"/>
      <c r="JYL1" s="236"/>
      <c r="JYM1" s="237"/>
      <c r="JYN1" s="237"/>
      <c r="JYO1" s="237"/>
      <c r="JYP1" s="237"/>
      <c r="JYQ1" s="237"/>
      <c r="JYR1" s="233"/>
      <c r="JYS1" s="238"/>
      <c r="JYT1" s="234"/>
      <c r="JYU1" s="235"/>
      <c r="JYV1" s="235"/>
      <c r="JYW1" s="235"/>
      <c r="JYX1" s="235"/>
      <c r="JYY1" s="235"/>
      <c r="JYZ1" s="239"/>
      <c r="JZA1" s="235"/>
      <c r="JZB1" s="235"/>
      <c r="JZC1" s="240"/>
      <c r="JZD1" s="235"/>
      <c r="JZE1" s="235"/>
      <c r="JZF1" s="236"/>
      <c r="JZG1" s="237"/>
      <c r="JZH1" s="237"/>
      <c r="JZI1" s="237"/>
      <c r="JZJ1" s="237"/>
      <c r="JZK1" s="237"/>
      <c r="JZL1" s="233"/>
      <c r="JZM1" s="238"/>
      <c r="JZN1" s="234"/>
      <c r="JZO1" s="235"/>
      <c r="JZP1" s="235"/>
      <c r="JZQ1" s="235"/>
      <c r="JZR1" s="235"/>
      <c r="JZS1" s="235"/>
      <c r="JZT1" s="239"/>
      <c r="JZU1" s="235"/>
      <c r="JZV1" s="235"/>
      <c r="JZW1" s="240"/>
      <c r="JZX1" s="235"/>
      <c r="JZY1" s="235"/>
      <c r="JZZ1" s="236"/>
      <c r="KAA1" s="237"/>
      <c r="KAB1" s="237"/>
      <c r="KAC1" s="237"/>
      <c r="KAD1" s="237"/>
      <c r="KAE1" s="237"/>
      <c r="KAF1" s="233"/>
      <c r="KAG1" s="238"/>
      <c r="KAH1" s="234"/>
      <c r="KAI1" s="235"/>
      <c r="KAJ1" s="235"/>
      <c r="KAK1" s="235"/>
      <c r="KAL1" s="235"/>
      <c r="KAM1" s="235"/>
      <c r="KAN1" s="239"/>
      <c r="KAO1" s="235"/>
      <c r="KAP1" s="235"/>
      <c r="KAQ1" s="240"/>
      <c r="KAR1" s="235"/>
      <c r="KAS1" s="235"/>
      <c r="KAT1" s="236"/>
      <c r="KAU1" s="237"/>
      <c r="KAV1" s="237"/>
      <c r="KAW1" s="237"/>
      <c r="KAX1" s="237"/>
      <c r="KAY1" s="237"/>
      <c r="KAZ1" s="233"/>
      <c r="KBA1" s="238"/>
      <c r="KBB1" s="234"/>
      <c r="KBC1" s="235"/>
      <c r="KBD1" s="235"/>
      <c r="KBE1" s="235"/>
      <c r="KBF1" s="235"/>
      <c r="KBG1" s="235"/>
      <c r="KBH1" s="239"/>
      <c r="KBI1" s="235"/>
      <c r="KBJ1" s="235"/>
      <c r="KBK1" s="240"/>
      <c r="KBL1" s="235"/>
      <c r="KBM1" s="235"/>
      <c r="KBN1" s="236"/>
      <c r="KBO1" s="237"/>
      <c r="KBP1" s="237"/>
      <c r="KBQ1" s="237"/>
      <c r="KBR1" s="237"/>
      <c r="KBS1" s="237"/>
      <c r="KBT1" s="233"/>
      <c r="KBU1" s="238"/>
      <c r="KBV1" s="234"/>
      <c r="KBW1" s="235"/>
      <c r="KBX1" s="235"/>
      <c r="KBY1" s="235"/>
      <c r="KBZ1" s="235"/>
      <c r="KCA1" s="235"/>
      <c r="KCB1" s="239"/>
      <c r="KCC1" s="235"/>
      <c r="KCD1" s="235"/>
      <c r="KCE1" s="240"/>
      <c r="KCF1" s="235"/>
      <c r="KCG1" s="235"/>
      <c r="KCH1" s="236"/>
      <c r="KCI1" s="237"/>
      <c r="KCJ1" s="237"/>
      <c r="KCK1" s="237"/>
      <c r="KCL1" s="237"/>
      <c r="KCM1" s="237"/>
      <c r="KCN1" s="233"/>
      <c r="KCO1" s="238"/>
      <c r="KCP1" s="234"/>
      <c r="KCQ1" s="235"/>
      <c r="KCR1" s="235"/>
      <c r="KCS1" s="235"/>
      <c r="KCT1" s="235"/>
      <c r="KCU1" s="235"/>
      <c r="KCV1" s="239"/>
      <c r="KCW1" s="235"/>
      <c r="KCX1" s="235"/>
      <c r="KCY1" s="240"/>
      <c r="KCZ1" s="235"/>
      <c r="KDA1" s="235"/>
      <c r="KDB1" s="236"/>
      <c r="KDC1" s="237"/>
      <c r="KDD1" s="237"/>
      <c r="KDE1" s="237"/>
      <c r="KDF1" s="237"/>
      <c r="KDG1" s="237"/>
      <c r="KDH1" s="233"/>
      <c r="KDI1" s="238"/>
      <c r="KDJ1" s="234"/>
      <c r="KDK1" s="235"/>
      <c r="KDL1" s="235"/>
      <c r="KDM1" s="235"/>
      <c r="KDN1" s="235"/>
      <c r="KDO1" s="235"/>
      <c r="KDP1" s="239"/>
      <c r="KDQ1" s="235"/>
      <c r="KDR1" s="235"/>
      <c r="KDS1" s="240"/>
      <c r="KDT1" s="235"/>
      <c r="KDU1" s="235"/>
      <c r="KDV1" s="236"/>
      <c r="KDW1" s="237"/>
      <c r="KDX1" s="237"/>
      <c r="KDY1" s="237"/>
      <c r="KDZ1" s="237"/>
      <c r="KEA1" s="237"/>
      <c r="KEB1" s="233"/>
      <c r="KEC1" s="238"/>
      <c r="KED1" s="234"/>
      <c r="KEE1" s="235"/>
      <c r="KEF1" s="235"/>
      <c r="KEG1" s="235"/>
      <c r="KEH1" s="235"/>
      <c r="KEI1" s="235"/>
      <c r="KEJ1" s="239"/>
      <c r="KEK1" s="235"/>
      <c r="KEL1" s="235"/>
      <c r="KEM1" s="240"/>
      <c r="KEN1" s="235"/>
      <c r="KEO1" s="235"/>
      <c r="KEP1" s="236"/>
      <c r="KEQ1" s="237"/>
      <c r="KER1" s="237"/>
      <c r="KES1" s="237"/>
      <c r="KET1" s="237"/>
      <c r="KEU1" s="237"/>
      <c r="KEV1" s="233"/>
      <c r="KEW1" s="238"/>
      <c r="KEX1" s="234"/>
      <c r="KEY1" s="235"/>
      <c r="KEZ1" s="235"/>
      <c r="KFA1" s="235"/>
      <c r="KFB1" s="235"/>
      <c r="KFC1" s="235"/>
      <c r="KFD1" s="239"/>
      <c r="KFE1" s="235"/>
      <c r="KFF1" s="235"/>
      <c r="KFG1" s="240"/>
      <c r="KFH1" s="235"/>
      <c r="KFI1" s="235"/>
      <c r="KFJ1" s="236"/>
      <c r="KFK1" s="237"/>
      <c r="KFL1" s="237"/>
      <c r="KFM1" s="237"/>
      <c r="KFN1" s="237"/>
      <c r="KFO1" s="237"/>
      <c r="KFP1" s="233"/>
      <c r="KFQ1" s="238"/>
      <c r="KFR1" s="234"/>
      <c r="KFS1" s="235"/>
      <c r="KFT1" s="235"/>
      <c r="KFU1" s="235"/>
      <c r="KFV1" s="235"/>
      <c r="KFW1" s="235"/>
      <c r="KFX1" s="239"/>
      <c r="KFY1" s="235"/>
      <c r="KFZ1" s="235"/>
      <c r="KGA1" s="240"/>
      <c r="KGB1" s="235"/>
      <c r="KGC1" s="235"/>
      <c r="KGD1" s="236"/>
      <c r="KGE1" s="237"/>
      <c r="KGF1" s="237"/>
      <c r="KGG1" s="237"/>
      <c r="KGH1" s="237"/>
      <c r="KGI1" s="237"/>
      <c r="KGJ1" s="233"/>
      <c r="KGK1" s="238"/>
      <c r="KGL1" s="234"/>
      <c r="KGM1" s="235"/>
      <c r="KGN1" s="235"/>
      <c r="KGO1" s="235"/>
      <c r="KGP1" s="235"/>
      <c r="KGQ1" s="235"/>
      <c r="KGR1" s="239"/>
      <c r="KGS1" s="235"/>
      <c r="KGT1" s="235"/>
      <c r="KGU1" s="240"/>
      <c r="KGV1" s="235"/>
      <c r="KGW1" s="235"/>
      <c r="KGX1" s="236"/>
      <c r="KGY1" s="237"/>
      <c r="KGZ1" s="237"/>
      <c r="KHA1" s="237"/>
      <c r="KHB1" s="237"/>
      <c r="KHC1" s="237"/>
      <c r="KHD1" s="233"/>
      <c r="KHE1" s="238"/>
      <c r="KHF1" s="234"/>
      <c r="KHG1" s="235"/>
      <c r="KHH1" s="235"/>
      <c r="KHI1" s="235"/>
      <c r="KHJ1" s="235"/>
      <c r="KHK1" s="235"/>
      <c r="KHL1" s="239"/>
      <c r="KHM1" s="235"/>
      <c r="KHN1" s="235"/>
      <c r="KHO1" s="240"/>
      <c r="KHP1" s="235"/>
      <c r="KHQ1" s="235"/>
      <c r="KHR1" s="236"/>
      <c r="KHS1" s="237"/>
      <c r="KHT1" s="237"/>
      <c r="KHU1" s="237"/>
      <c r="KHV1" s="237"/>
      <c r="KHW1" s="237"/>
      <c r="KHX1" s="233"/>
      <c r="KHY1" s="238"/>
      <c r="KHZ1" s="234"/>
      <c r="KIA1" s="235"/>
      <c r="KIB1" s="235"/>
      <c r="KIC1" s="235"/>
      <c r="KID1" s="235"/>
      <c r="KIE1" s="235"/>
      <c r="KIF1" s="239"/>
      <c r="KIG1" s="235"/>
      <c r="KIH1" s="235"/>
      <c r="KII1" s="240"/>
      <c r="KIJ1" s="235"/>
      <c r="KIK1" s="235"/>
      <c r="KIL1" s="236"/>
      <c r="KIM1" s="237"/>
      <c r="KIN1" s="237"/>
      <c r="KIO1" s="237"/>
      <c r="KIP1" s="237"/>
      <c r="KIQ1" s="237"/>
      <c r="KIR1" s="233"/>
      <c r="KIS1" s="238"/>
      <c r="KIT1" s="234"/>
      <c r="KIU1" s="235"/>
      <c r="KIV1" s="235"/>
      <c r="KIW1" s="235"/>
      <c r="KIX1" s="235"/>
      <c r="KIY1" s="235"/>
      <c r="KIZ1" s="239"/>
      <c r="KJA1" s="235"/>
      <c r="KJB1" s="235"/>
      <c r="KJC1" s="240"/>
      <c r="KJD1" s="235"/>
      <c r="KJE1" s="235"/>
      <c r="KJF1" s="236"/>
      <c r="KJG1" s="237"/>
      <c r="KJH1" s="237"/>
      <c r="KJI1" s="237"/>
      <c r="KJJ1" s="237"/>
      <c r="KJK1" s="237"/>
      <c r="KJL1" s="233"/>
      <c r="KJM1" s="238"/>
      <c r="KJN1" s="234"/>
      <c r="KJO1" s="235"/>
      <c r="KJP1" s="235"/>
      <c r="KJQ1" s="235"/>
      <c r="KJR1" s="235"/>
      <c r="KJS1" s="235"/>
      <c r="KJT1" s="239"/>
      <c r="KJU1" s="235"/>
      <c r="KJV1" s="235"/>
      <c r="KJW1" s="240"/>
      <c r="KJX1" s="235"/>
      <c r="KJY1" s="235"/>
      <c r="KJZ1" s="236"/>
      <c r="KKA1" s="237"/>
      <c r="KKB1" s="237"/>
      <c r="KKC1" s="237"/>
      <c r="KKD1" s="237"/>
      <c r="KKE1" s="237"/>
      <c r="KKF1" s="233"/>
      <c r="KKG1" s="238"/>
      <c r="KKH1" s="234"/>
      <c r="KKI1" s="235"/>
      <c r="KKJ1" s="235"/>
      <c r="KKK1" s="235"/>
      <c r="KKL1" s="235"/>
      <c r="KKM1" s="235"/>
      <c r="KKN1" s="239"/>
      <c r="KKO1" s="235"/>
      <c r="KKP1" s="235"/>
      <c r="KKQ1" s="240"/>
      <c r="KKR1" s="235"/>
      <c r="KKS1" s="235"/>
      <c r="KKT1" s="236"/>
      <c r="KKU1" s="237"/>
      <c r="KKV1" s="237"/>
      <c r="KKW1" s="237"/>
      <c r="KKX1" s="237"/>
      <c r="KKY1" s="237"/>
      <c r="KKZ1" s="233"/>
      <c r="KLA1" s="238"/>
      <c r="KLB1" s="234"/>
      <c r="KLC1" s="235"/>
      <c r="KLD1" s="235"/>
      <c r="KLE1" s="235"/>
      <c r="KLF1" s="235"/>
      <c r="KLG1" s="235"/>
      <c r="KLH1" s="239"/>
      <c r="KLI1" s="235"/>
      <c r="KLJ1" s="235"/>
      <c r="KLK1" s="240"/>
      <c r="KLL1" s="235"/>
      <c r="KLM1" s="235"/>
      <c r="KLN1" s="236"/>
      <c r="KLO1" s="237"/>
      <c r="KLP1" s="237"/>
      <c r="KLQ1" s="237"/>
      <c r="KLR1" s="237"/>
      <c r="KLS1" s="237"/>
      <c r="KLT1" s="233"/>
      <c r="KLU1" s="238"/>
      <c r="KLV1" s="234"/>
      <c r="KLW1" s="235"/>
      <c r="KLX1" s="235"/>
      <c r="KLY1" s="235"/>
      <c r="KLZ1" s="235"/>
      <c r="KMA1" s="235"/>
      <c r="KMB1" s="239"/>
      <c r="KMC1" s="235"/>
      <c r="KMD1" s="235"/>
      <c r="KME1" s="240"/>
      <c r="KMF1" s="235"/>
      <c r="KMG1" s="235"/>
      <c r="KMH1" s="236"/>
      <c r="KMI1" s="237"/>
      <c r="KMJ1" s="237"/>
      <c r="KMK1" s="237"/>
      <c r="KML1" s="237"/>
      <c r="KMM1" s="237"/>
      <c r="KMN1" s="233"/>
      <c r="KMO1" s="238"/>
      <c r="KMP1" s="234"/>
      <c r="KMQ1" s="235"/>
      <c r="KMR1" s="235"/>
      <c r="KMS1" s="235"/>
      <c r="KMT1" s="235"/>
      <c r="KMU1" s="235"/>
      <c r="KMV1" s="239"/>
      <c r="KMW1" s="235"/>
      <c r="KMX1" s="235"/>
      <c r="KMY1" s="240"/>
      <c r="KMZ1" s="235"/>
      <c r="KNA1" s="235"/>
      <c r="KNB1" s="236"/>
      <c r="KNC1" s="237"/>
      <c r="KND1" s="237"/>
      <c r="KNE1" s="237"/>
      <c r="KNF1" s="237"/>
      <c r="KNG1" s="237"/>
      <c r="KNH1" s="233"/>
      <c r="KNI1" s="238"/>
      <c r="KNJ1" s="234"/>
      <c r="KNK1" s="235"/>
      <c r="KNL1" s="235"/>
      <c r="KNM1" s="235"/>
      <c r="KNN1" s="235"/>
      <c r="KNO1" s="235"/>
      <c r="KNP1" s="239"/>
      <c r="KNQ1" s="235"/>
      <c r="KNR1" s="235"/>
      <c r="KNS1" s="240"/>
      <c r="KNT1" s="235"/>
      <c r="KNU1" s="235"/>
      <c r="KNV1" s="236"/>
      <c r="KNW1" s="237"/>
      <c r="KNX1" s="237"/>
      <c r="KNY1" s="237"/>
      <c r="KNZ1" s="237"/>
      <c r="KOA1" s="237"/>
      <c r="KOB1" s="233"/>
      <c r="KOC1" s="238"/>
      <c r="KOD1" s="234"/>
      <c r="KOE1" s="235"/>
      <c r="KOF1" s="235"/>
      <c r="KOG1" s="235"/>
      <c r="KOH1" s="235"/>
      <c r="KOI1" s="235"/>
      <c r="KOJ1" s="239"/>
      <c r="KOK1" s="235"/>
      <c r="KOL1" s="235"/>
      <c r="KOM1" s="240"/>
      <c r="KON1" s="235"/>
      <c r="KOO1" s="235"/>
      <c r="KOP1" s="236"/>
      <c r="KOQ1" s="237"/>
      <c r="KOR1" s="237"/>
      <c r="KOS1" s="237"/>
      <c r="KOT1" s="237"/>
      <c r="KOU1" s="237"/>
      <c r="KOV1" s="233"/>
      <c r="KOW1" s="238"/>
      <c r="KOX1" s="234"/>
      <c r="KOY1" s="235"/>
      <c r="KOZ1" s="235"/>
      <c r="KPA1" s="235"/>
      <c r="KPB1" s="235"/>
      <c r="KPC1" s="235"/>
      <c r="KPD1" s="239"/>
      <c r="KPE1" s="235"/>
      <c r="KPF1" s="235"/>
      <c r="KPG1" s="240"/>
      <c r="KPH1" s="235"/>
      <c r="KPI1" s="235"/>
      <c r="KPJ1" s="236"/>
      <c r="KPK1" s="237"/>
      <c r="KPL1" s="237"/>
      <c r="KPM1" s="237"/>
      <c r="KPN1" s="237"/>
      <c r="KPO1" s="237"/>
      <c r="KPP1" s="233"/>
      <c r="KPQ1" s="238"/>
      <c r="KPR1" s="234"/>
      <c r="KPS1" s="235"/>
      <c r="KPT1" s="235"/>
      <c r="KPU1" s="235"/>
      <c r="KPV1" s="235"/>
      <c r="KPW1" s="235"/>
      <c r="KPX1" s="239"/>
      <c r="KPY1" s="235"/>
      <c r="KPZ1" s="235"/>
      <c r="KQA1" s="240"/>
      <c r="KQB1" s="235"/>
      <c r="KQC1" s="235"/>
      <c r="KQD1" s="236"/>
      <c r="KQE1" s="237"/>
      <c r="KQF1" s="237"/>
      <c r="KQG1" s="237"/>
      <c r="KQH1" s="237"/>
      <c r="KQI1" s="237"/>
      <c r="KQJ1" s="233"/>
      <c r="KQK1" s="238"/>
      <c r="KQL1" s="234"/>
      <c r="KQM1" s="235"/>
      <c r="KQN1" s="235"/>
      <c r="KQO1" s="235"/>
      <c r="KQP1" s="235"/>
      <c r="KQQ1" s="235"/>
      <c r="KQR1" s="239"/>
      <c r="KQS1" s="235"/>
      <c r="KQT1" s="235"/>
      <c r="KQU1" s="240"/>
      <c r="KQV1" s="235"/>
      <c r="KQW1" s="235"/>
      <c r="KQX1" s="236"/>
      <c r="KQY1" s="237"/>
      <c r="KQZ1" s="237"/>
      <c r="KRA1" s="237"/>
      <c r="KRB1" s="237"/>
      <c r="KRC1" s="237"/>
      <c r="KRD1" s="233"/>
      <c r="KRE1" s="238"/>
      <c r="KRF1" s="234"/>
      <c r="KRG1" s="235"/>
      <c r="KRH1" s="235"/>
      <c r="KRI1" s="235"/>
      <c r="KRJ1" s="235"/>
      <c r="KRK1" s="235"/>
      <c r="KRL1" s="239"/>
      <c r="KRM1" s="235"/>
      <c r="KRN1" s="235"/>
      <c r="KRO1" s="240"/>
      <c r="KRP1" s="235"/>
      <c r="KRQ1" s="235"/>
      <c r="KRR1" s="236"/>
      <c r="KRS1" s="237"/>
      <c r="KRT1" s="237"/>
      <c r="KRU1" s="237"/>
      <c r="KRV1" s="237"/>
      <c r="KRW1" s="237"/>
      <c r="KRX1" s="233"/>
      <c r="KRY1" s="238"/>
      <c r="KRZ1" s="234"/>
      <c r="KSA1" s="235"/>
      <c r="KSB1" s="235"/>
      <c r="KSC1" s="235"/>
      <c r="KSD1" s="235"/>
      <c r="KSE1" s="235"/>
      <c r="KSF1" s="239"/>
      <c r="KSG1" s="235"/>
      <c r="KSH1" s="235"/>
      <c r="KSI1" s="240"/>
      <c r="KSJ1" s="235"/>
      <c r="KSK1" s="235"/>
      <c r="KSL1" s="236"/>
      <c r="KSM1" s="237"/>
      <c r="KSN1" s="237"/>
      <c r="KSO1" s="237"/>
      <c r="KSP1" s="237"/>
      <c r="KSQ1" s="237"/>
      <c r="KSR1" s="233"/>
      <c r="KSS1" s="238"/>
      <c r="KST1" s="234"/>
      <c r="KSU1" s="235"/>
      <c r="KSV1" s="235"/>
      <c r="KSW1" s="235"/>
      <c r="KSX1" s="235"/>
      <c r="KSY1" s="235"/>
      <c r="KSZ1" s="239"/>
      <c r="KTA1" s="235"/>
      <c r="KTB1" s="235"/>
      <c r="KTC1" s="240"/>
      <c r="KTD1" s="235"/>
      <c r="KTE1" s="235"/>
      <c r="KTF1" s="236"/>
      <c r="KTG1" s="237"/>
      <c r="KTH1" s="237"/>
      <c r="KTI1" s="237"/>
      <c r="KTJ1" s="237"/>
      <c r="KTK1" s="237"/>
      <c r="KTL1" s="233"/>
      <c r="KTM1" s="238"/>
      <c r="KTN1" s="234"/>
      <c r="KTO1" s="235"/>
      <c r="KTP1" s="235"/>
      <c r="KTQ1" s="235"/>
      <c r="KTR1" s="235"/>
      <c r="KTS1" s="235"/>
      <c r="KTT1" s="239"/>
      <c r="KTU1" s="235"/>
      <c r="KTV1" s="235"/>
      <c r="KTW1" s="240"/>
      <c r="KTX1" s="235"/>
      <c r="KTY1" s="235"/>
      <c r="KTZ1" s="236"/>
      <c r="KUA1" s="237"/>
      <c r="KUB1" s="237"/>
      <c r="KUC1" s="237"/>
      <c r="KUD1" s="237"/>
      <c r="KUE1" s="237"/>
      <c r="KUF1" s="233"/>
      <c r="KUG1" s="238"/>
      <c r="KUH1" s="234"/>
      <c r="KUI1" s="235"/>
      <c r="KUJ1" s="235"/>
      <c r="KUK1" s="235"/>
      <c r="KUL1" s="235"/>
      <c r="KUM1" s="235"/>
      <c r="KUN1" s="239"/>
      <c r="KUO1" s="235"/>
      <c r="KUP1" s="235"/>
      <c r="KUQ1" s="240"/>
      <c r="KUR1" s="235"/>
      <c r="KUS1" s="235"/>
      <c r="KUT1" s="236"/>
      <c r="KUU1" s="237"/>
      <c r="KUV1" s="237"/>
      <c r="KUW1" s="237"/>
      <c r="KUX1" s="237"/>
      <c r="KUY1" s="237"/>
      <c r="KUZ1" s="233"/>
      <c r="KVA1" s="238"/>
      <c r="KVB1" s="234"/>
      <c r="KVC1" s="235"/>
      <c r="KVD1" s="235"/>
      <c r="KVE1" s="235"/>
      <c r="KVF1" s="235"/>
      <c r="KVG1" s="235"/>
      <c r="KVH1" s="239"/>
      <c r="KVI1" s="235"/>
      <c r="KVJ1" s="235"/>
      <c r="KVK1" s="240"/>
      <c r="KVL1" s="235"/>
      <c r="KVM1" s="235"/>
      <c r="KVN1" s="236"/>
      <c r="KVO1" s="237"/>
      <c r="KVP1" s="237"/>
      <c r="KVQ1" s="237"/>
      <c r="KVR1" s="237"/>
      <c r="KVS1" s="237"/>
      <c r="KVT1" s="233"/>
      <c r="KVU1" s="238"/>
      <c r="KVV1" s="234"/>
      <c r="KVW1" s="235"/>
      <c r="KVX1" s="235"/>
      <c r="KVY1" s="235"/>
      <c r="KVZ1" s="235"/>
      <c r="KWA1" s="235"/>
      <c r="KWB1" s="239"/>
      <c r="KWC1" s="235"/>
      <c r="KWD1" s="235"/>
      <c r="KWE1" s="240"/>
      <c r="KWF1" s="235"/>
      <c r="KWG1" s="235"/>
      <c r="KWH1" s="236"/>
      <c r="KWI1" s="237"/>
      <c r="KWJ1" s="237"/>
      <c r="KWK1" s="237"/>
      <c r="KWL1" s="237"/>
      <c r="KWM1" s="237"/>
      <c r="KWN1" s="233"/>
      <c r="KWO1" s="238"/>
      <c r="KWP1" s="234"/>
      <c r="KWQ1" s="235"/>
      <c r="KWR1" s="235"/>
      <c r="KWS1" s="235"/>
      <c r="KWT1" s="235"/>
      <c r="KWU1" s="235"/>
      <c r="KWV1" s="239"/>
      <c r="KWW1" s="235"/>
      <c r="KWX1" s="235"/>
      <c r="KWY1" s="240"/>
      <c r="KWZ1" s="235"/>
      <c r="KXA1" s="235"/>
      <c r="KXB1" s="236"/>
      <c r="KXC1" s="237"/>
      <c r="KXD1" s="237"/>
      <c r="KXE1" s="237"/>
      <c r="KXF1" s="237"/>
      <c r="KXG1" s="237"/>
      <c r="KXH1" s="233"/>
      <c r="KXI1" s="238"/>
      <c r="KXJ1" s="234"/>
      <c r="KXK1" s="235"/>
      <c r="KXL1" s="235"/>
      <c r="KXM1" s="235"/>
      <c r="KXN1" s="235"/>
      <c r="KXO1" s="235"/>
      <c r="KXP1" s="239"/>
      <c r="KXQ1" s="235"/>
      <c r="KXR1" s="235"/>
      <c r="KXS1" s="240"/>
      <c r="KXT1" s="235"/>
      <c r="KXU1" s="235"/>
      <c r="KXV1" s="236"/>
      <c r="KXW1" s="237"/>
      <c r="KXX1" s="237"/>
      <c r="KXY1" s="237"/>
      <c r="KXZ1" s="237"/>
      <c r="KYA1" s="237"/>
      <c r="KYB1" s="233"/>
      <c r="KYC1" s="238"/>
      <c r="KYD1" s="234"/>
      <c r="KYE1" s="235"/>
      <c r="KYF1" s="235"/>
      <c r="KYG1" s="235"/>
      <c r="KYH1" s="235"/>
      <c r="KYI1" s="235"/>
      <c r="KYJ1" s="239"/>
      <c r="KYK1" s="235"/>
      <c r="KYL1" s="235"/>
      <c r="KYM1" s="240"/>
      <c r="KYN1" s="235"/>
      <c r="KYO1" s="235"/>
      <c r="KYP1" s="236"/>
      <c r="KYQ1" s="237"/>
      <c r="KYR1" s="237"/>
      <c r="KYS1" s="237"/>
      <c r="KYT1" s="237"/>
      <c r="KYU1" s="237"/>
      <c r="KYV1" s="233"/>
      <c r="KYW1" s="238"/>
      <c r="KYX1" s="234"/>
      <c r="KYY1" s="235"/>
      <c r="KYZ1" s="235"/>
      <c r="KZA1" s="235"/>
      <c r="KZB1" s="235"/>
      <c r="KZC1" s="235"/>
      <c r="KZD1" s="239"/>
      <c r="KZE1" s="235"/>
      <c r="KZF1" s="235"/>
      <c r="KZG1" s="240"/>
      <c r="KZH1" s="235"/>
      <c r="KZI1" s="235"/>
      <c r="KZJ1" s="236"/>
      <c r="KZK1" s="237"/>
      <c r="KZL1" s="237"/>
      <c r="KZM1" s="237"/>
      <c r="KZN1" s="237"/>
      <c r="KZO1" s="237"/>
      <c r="KZP1" s="233"/>
      <c r="KZQ1" s="238"/>
      <c r="KZR1" s="234"/>
      <c r="KZS1" s="235"/>
      <c r="KZT1" s="235"/>
      <c r="KZU1" s="235"/>
      <c r="KZV1" s="235"/>
      <c r="KZW1" s="235"/>
      <c r="KZX1" s="239"/>
      <c r="KZY1" s="235"/>
      <c r="KZZ1" s="235"/>
      <c r="LAA1" s="240"/>
      <c r="LAB1" s="235"/>
      <c r="LAC1" s="235"/>
      <c r="LAD1" s="236"/>
      <c r="LAE1" s="237"/>
      <c r="LAF1" s="237"/>
      <c r="LAG1" s="237"/>
      <c r="LAH1" s="237"/>
      <c r="LAI1" s="237"/>
      <c r="LAJ1" s="233"/>
      <c r="LAK1" s="238"/>
      <c r="LAL1" s="234"/>
      <c r="LAM1" s="235"/>
      <c r="LAN1" s="235"/>
      <c r="LAO1" s="235"/>
      <c r="LAP1" s="235"/>
      <c r="LAQ1" s="235"/>
      <c r="LAR1" s="239"/>
      <c r="LAS1" s="235"/>
      <c r="LAT1" s="235"/>
      <c r="LAU1" s="240"/>
      <c r="LAV1" s="235"/>
      <c r="LAW1" s="235"/>
      <c r="LAX1" s="236"/>
      <c r="LAY1" s="237"/>
      <c r="LAZ1" s="237"/>
      <c r="LBA1" s="237"/>
      <c r="LBB1" s="237"/>
      <c r="LBC1" s="237"/>
      <c r="LBD1" s="233"/>
      <c r="LBE1" s="238"/>
      <c r="LBF1" s="234"/>
      <c r="LBG1" s="235"/>
      <c r="LBH1" s="235"/>
      <c r="LBI1" s="235"/>
      <c r="LBJ1" s="235"/>
      <c r="LBK1" s="235"/>
      <c r="LBL1" s="239"/>
      <c r="LBM1" s="235"/>
      <c r="LBN1" s="235"/>
      <c r="LBO1" s="240"/>
      <c r="LBP1" s="235"/>
      <c r="LBQ1" s="235"/>
      <c r="LBR1" s="236"/>
      <c r="LBS1" s="237"/>
      <c r="LBT1" s="237"/>
      <c r="LBU1" s="237"/>
      <c r="LBV1" s="237"/>
      <c r="LBW1" s="237"/>
      <c r="LBX1" s="233"/>
      <c r="LBY1" s="238"/>
      <c r="LBZ1" s="234"/>
      <c r="LCA1" s="235"/>
      <c r="LCB1" s="235"/>
      <c r="LCC1" s="235"/>
      <c r="LCD1" s="235"/>
      <c r="LCE1" s="235"/>
      <c r="LCF1" s="239"/>
      <c r="LCG1" s="235"/>
      <c r="LCH1" s="235"/>
      <c r="LCI1" s="240"/>
      <c r="LCJ1" s="235"/>
      <c r="LCK1" s="235"/>
      <c r="LCL1" s="236"/>
      <c r="LCM1" s="237"/>
      <c r="LCN1" s="237"/>
      <c r="LCO1" s="237"/>
      <c r="LCP1" s="237"/>
      <c r="LCQ1" s="237"/>
      <c r="LCR1" s="233"/>
      <c r="LCS1" s="238"/>
      <c r="LCT1" s="234"/>
      <c r="LCU1" s="235"/>
      <c r="LCV1" s="235"/>
      <c r="LCW1" s="235"/>
      <c r="LCX1" s="235"/>
      <c r="LCY1" s="235"/>
      <c r="LCZ1" s="239"/>
      <c r="LDA1" s="235"/>
      <c r="LDB1" s="235"/>
      <c r="LDC1" s="240"/>
      <c r="LDD1" s="235"/>
      <c r="LDE1" s="235"/>
      <c r="LDF1" s="236"/>
      <c r="LDG1" s="237"/>
      <c r="LDH1" s="237"/>
      <c r="LDI1" s="237"/>
      <c r="LDJ1" s="237"/>
      <c r="LDK1" s="237"/>
      <c r="LDL1" s="233"/>
      <c r="LDM1" s="238"/>
      <c r="LDN1" s="234"/>
      <c r="LDO1" s="235"/>
      <c r="LDP1" s="235"/>
      <c r="LDQ1" s="235"/>
      <c r="LDR1" s="235"/>
      <c r="LDS1" s="235"/>
      <c r="LDT1" s="239"/>
      <c r="LDU1" s="235"/>
      <c r="LDV1" s="235"/>
      <c r="LDW1" s="240"/>
      <c r="LDX1" s="235"/>
      <c r="LDY1" s="235"/>
      <c r="LDZ1" s="236"/>
      <c r="LEA1" s="237"/>
      <c r="LEB1" s="237"/>
      <c r="LEC1" s="237"/>
      <c r="LED1" s="237"/>
      <c r="LEE1" s="237"/>
      <c r="LEF1" s="233"/>
      <c r="LEG1" s="238"/>
      <c r="LEH1" s="234"/>
      <c r="LEI1" s="235"/>
      <c r="LEJ1" s="235"/>
      <c r="LEK1" s="235"/>
      <c r="LEL1" s="235"/>
      <c r="LEM1" s="235"/>
      <c r="LEN1" s="239"/>
      <c r="LEO1" s="235"/>
      <c r="LEP1" s="235"/>
      <c r="LEQ1" s="240"/>
      <c r="LER1" s="235"/>
      <c r="LES1" s="235"/>
      <c r="LET1" s="236"/>
      <c r="LEU1" s="237"/>
      <c r="LEV1" s="237"/>
      <c r="LEW1" s="237"/>
      <c r="LEX1" s="237"/>
      <c r="LEY1" s="237"/>
      <c r="LEZ1" s="233"/>
      <c r="LFA1" s="238"/>
      <c r="LFB1" s="234"/>
      <c r="LFC1" s="235"/>
      <c r="LFD1" s="235"/>
      <c r="LFE1" s="235"/>
      <c r="LFF1" s="235"/>
      <c r="LFG1" s="235"/>
      <c r="LFH1" s="239"/>
      <c r="LFI1" s="235"/>
      <c r="LFJ1" s="235"/>
      <c r="LFK1" s="240"/>
      <c r="LFL1" s="235"/>
      <c r="LFM1" s="235"/>
      <c r="LFN1" s="236"/>
      <c r="LFO1" s="237"/>
      <c r="LFP1" s="237"/>
      <c r="LFQ1" s="237"/>
      <c r="LFR1" s="237"/>
      <c r="LFS1" s="237"/>
      <c r="LFT1" s="233"/>
      <c r="LFU1" s="238"/>
      <c r="LFV1" s="234"/>
      <c r="LFW1" s="235"/>
      <c r="LFX1" s="235"/>
      <c r="LFY1" s="235"/>
      <c r="LFZ1" s="235"/>
      <c r="LGA1" s="235"/>
      <c r="LGB1" s="239"/>
      <c r="LGC1" s="235"/>
      <c r="LGD1" s="235"/>
      <c r="LGE1" s="240"/>
      <c r="LGF1" s="235"/>
      <c r="LGG1" s="235"/>
      <c r="LGH1" s="236"/>
      <c r="LGI1" s="237"/>
      <c r="LGJ1" s="237"/>
      <c r="LGK1" s="237"/>
      <c r="LGL1" s="237"/>
      <c r="LGM1" s="237"/>
      <c r="LGN1" s="233"/>
      <c r="LGO1" s="238"/>
      <c r="LGP1" s="234"/>
      <c r="LGQ1" s="235"/>
      <c r="LGR1" s="235"/>
      <c r="LGS1" s="235"/>
      <c r="LGT1" s="235"/>
      <c r="LGU1" s="235"/>
      <c r="LGV1" s="239"/>
      <c r="LGW1" s="235"/>
      <c r="LGX1" s="235"/>
      <c r="LGY1" s="240"/>
      <c r="LGZ1" s="235"/>
      <c r="LHA1" s="235"/>
      <c r="LHB1" s="236"/>
      <c r="LHC1" s="237"/>
      <c r="LHD1" s="237"/>
      <c r="LHE1" s="237"/>
      <c r="LHF1" s="237"/>
      <c r="LHG1" s="237"/>
      <c r="LHH1" s="233"/>
      <c r="LHI1" s="238"/>
      <c r="LHJ1" s="234"/>
      <c r="LHK1" s="235"/>
      <c r="LHL1" s="235"/>
      <c r="LHM1" s="235"/>
      <c r="LHN1" s="235"/>
      <c r="LHO1" s="235"/>
      <c r="LHP1" s="239"/>
      <c r="LHQ1" s="235"/>
      <c r="LHR1" s="235"/>
      <c r="LHS1" s="240"/>
      <c r="LHT1" s="235"/>
      <c r="LHU1" s="235"/>
      <c r="LHV1" s="236"/>
      <c r="LHW1" s="237"/>
      <c r="LHX1" s="237"/>
      <c r="LHY1" s="237"/>
      <c r="LHZ1" s="237"/>
      <c r="LIA1" s="237"/>
      <c r="LIB1" s="233"/>
      <c r="LIC1" s="238"/>
      <c r="LID1" s="234"/>
      <c r="LIE1" s="235"/>
      <c r="LIF1" s="235"/>
      <c r="LIG1" s="235"/>
      <c r="LIH1" s="235"/>
      <c r="LII1" s="235"/>
      <c r="LIJ1" s="239"/>
      <c r="LIK1" s="235"/>
      <c r="LIL1" s="235"/>
      <c r="LIM1" s="240"/>
      <c r="LIN1" s="235"/>
      <c r="LIO1" s="235"/>
      <c r="LIP1" s="236"/>
      <c r="LIQ1" s="237"/>
      <c r="LIR1" s="237"/>
      <c r="LIS1" s="237"/>
      <c r="LIT1" s="237"/>
      <c r="LIU1" s="237"/>
      <c r="LIV1" s="233"/>
      <c r="LIW1" s="238"/>
      <c r="LIX1" s="234"/>
      <c r="LIY1" s="235"/>
      <c r="LIZ1" s="235"/>
      <c r="LJA1" s="235"/>
      <c r="LJB1" s="235"/>
      <c r="LJC1" s="235"/>
      <c r="LJD1" s="239"/>
      <c r="LJE1" s="235"/>
      <c r="LJF1" s="235"/>
      <c r="LJG1" s="240"/>
      <c r="LJH1" s="235"/>
      <c r="LJI1" s="235"/>
      <c r="LJJ1" s="236"/>
      <c r="LJK1" s="237"/>
      <c r="LJL1" s="237"/>
      <c r="LJM1" s="237"/>
      <c r="LJN1" s="237"/>
      <c r="LJO1" s="237"/>
      <c r="LJP1" s="233"/>
      <c r="LJQ1" s="238"/>
      <c r="LJR1" s="234"/>
      <c r="LJS1" s="235"/>
      <c r="LJT1" s="235"/>
      <c r="LJU1" s="235"/>
      <c r="LJV1" s="235"/>
      <c r="LJW1" s="235"/>
      <c r="LJX1" s="239"/>
      <c r="LJY1" s="235"/>
      <c r="LJZ1" s="235"/>
      <c r="LKA1" s="240"/>
      <c r="LKB1" s="235"/>
      <c r="LKC1" s="235"/>
      <c r="LKD1" s="236"/>
      <c r="LKE1" s="237"/>
      <c r="LKF1" s="237"/>
      <c r="LKG1" s="237"/>
      <c r="LKH1" s="237"/>
      <c r="LKI1" s="237"/>
      <c r="LKJ1" s="233"/>
      <c r="LKK1" s="238"/>
      <c r="LKL1" s="234"/>
      <c r="LKM1" s="235"/>
      <c r="LKN1" s="235"/>
      <c r="LKO1" s="235"/>
      <c r="LKP1" s="235"/>
      <c r="LKQ1" s="235"/>
      <c r="LKR1" s="239"/>
      <c r="LKS1" s="235"/>
      <c r="LKT1" s="235"/>
      <c r="LKU1" s="240"/>
      <c r="LKV1" s="235"/>
      <c r="LKW1" s="235"/>
      <c r="LKX1" s="236"/>
      <c r="LKY1" s="237"/>
      <c r="LKZ1" s="237"/>
      <c r="LLA1" s="237"/>
      <c r="LLB1" s="237"/>
      <c r="LLC1" s="237"/>
      <c r="LLD1" s="233"/>
      <c r="LLE1" s="238"/>
      <c r="LLF1" s="234"/>
      <c r="LLG1" s="235"/>
      <c r="LLH1" s="235"/>
      <c r="LLI1" s="235"/>
      <c r="LLJ1" s="235"/>
      <c r="LLK1" s="235"/>
      <c r="LLL1" s="239"/>
      <c r="LLM1" s="235"/>
      <c r="LLN1" s="235"/>
      <c r="LLO1" s="240"/>
      <c r="LLP1" s="235"/>
      <c r="LLQ1" s="235"/>
      <c r="LLR1" s="236"/>
      <c r="LLS1" s="237"/>
      <c r="LLT1" s="237"/>
      <c r="LLU1" s="237"/>
      <c r="LLV1" s="237"/>
      <c r="LLW1" s="237"/>
      <c r="LLX1" s="233"/>
      <c r="LLY1" s="238"/>
      <c r="LLZ1" s="234"/>
      <c r="LMA1" s="235"/>
      <c r="LMB1" s="235"/>
      <c r="LMC1" s="235"/>
      <c r="LMD1" s="235"/>
      <c r="LME1" s="235"/>
      <c r="LMF1" s="239"/>
      <c r="LMG1" s="235"/>
      <c r="LMH1" s="235"/>
      <c r="LMI1" s="240"/>
      <c r="LMJ1" s="235"/>
      <c r="LMK1" s="235"/>
      <c r="LML1" s="236"/>
      <c r="LMM1" s="237"/>
      <c r="LMN1" s="237"/>
      <c r="LMO1" s="237"/>
      <c r="LMP1" s="237"/>
      <c r="LMQ1" s="237"/>
      <c r="LMR1" s="233"/>
      <c r="LMS1" s="238"/>
      <c r="LMT1" s="234"/>
      <c r="LMU1" s="235"/>
      <c r="LMV1" s="235"/>
      <c r="LMW1" s="235"/>
      <c r="LMX1" s="235"/>
      <c r="LMY1" s="235"/>
      <c r="LMZ1" s="239"/>
      <c r="LNA1" s="235"/>
      <c r="LNB1" s="235"/>
      <c r="LNC1" s="240"/>
      <c r="LND1" s="235"/>
      <c r="LNE1" s="235"/>
      <c r="LNF1" s="236"/>
      <c r="LNG1" s="237"/>
      <c r="LNH1" s="237"/>
      <c r="LNI1" s="237"/>
      <c r="LNJ1" s="237"/>
      <c r="LNK1" s="237"/>
      <c r="LNL1" s="233"/>
      <c r="LNM1" s="238"/>
      <c r="LNN1" s="234"/>
      <c r="LNO1" s="235"/>
      <c r="LNP1" s="235"/>
      <c r="LNQ1" s="235"/>
      <c r="LNR1" s="235"/>
      <c r="LNS1" s="235"/>
      <c r="LNT1" s="239"/>
      <c r="LNU1" s="235"/>
      <c r="LNV1" s="235"/>
      <c r="LNW1" s="240"/>
      <c r="LNX1" s="235"/>
      <c r="LNY1" s="235"/>
      <c r="LNZ1" s="236"/>
      <c r="LOA1" s="237"/>
      <c r="LOB1" s="237"/>
      <c r="LOC1" s="237"/>
      <c r="LOD1" s="237"/>
      <c r="LOE1" s="237"/>
      <c r="LOF1" s="233"/>
      <c r="LOG1" s="238"/>
      <c r="LOH1" s="234"/>
      <c r="LOI1" s="235"/>
      <c r="LOJ1" s="235"/>
      <c r="LOK1" s="235"/>
      <c r="LOL1" s="235"/>
      <c r="LOM1" s="235"/>
      <c r="LON1" s="239"/>
      <c r="LOO1" s="235"/>
      <c r="LOP1" s="235"/>
      <c r="LOQ1" s="240"/>
      <c r="LOR1" s="235"/>
      <c r="LOS1" s="235"/>
      <c r="LOT1" s="236"/>
      <c r="LOU1" s="237"/>
      <c r="LOV1" s="237"/>
      <c r="LOW1" s="237"/>
      <c r="LOX1" s="237"/>
      <c r="LOY1" s="237"/>
      <c r="LOZ1" s="233"/>
      <c r="LPA1" s="238"/>
      <c r="LPB1" s="234"/>
      <c r="LPC1" s="235"/>
      <c r="LPD1" s="235"/>
      <c r="LPE1" s="235"/>
      <c r="LPF1" s="235"/>
      <c r="LPG1" s="235"/>
      <c r="LPH1" s="239"/>
      <c r="LPI1" s="235"/>
      <c r="LPJ1" s="235"/>
      <c r="LPK1" s="240"/>
      <c r="LPL1" s="235"/>
      <c r="LPM1" s="235"/>
      <c r="LPN1" s="236"/>
      <c r="LPO1" s="237"/>
      <c r="LPP1" s="237"/>
      <c r="LPQ1" s="237"/>
      <c r="LPR1" s="237"/>
      <c r="LPS1" s="237"/>
      <c r="LPT1" s="233"/>
      <c r="LPU1" s="238"/>
      <c r="LPV1" s="234"/>
      <c r="LPW1" s="235"/>
      <c r="LPX1" s="235"/>
      <c r="LPY1" s="235"/>
      <c r="LPZ1" s="235"/>
      <c r="LQA1" s="235"/>
      <c r="LQB1" s="239"/>
      <c r="LQC1" s="235"/>
      <c r="LQD1" s="235"/>
      <c r="LQE1" s="240"/>
      <c r="LQF1" s="235"/>
      <c r="LQG1" s="235"/>
      <c r="LQH1" s="236"/>
      <c r="LQI1" s="237"/>
      <c r="LQJ1" s="237"/>
      <c r="LQK1" s="237"/>
      <c r="LQL1" s="237"/>
      <c r="LQM1" s="237"/>
      <c r="LQN1" s="233"/>
      <c r="LQO1" s="238"/>
      <c r="LQP1" s="234"/>
      <c r="LQQ1" s="235"/>
      <c r="LQR1" s="235"/>
      <c r="LQS1" s="235"/>
      <c r="LQT1" s="235"/>
      <c r="LQU1" s="235"/>
      <c r="LQV1" s="239"/>
      <c r="LQW1" s="235"/>
      <c r="LQX1" s="235"/>
      <c r="LQY1" s="240"/>
      <c r="LQZ1" s="235"/>
      <c r="LRA1" s="235"/>
      <c r="LRB1" s="236"/>
      <c r="LRC1" s="237"/>
      <c r="LRD1" s="237"/>
      <c r="LRE1" s="237"/>
      <c r="LRF1" s="237"/>
      <c r="LRG1" s="237"/>
      <c r="LRH1" s="233"/>
      <c r="LRI1" s="238"/>
      <c r="LRJ1" s="234"/>
      <c r="LRK1" s="235"/>
      <c r="LRL1" s="235"/>
      <c r="LRM1" s="235"/>
      <c r="LRN1" s="235"/>
      <c r="LRO1" s="235"/>
      <c r="LRP1" s="239"/>
      <c r="LRQ1" s="235"/>
      <c r="LRR1" s="235"/>
      <c r="LRS1" s="240"/>
      <c r="LRT1" s="235"/>
      <c r="LRU1" s="235"/>
      <c r="LRV1" s="236"/>
      <c r="LRW1" s="237"/>
      <c r="LRX1" s="237"/>
      <c r="LRY1" s="237"/>
      <c r="LRZ1" s="237"/>
      <c r="LSA1" s="237"/>
      <c r="LSB1" s="233"/>
      <c r="LSC1" s="238"/>
      <c r="LSD1" s="234"/>
      <c r="LSE1" s="235"/>
      <c r="LSF1" s="235"/>
      <c r="LSG1" s="235"/>
      <c r="LSH1" s="235"/>
      <c r="LSI1" s="235"/>
      <c r="LSJ1" s="239"/>
      <c r="LSK1" s="235"/>
      <c r="LSL1" s="235"/>
      <c r="LSM1" s="240"/>
      <c r="LSN1" s="235"/>
      <c r="LSO1" s="235"/>
      <c r="LSP1" s="236"/>
      <c r="LSQ1" s="237"/>
      <c r="LSR1" s="237"/>
      <c r="LSS1" s="237"/>
      <c r="LST1" s="237"/>
      <c r="LSU1" s="237"/>
      <c r="LSV1" s="233"/>
      <c r="LSW1" s="238"/>
      <c r="LSX1" s="234"/>
      <c r="LSY1" s="235"/>
      <c r="LSZ1" s="235"/>
      <c r="LTA1" s="235"/>
      <c r="LTB1" s="235"/>
      <c r="LTC1" s="235"/>
      <c r="LTD1" s="239"/>
      <c r="LTE1" s="235"/>
      <c r="LTF1" s="235"/>
      <c r="LTG1" s="240"/>
      <c r="LTH1" s="235"/>
      <c r="LTI1" s="235"/>
      <c r="LTJ1" s="236"/>
      <c r="LTK1" s="237"/>
      <c r="LTL1" s="237"/>
      <c r="LTM1" s="237"/>
      <c r="LTN1" s="237"/>
      <c r="LTO1" s="237"/>
      <c r="LTP1" s="233"/>
      <c r="LTQ1" s="238"/>
      <c r="LTR1" s="234"/>
      <c r="LTS1" s="235"/>
      <c r="LTT1" s="235"/>
      <c r="LTU1" s="235"/>
      <c r="LTV1" s="235"/>
      <c r="LTW1" s="235"/>
      <c r="LTX1" s="239"/>
      <c r="LTY1" s="235"/>
      <c r="LTZ1" s="235"/>
      <c r="LUA1" s="240"/>
      <c r="LUB1" s="235"/>
      <c r="LUC1" s="235"/>
      <c r="LUD1" s="236"/>
      <c r="LUE1" s="237"/>
      <c r="LUF1" s="237"/>
      <c r="LUG1" s="237"/>
      <c r="LUH1" s="237"/>
      <c r="LUI1" s="237"/>
      <c r="LUJ1" s="233"/>
      <c r="LUK1" s="238"/>
      <c r="LUL1" s="234"/>
      <c r="LUM1" s="235"/>
      <c r="LUN1" s="235"/>
      <c r="LUO1" s="235"/>
      <c r="LUP1" s="235"/>
      <c r="LUQ1" s="235"/>
      <c r="LUR1" s="239"/>
      <c r="LUS1" s="235"/>
      <c r="LUT1" s="235"/>
      <c r="LUU1" s="240"/>
      <c r="LUV1" s="235"/>
      <c r="LUW1" s="235"/>
      <c r="LUX1" s="236"/>
      <c r="LUY1" s="237"/>
      <c r="LUZ1" s="237"/>
      <c r="LVA1" s="237"/>
      <c r="LVB1" s="237"/>
      <c r="LVC1" s="237"/>
      <c r="LVD1" s="233"/>
      <c r="LVE1" s="238"/>
      <c r="LVF1" s="234"/>
      <c r="LVG1" s="235"/>
      <c r="LVH1" s="235"/>
      <c r="LVI1" s="235"/>
      <c r="LVJ1" s="235"/>
      <c r="LVK1" s="235"/>
      <c r="LVL1" s="239"/>
      <c r="LVM1" s="235"/>
      <c r="LVN1" s="235"/>
      <c r="LVO1" s="240"/>
      <c r="LVP1" s="235"/>
      <c r="LVQ1" s="235"/>
      <c r="LVR1" s="236"/>
      <c r="LVS1" s="237"/>
      <c r="LVT1" s="237"/>
      <c r="LVU1" s="237"/>
      <c r="LVV1" s="237"/>
      <c r="LVW1" s="237"/>
      <c r="LVX1" s="233"/>
      <c r="LVY1" s="238"/>
      <c r="LVZ1" s="234"/>
      <c r="LWA1" s="235"/>
      <c r="LWB1" s="235"/>
      <c r="LWC1" s="235"/>
      <c r="LWD1" s="235"/>
      <c r="LWE1" s="235"/>
      <c r="LWF1" s="239"/>
      <c r="LWG1" s="235"/>
      <c r="LWH1" s="235"/>
      <c r="LWI1" s="240"/>
      <c r="LWJ1" s="235"/>
      <c r="LWK1" s="235"/>
      <c r="LWL1" s="236"/>
      <c r="LWM1" s="237"/>
      <c r="LWN1" s="237"/>
      <c r="LWO1" s="237"/>
      <c r="LWP1" s="237"/>
      <c r="LWQ1" s="237"/>
      <c r="LWR1" s="233"/>
      <c r="LWS1" s="238"/>
      <c r="LWT1" s="234"/>
      <c r="LWU1" s="235"/>
      <c r="LWV1" s="235"/>
      <c r="LWW1" s="235"/>
      <c r="LWX1" s="235"/>
      <c r="LWY1" s="235"/>
      <c r="LWZ1" s="239"/>
      <c r="LXA1" s="235"/>
      <c r="LXB1" s="235"/>
      <c r="LXC1" s="240"/>
      <c r="LXD1" s="235"/>
      <c r="LXE1" s="235"/>
      <c r="LXF1" s="236"/>
      <c r="LXG1" s="237"/>
      <c r="LXH1" s="237"/>
      <c r="LXI1" s="237"/>
      <c r="LXJ1" s="237"/>
      <c r="LXK1" s="237"/>
      <c r="LXL1" s="233"/>
      <c r="LXM1" s="238"/>
      <c r="LXN1" s="234"/>
      <c r="LXO1" s="235"/>
      <c r="LXP1" s="235"/>
      <c r="LXQ1" s="235"/>
      <c r="LXR1" s="235"/>
      <c r="LXS1" s="235"/>
      <c r="LXT1" s="239"/>
      <c r="LXU1" s="235"/>
      <c r="LXV1" s="235"/>
      <c r="LXW1" s="240"/>
      <c r="LXX1" s="235"/>
      <c r="LXY1" s="235"/>
      <c r="LXZ1" s="236"/>
      <c r="LYA1" s="237"/>
      <c r="LYB1" s="237"/>
      <c r="LYC1" s="237"/>
      <c r="LYD1" s="237"/>
      <c r="LYE1" s="237"/>
      <c r="LYF1" s="233"/>
      <c r="LYG1" s="238"/>
      <c r="LYH1" s="234"/>
      <c r="LYI1" s="235"/>
      <c r="LYJ1" s="235"/>
      <c r="LYK1" s="235"/>
      <c r="LYL1" s="235"/>
      <c r="LYM1" s="235"/>
      <c r="LYN1" s="239"/>
      <c r="LYO1" s="235"/>
      <c r="LYP1" s="235"/>
      <c r="LYQ1" s="240"/>
      <c r="LYR1" s="235"/>
      <c r="LYS1" s="235"/>
      <c r="LYT1" s="236"/>
      <c r="LYU1" s="237"/>
      <c r="LYV1" s="237"/>
      <c r="LYW1" s="237"/>
      <c r="LYX1" s="237"/>
      <c r="LYY1" s="237"/>
      <c r="LYZ1" s="233"/>
      <c r="LZA1" s="238"/>
      <c r="LZB1" s="234"/>
      <c r="LZC1" s="235"/>
      <c r="LZD1" s="235"/>
      <c r="LZE1" s="235"/>
      <c r="LZF1" s="235"/>
      <c r="LZG1" s="235"/>
      <c r="LZH1" s="239"/>
      <c r="LZI1" s="235"/>
      <c r="LZJ1" s="235"/>
      <c r="LZK1" s="240"/>
      <c r="LZL1" s="235"/>
      <c r="LZM1" s="235"/>
      <c r="LZN1" s="236"/>
      <c r="LZO1" s="237"/>
      <c r="LZP1" s="237"/>
      <c r="LZQ1" s="237"/>
      <c r="LZR1" s="237"/>
      <c r="LZS1" s="237"/>
      <c r="LZT1" s="233"/>
      <c r="LZU1" s="238"/>
      <c r="LZV1" s="234"/>
      <c r="LZW1" s="235"/>
      <c r="LZX1" s="235"/>
      <c r="LZY1" s="235"/>
      <c r="LZZ1" s="235"/>
      <c r="MAA1" s="235"/>
      <c r="MAB1" s="239"/>
      <c r="MAC1" s="235"/>
      <c r="MAD1" s="235"/>
      <c r="MAE1" s="240"/>
      <c r="MAF1" s="235"/>
      <c r="MAG1" s="235"/>
      <c r="MAH1" s="236"/>
      <c r="MAI1" s="237"/>
      <c r="MAJ1" s="237"/>
      <c r="MAK1" s="237"/>
      <c r="MAL1" s="237"/>
      <c r="MAM1" s="237"/>
      <c r="MAN1" s="233"/>
      <c r="MAO1" s="238"/>
      <c r="MAP1" s="234"/>
      <c r="MAQ1" s="235"/>
      <c r="MAR1" s="235"/>
      <c r="MAS1" s="235"/>
      <c r="MAT1" s="235"/>
      <c r="MAU1" s="235"/>
      <c r="MAV1" s="239"/>
      <c r="MAW1" s="235"/>
      <c r="MAX1" s="235"/>
      <c r="MAY1" s="240"/>
      <c r="MAZ1" s="235"/>
      <c r="MBA1" s="235"/>
      <c r="MBB1" s="236"/>
      <c r="MBC1" s="237"/>
      <c r="MBD1" s="237"/>
      <c r="MBE1" s="237"/>
      <c r="MBF1" s="237"/>
      <c r="MBG1" s="237"/>
      <c r="MBH1" s="233"/>
      <c r="MBI1" s="238"/>
      <c r="MBJ1" s="234"/>
      <c r="MBK1" s="235"/>
      <c r="MBL1" s="235"/>
      <c r="MBM1" s="235"/>
      <c r="MBN1" s="235"/>
      <c r="MBO1" s="235"/>
      <c r="MBP1" s="239"/>
      <c r="MBQ1" s="235"/>
      <c r="MBR1" s="235"/>
      <c r="MBS1" s="240"/>
      <c r="MBT1" s="235"/>
      <c r="MBU1" s="235"/>
      <c r="MBV1" s="236"/>
      <c r="MBW1" s="237"/>
      <c r="MBX1" s="237"/>
      <c r="MBY1" s="237"/>
      <c r="MBZ1" s="237"/>
      <c r="MCA1" s="237"/>
      <c r="MCB1" s="233"/>
      <c r="MCC1" s="238"/>
      <c r="MCD1" s="234"/>
      <c r="MCE1" s="235"/>
      <c r="MCF1" s="235"/>
      <c r="MCG1" s="235"/>
      <c r="MCH1" s="235"/>
      <c r="MCI1" s="235"/>
      <c r="MCJ1" s="239"/>
      <c r="MCK1" s="235"/>
      <c r="MCL1" s="235"/>
      <c r="MCM1" s="240"/>
      <c r="MCN1" s="235"/>
      <c r="MCO1" s="235"/>
      <c r="MCP1" s="236"/>
      <c r="MCQ1" s="237"/>
      <c r="MCR1" s="237"/>
      <c r="MCS1" s="237"/>
      <c r="MCT1" s="237"/>
      <c r="MCU1" s="237"/>
      <c r="MCV1" s="233"/>
      <c r="MCW1" s="238"/>
      <c r="MCX1" s="234"/>
      <c r="MCY1" s="235"/>
      <c r="MCZ1" s="235"/>
      <c r="MDA1" s="235"/>
      <c r="MDB1" s="235"/>
      <c r="MDC1" s="235"/>
      <c r="MDD1" s="239"/>
      <c r="MDE1" s="235"/>
      <c r="MDF1" s="235"/>
      <c r="MDG1" s="240"/>
      <c r="MDH1" s="235"/>
      <c r="MDI1" s="235"/>
      <c r="MDJ1" s="236"/>
      <c r="MDK1" s="237"/>
      <c r="MDL1" s="237"/>
      <c r="MDM1" s="237"/>
      <c r="MDN1" s="237"/>
      <c r="MDO1" s="237"/>
      <c r="MDP1" s="233"/>
      <c r="MDQ1" s="238"/>
      <c r="MDR1" s="234"/>
      <c r="MDS1" s="235"/>
      <c r="MDT1" s="235"/>
      <c r="MDU1" s="235"/>
      <c r="MDV1" s="235"/>
      <c r="MDW1" s="235"/>
      <c r="MDX1" s="239"/>
      <c r="MDY1" s="235"/>
      <c r="MDZ1" s="235"/>
      <c r="MEA1" s="240"/>
      <c r="MEB1" s="235"/>
      <c r="MEC1" s="235"/>
      <c r="MED1" s="236"/>
      <c r="MEE1" s="237"/>
      <c r="MEF1" s="237"/>
      <c r="MEG1" s="237"/>
      <c r="MEH1" s="237"/>
      <c r="MEI1" s="237"/>
      <c r="MEJ1" s="233"/>
      <c r="MEK1" s="238"/>
      <c r="MEL1" s="234"/>
      <c r="MEM1" s="235"/>
      <c r="MEN1" s="235"/>
      <c r="MEO1" s="235"/>
      <c r="MEP1" s="235"/>
      <c r="MEQ1" s="235"/>
      <c r="MER1" s="239"/>
      <c r="MES1" s="235"/>
      <c r="MET1" s="235"/>
      <c r="MEU1" s="240"/>
      <c r="MEV1" s="235"/>
      <c r="MEW1" s="235"/>
      <c r="MEX1" s="236"/>
      <c r="MEY1" s="237"/>
      <c r="MEZ1" s="237"/>
      <c r="MFA1" s="237"/>
      <c r="MFB1" s="237"/>
      <c r="MFC1" s="237"/>
      <c r="MFD1" s="233"/>
      <c r="MFE1" s="238"/>
      <c r="MFF1" s="234"/>
      <c r="MFG1" s="235"/>
      <c r="MFH1" s="235"/>
      <c r="MFI1" s="235"/>
      <c r="MFJ1" s="235"/>
      <c r="MFK1" s="235"/>
      <c r="MFL1" s="239"/>
      <c r="MFM1" s="235"/>
      <c r="MFN1" s="235"/>
      <c r="MFO1" s="240"/>
      <c r="MFP1" s="235"/>
      <c r="MFQ1" s="235"/>
      <c r="MFR1" s="236"/>
      <c r="MFS1" s="237"/>
      <c r="MFT1" s="237"/>
      <c r="MFU1" s="237"/>
      <c r="MFV1" s="237"/>
      <c r="MFW1" s="237"/>
      <c r="MFX1" s="233"/>
      <c r="MFY1" s="238"/>
      <c r="MFZ1" s="234"/>
      <c r="MGA1" s="235"/>
      <c r="MGB1" s="235"/>
      <c r="MGC1" s="235"/>
      <c r="MGD1" s="235"/>
      <c r="MGE1" s="235"/>
      <c r="MGF1" s="239"/>
      <c r="MGG1" s="235"/>
      <c r="MGH1" s="235"/>
      <c r="MGI1" s="240"/>
      <c r="MGJ1" s="235"/>
      <c r="MGK1" s="235"/>
      <c r="MGL1" s="236"/>
      <c r="MGM1" s="237"/>
      <c r="MGN1" s="237"/>
      <c r="MGO1" s="237"/>
      <c r="MGP1" s="237"/>
      <c r="MGQ1" s="237"/>
      <c r="MGR1" s="233"/>
      <c r="MGS1" s="238"/>
      <c r="MGT1" s="234"/>
      <c r="MGU1" s="235"/>
      <c r="MGV1" s="235"/>
      <c r="MGW1" s="235"/>
      <c r="MGX1" s="235"/>
      <c r="MGY1" s="235"/>
      <c r="MGZ1" s="239"/>
      <c r="MHA1" s="235"/>
      <c r="MHB1" s="235"/>
      <c r="MHC1" s="240"/>
      <c r="MHD1" s="235"/>
      <c r="MHE1" s="235"/>
      <c r="MHF1" s="236"/>
      <c r="MHG1" s="237"/>
      <c r="MHH1" s="237"/>
      <c r="MHI1" s="237"/>
      <c r="MHJ1" s="237"/>
      <c r="MHK1" s="237"/>
      <c r="MHL1" s="233"/>
      <c r="MHM1" s="238"/>
      <c r="MHN1" s="234"/>
      <c r="MHO1" s="235"/>
      <c r="MHP1" s="235"/>
      <c r="MHQ1" s="235"/>
      <c r="MHR1" s="235"/>
      <c r="MHS1" s="235"/>
      <c r="MHT1" s="239"/>
      <c r="MHU1" s="235"/>
      <c r="MHV1" s="235"/>
      <c r="MHW1" s="240"/>
      <c r="MHX1" s="235"/>
      <c r="MHY1" s="235"/>
      <c r="MHZ1" s="236"/>
      <c r="MIA1" s="237"/>
      <c r="MIB1" s="237"/>
      <c r="MIC1" s="237"/>
      <c r="MID1" s="237"/>
      <c r="MIE1" s="237"/>
      <c r="MIF1" s="233"/>
      <c r="MIG1" s="238"/>
      <c r="MIH1" s="234"/>
      <c r="MII1" s="235"/>
      <c r="MIJ1" s="235"/>
      <c r="MIK1" s="235"/>
      <c r="MIL1" s="235"/>
      <c r="MIM1" s="235"/>
      <c r="MIN1" s="239"/>
      <c r="MIO1" s="235"/>
      <c r="MIP1" s="235"/>
      <c r="MIQ1" s="240"/>
      <c r="MIR1" s="235"/>
      <c r="MIS1" s="235"/>
      <c r="MIT1" s="236"/>
      <c r="MIU1" s="237"/>
      <c r="MIV1" s="237"/>
      <c r="MIW1" s="237"/>
      <c r="MIX1" s="237"/>
      <c r="MIY1" s="237"/>
      <c r="MIZ1" s="233"/>
      <c r="MJA1" s="238"/>
      <c r="MJB1" s="234"/>
      <c r="MJC1" s="235"/>
      <c r="MJD1" s="235"/>
      <c r="MJE1" s="235"/>
      <c r="MJF1" s="235"/>
      <c r="MJG1" s="235"/>
      <c r="MJH1" s="239"/>
      <c r="MJI1" s="235"/>
      <c r="MJJ1" s="235"/>
      <c r="MJK1" s="240"/>
      <c r="MJL1" s="235"/>
      <c r="MJM1" s="235"/>
      <c r="MJN1" s="236"/>
      <c r="MJO1" s="237"/>
      <c r="MJP1" s="237"/>
      <c r="MJQ1" s="237"/>
      <c r="MJR1" s="237"/>
      <c r="MJS1" s="237"/>
      <c r="MJT1" s="233"/>
      <c r="MJU1" s="238"/>
      <c r="MJV1" s="234"/>
      <c r="MJW1" s="235"/>
      <c r="MJX1" s="235"/>
      <c r="MJY1" s="235"/>
      <c r="MJZ1" s="235"/>
      <c r="MKA1" s="235"/>
      <c r="MKB1" s="239"/>
      <c r="MKC1" s="235"/>
      <c r="MKD1" s="235"/>
      <c r="MKE1" s="240"/>
      <c r="MKF1" s="235"/>
      <c r="MKG1" s="235"/>
      <c r="MKH1" s="236"/>
      <c r="MKI1" s="237"/>
      <c r="MKJ1" s="237"/>
      <c r="MKK1" s="237"/>
      <c r="MKL1" s="237"/>
      <c r="MKM1" s="237"/>
      <c r="MKN1" s="233"/>
      <c r="MKO1" s="238"/>
      <c r="MKP1" s="234"/>
      <c r="MKQ1" s="235"/>
      <c r="MKR1" s="235"/>
      <c r="MKS1" s="235"/>
      <c r="MKT1" s="235"/>
      <c r="MKU1" s="235"/>
      <c r="MKV1" s="239"/>
      <c r="MKW1" s="235"/>
      <c r="MKX1" s="235"/>
      <c r="MKY1" s="240"/>
      <c r="MKZ1" s="235"/>
      <c r="MLA1" s="235"/>
      <c r="MLB1" s="236"/>
      <c r="MLC1" s="237"/>
      <c r="MLD1" s="237"/>
      <c r="MLE1" s="237"/>
      <c r="MLF1" s="237"/>
      <c r="MLG1" s="237"/>
      <c r="MLH1" s="233"/>
      <c r="MLI1" s="238"/>
      <c r="MLJ1" s="234"/>
      <c r="MLK1" s="235"/>
      <c r="MLL1" s="235"/>
      <c r="MLM1" s="235"/>
      <c r="MLN1" s="235"/>
      <c r="MLO1" s="235"/>
      <c r="MLP1" s="239"/>
      <c r="MLQ1" s="235"/>
      <c r="MLR1" s="235"/>
      <c r="MLS1" s="240"/>
      <c r="MLT1" s="235"/>
      <c r="MLU1" s="235"/>
      <c r="MLV1" s="236"/>
      <c r="MLW1" s="237"/>
      <c r="MLX1" s="237"/>
      <c r="MLY1" s="237"/>
      <c r="MLZ1" s="237"/>
      <c r="MMA1" s="237"/>
      <c r="MMB1" s="233"/>
      <c r="MMC1" s="238"/>
      <c r="MMD1" s="234"/>
      <c r="MME1" s="235"/>
      <c r="MMF1" s="235"/>
      <c r="MMG1" s="235"/>
      <c r="MMH1" s="235"/>
      <c r="MMI1" s="235"/>
      <c r="MMJ1" s="239"/>
      <c r="MMK1" s="235"/>
      <c r="MML1" s="235"/>
      <c r="MMM1" s="240"/>
      <c r="MMN1" s="235"/>
      <c r="MMO1" s="235"/>
      <c r="MMP1" s="236"/>
      <c r="MMQ1" s="237"/>
      <c r="MMR1" s="237"/>
      <c r="MMS1" s="237"/>
      <c r="MMT1" s="237"/>
      <c r="MMU1" s="237"/>
      <c r="MMV1" s="233"/>
      <c r="MMW1" s="238"/>
      <c r="MMX1" s="234"/>
      <c r="MMY1" s="235"/>
      <c r="MMZ1" s="235"/>
      <c r="MNA1" s="235"/>
      <c r="MNB1" s="235"/>
      <c r="MNC1" s="235"/>
      <c r="MND1" s="239"/>
      <c r="MNE1" s="235"/>
      <c r="MNF1" s="235"/>
      <c r="MNG1" s="240"/>
      <c r="MNH1" s="235"/>
      <c r="MNI1" s="235"/>
      <c r="MNJ1" s="236"/>
      <c r="MNK1" s="237"/>
      <c r="MNL1" s="237"/>
      <c r="MNM1" s="237"/>
      <c r="MNN1" s="237"/>
      <c r="MNO1" s="237"/>
      <c r="MNP1" s="233"/>
      <c r="MNQ1" s="238"/>
      <c r="MNR1" s="234"/>
      <c r="MNS1" s="235"/>
      <c r="MNT1" s="235"/>
      <c r="MNU1" s="235"/>
      <c r="MNV1" s="235"/>
      <c r="MNW1" s="235"/>
      <c r="MNX1" s="239"/>
      <c r="MNY1" s="235"/>
      <c r="MNZ1" s="235"/>
      <c r="MOA1" s="240"/>
      <c r="MOB1" s="235"/>
      <c r="MOC1" s="235"/>
      <c r="MOD1" s="236"/>
      <c r="MOE1" s="237"/>
      <c r="MOF1" s="237"/>
      <c r="MOG1" s="237"/>
      <c r="MOH1" s="237"/>
      <c r="MOI1" s="237"/>
      <c r="MOJ1" s="233"/>
      <c r="MOK1" s="238"/>
      <c r="MOL1" s="234"/>
      <c r="MOM1" s="235"/>
      <c r="MON1" s="235"/>
      <c r="MOO1" s="235"/>
      <c r="MOP1" s="235"/>
      <c r="MOQ1" s="235"/>
      <c r="MOR1" s="239"/>
      <c r="MOS1" s="235"/>
      <c r="MOT1" s="235"/>
      <c r="MOU1" s="240"/>
      <c r="MOV1" s="235"/>
      <c r="MOW1" s="235"/>
      <c r="MOX1" s="236"/>
      <c r="MOY1" s="237"/>
      <c r="MOZ1" s="237"/>
      <c r="MPA1" s="237"/>
      <c r="MPB1" s="237"/>
      <c r="MPC1" s="237"/>
      <c r="MPD1" s="233"/>
      <c r="MPE1" s="238"/>
      <c r="MPF1" s="234"/>
      <c r="MPG1" s="235"/>
      <c r="MPH1" s="235"/>
      <c r="MPI1" s="235"/>
      <c r="MPJ1" s="235"/>
      <c r="MPK1" s="235"/>
      <c r="MPL1" s="239"/>
      <c r="MPM1" s="235"/>
      <c r="MPN1" s="235"/>
      <c r="MPO1" s="240"/>
      <c r="MPP1" s="235"/>
      <c r="MPQ1" s="235"/>
      <c r="MPR1" s="236"/>
      <c r="MPS1" s="237"/>
      <c r="MPT1" s="237"/>
      <c r="MPU1" s="237"/>
      <c r="MPV1" s="237"/>
      <c r="MPW1" s="237"/>
      <c r="MPX1" s="233"/>
      <c r="MPY1" s="238"/>
      <c r="MPZ1" s="234"/>
      <c r="MQA1" s="235"/>
      <c r="MQB1" s="235"/>
      <c r="MQC1" s="235"/>
      <c r="MQD1" s="235"/>
      <c r="MQE1" s="235"/>
      <c r="MQF1" s="239"/>
      <c r="MQG1" s="235"/>
      <c r="MQH1" s="235"/>
      <c r="MQI1" s="240"/>
      <c r="MQJ1" s="235"/>
      <c r="MQK1" s="235"/>
      <c r="MQL1" s="236"/>
      <c r="MQM1" s="237"/>
      <c r="MQN1" s="237"/>
      <c r="MQO1" s="237"/>
      <c r="MQP1" s="237"/>
      <c r="MQQ1" s="237"/>
      <c r="MQR1" s="233"/>
      <c r="MQS1" s="238"/>
      <c r="MQT1" s="234"/>
      <c r="MQU1" s="235"/>
      <c r="MQV1" s="235"/>
      <c r="MQW1" s="235"/>
      <c r="MQX1" s="235"/>
      <c r="MQY1" s="235"/>
      <c r="MQZ1" s="239"/>
      <c r="MRA1" s="235"/>
      <c r="MRB1" s="235"/>
      <c r="MRC1" s="240"/>
      <c r="MRD1" s="235"/>
      <c r="MRE1" s="235"/>
      <c r="MRF1" s="236"/>
      <c r="MRG1" s="237"/>
      <c r="MRH1" s="237"/>
      <c r="MRI1" s="237"/>
      <c r="MRJ1" s="237"/>
      <c r="MRK1" s="237"/>
      <c r="MRL1" s="233"/>
      <c r="MRM1" s="238"/>
      <c r="MRN1" s="234"/>
      <c r="MRO1" s="235"/>
      <c r="MRP1" s="235"/>
      <c r="MRQ1" s="235"/>
      <c r="MRR1" s="235"/>
      <c r="MRS1" s="235"/>
      <c r="MRT1" s="239"/>
      <c r="MRU1" s="235"/>
      <c r="MRV1" s="235"/>
      <c r="MRW1" s="240"/>
      <c r="MRX1" s="235"/>
      <c r="MRY1" s="235"/>
      <c r="MRZ1" s="236"/>
      <c r="MSA1" s="237"/>
      <c r="MSB1" s="237"/>
      <c r="MSC1" s="237"/>
      <c r="MSD1" s="237"/>
      <c r="MSE1" s="237"/>
      <c r="MSF1" s="233"/>
      <c r="MSG1" s="238"/>
      <c r="MSH1" s="234"/>
      <c r="MSI1" s="235"/>
      <c r="MSJ1" s="235"/>
      <c r="MSK1" s="235"/>
      <c r="MSL1" s="235"/>
      <c r="MSM1" s="235"/>
      <c r="MSN1" s="239"/>
      <c r="MSO1" s="235"/>
      <c r="MSP1" s="235"/>
      <c r="MSQ1" s="240"/>
      <c r="MSR1" s="235"/>
      <c r="MSS1" s="235"/>
      <c r="MST1" s="236"/>
      <c r="MSU1" s="237"/>
      <c r="MSV1" s="237"/>
      <c r="MSW1" s="237"/>
      <c r="MSX1" s="237"/>
      <c r="MSY1" s="237"/>
      <c r="MSZ1" s="233"/>
      <c r="MTA1" s="238"/>
      <c r="MTB1" s="234"/>
      <c r="MTC1" s="235"/>
      <c r="MTD1" s="235"/>
      <c r="MTE1" s="235"/>
      <c r="MTF1" s="235"/>
      <c r="MTG1" s="235"/>
      <c r="MTH1" s="239"/>
      <c r="MTI1" s="235"/>
      <c r="MTJ1" s="235"/>
      <c r="MTK1" s="240"/>
      <c r="MTL1" s="235"/>
      <c r="MTM1" s="235"/>
      <c r="MTN1" s="236"/>
      <c r="MTO1" s="237"/>
      <c r="MTP1" s="237"/>
      <c r="MTQ1" s="237"/>
      <c r="MTR1" s="237"/>
      <c r="MTS1" s="237"/>
      <c r="MTT1" s="233"/>
      <c r="MTU1" s="238"/>
      <c r="MTV1" s="234"/>
      <c r="MTW1" s="235"/>
      <c r="MTX1" s="235"/>
      <c r="MTY1" s="235"/>
      <c r="MTZ1" s="235"/>
      <c r="MUA1" s="235"/>
      <c r="MUB1" s="239"/>
      <c r="MUC1" s="235"/>
      <c r="MUD1" s="235"/>
      <c r="MUE1" s="240"/>
      <c r="MUF1" s="235"/>
      <c r="MUG1" s="235"/>
      <c r="MUH1" s="236"/>
      <c r="MUI1" s="237"/>
      <c r="MUJ1" s="237"/>
      <c r="MUK1" s="237"/>
      <c r="MUL1" s="237"/>
      <c r="MUM1" s="237"/>
      <c r="MUN1" s="233"/>
      <c r="MUO1" s="238"/>
      <c r="MUP1" s="234"/>
      <c r="MUQ1" s="235"/>
      <c r="MUR1" s="235"/>
      <c r="MUS1" s="235"/>
      <c r="MUT1" s="235"/>
      <c r="MUU1" s="235"/>
      <c r="MUV1" s="239"/>
      <c r="MUW1" s="235"/>
      <c r="MUX1" s="235"/>
      <c r="MUY1" s="240"/>
      <c r="MUZ1" s="235"/>
      <c r="MVA1" s="235"/>
      <c r="MVB1" s="236"/>
      <c r="MVC1" s="237"/>
      <c r="MVD1" s="237"/>
      <c r="MVE1" s="237"/>
      <c r="MVF1" s="237"/>
      <c r="MVG1" s="237"/>
      <c r="MVH1" s="233"/>
      <c r="MVI1" s="238"/>
      <c r="MVJ1" s="234"/>
      <c r="MVK1" s="235"/>
      <c r="MVL1" s="235"/>
      <c r="MVM1" s="235"/>
      <c r="MVN1" s="235"/>
      <c r="MVO1" s="235"/>
      <c r="MVP1" s="239"/>
      <c r="MVQ1" s="235"/>
      <c r="MVR1" s="235"/>
      <c r="MVS1" s="240"/>
      <c r="MVT1" s="235"/>
      <c r="MVU1" s="235"/>
      <c r="MVV1" s="236"/>
      <c r="MVW1" s="237"/>
      <c r="MVX1" s="237"/>
      <c r="MVY1" s="237"/>
      <c r="MVZ1" s="237"/>
      <c r="MWA1" s="237"/>
      <c r="MWB1" s="233"/>
      <c r="MWC1" s="238"/>
      <c r="MWD1" s="234"/>
      <c r="MWE1" s="235"/>
      <c r="MWF1" s="235"/>
      <c r="MWG1" s="235"/>
      <c r="MWH1" s="235"/>
      <c r="MWI1" s="235"/>
      <c r="MWJ1" s="239"/>
      <c r="MWK1" s="235"/>
      <c r="MWL1" s="235"/>
      <c r="MWM1" s="240"/>
      <c r="MWN1" s="235"/>
      <c r="MWO1" s="235"/>
      <c r="MWP1" s="236"/>
      <c r="MWQ1" s="237"/>
      <c r="MWR1" s="237"/>
      <c r="MWS1" s="237"/>
      <c r="MWT1" s="237"/>
      <c r="MWU1" s="237"/>
      <c r="MWV1" s="233"/>
      <c r="MWW1" s="238"/>
      <c r="MWX1" s="234"/>
      <c r="MWY1" s="235"/>
      <c r="MWZ1" s="235"/>
      <c r="MXA1" s="235"/>
      <c r="MXB1" s="235"/>
      <c r="MXC1" s="235"/>
      <c r="MXD1" s="239"/>
      <c r="MXE1" s="235"/>
      <c r="MXF1" s="235"/>
      <c r="MXG1" s="240"/>
      <c r="MXH1" s="235"/>
      <c r="MXI1" s="235"/>
      <c r="MXJ1" s="236"/>
      <c r="MXK1" s="237"/>
      <c r="MXL1" s="237"/>
      <c r="MXM1" s="237"/>
      <c r="MXN1" s="237"/>
      <c r="MXO1" s="237"/>
      <c r="MXP1" s="233"/>
      <c r="MXQ1" s="238"/>
      <c r="MXR1" s="234"/>
      <c r="MXS1" s="235"/>
      <c r="MXT1" s="235"/>
      <c r="MXU1" s="235"/>
      <c r="MXV1" s="235"/>
      <c r="MXW1" s="235"/>
      <c r="MXX1" s="239"/>
      <c r="MXY1" s="235"/>
      <c r="MXZ1" s="235"/>
      <c r="MYA1" s="240"/>
      <c r="MYB1" s="235"/>
      <c r="MYC1" s="235"/>
      <c r="MYD1" s="236"/>
      <c r="MYE1" s="237"/>
      <c r="MYF1" s="237"/>
      <c r="MYG1" s="237"/>
      <c r="MYH1" s="237"/>
      <c r="MYI1" s="237"/>
      <c r="MYJ1" s="233"/>
      <c r="MYK1" s="238"/>
      <c r="MYL1" s="234"/>
      <c r="MYM1" s="235"/>
      <c r="MYN1" s="235"/>
      <c r="MYO1" s="235"/>
      <c r="MYP1" s="235"/>
      <c r="MYQ1" s="235"/>
      <c r="MYR1" s="239"/>
      <c r="MYS1" s="235"/>
      <c r="MYT1" s="235"/>
      <c r="MYU1" s="240"/>
      <c r="MYV1" s="235"/>
      <c r="MYW1" s="235"/>
      <c r="MYX1" s="236"/>
      <c r="MYY1" s="237"/>
      <c r="MYZ1" s="237"/>
      <c r="MZA1" s="237"/>
      <c r="MZB1" s="237"/>
      <c r="MZC1" s="237"/>
      <c r="MZD1" s="233"/>
      <c r="MZE1" s="238"/>
      <c r="MZF1" s="234"/>
      <c r="MZG1" s="235"/>
      <c r="MZH1" s="235"/>
      <c r="MZI1" s="235"/>
      <c r="MZJ1" s="235"/>
      <c r="MZK1" s="235"/>
      <c r="MZL1" s="239"/>
      <c r="MZM1" s="235"/>
      <c r="MZN1" s="235"/>
      <c r="MZO1" s="240"/>
      <c r="MZP1" s="235"/>
      <c r="MZQ1" s="235"/>
      <c r="MZR1" s="236"/>
      <c r="MZS1" s="237"/>
      <c r="MZT1" s="237"/>
      <c r="MZU1" s="237"/>
      <c r="MZV1" s="237"/>
      <c r="MZW1" s="237"/>
      <c r="MZX1" s="233"/>
      <c r="MZY1" s="238"/>
      <c r="MZZ1" s="234"/>
      <c r="NAA1" s="235"/>
      <c r="NAB1" s="235"/>
      <c r="NAC1" s="235"/>
      <c r="NAD1" s="235"/>
      <c r="NAE1" s="235"/>
      <c r="NAF1" s="239"/>
      <c r="NAG1" s="235"/>
      <c r="NAH1" s="235"/>
      <c r="NAI1" s="240"/>
      <c r="NAJ1" s="235"/>
      <c r="NAK1" s="235"/>
      <c r="NAL1" s="236"/>
      <c r="NAM1" s="237"/>
      <c r="NAN1" s="237"/>
      <c r="NAO1" s="237"/>
      <c r="NAP1" s="237"/>
      <c r="NAQ1" s="237"/>
      <c r="NAR1" s="233"/>
      <c r="NAS1" s="238"/>
      <c r="NAT1" s="234"/>
      <c r="NAU1" s="235"/>
      <c r="NAV1" s="235"/>
      <c r="NAW1" s="235"/>
      <c r="NAX1" s="235"/>
      <c r="NAY1" s="235"/>
      <c r="NAZ1" s="239"/>
      <c r="NBA1" s="235"/>
      <c r="NBB1" s="235"/>
      <c r="NBC1" s="240"/>
      <c r="NBD1" s="235"/>
      <c r="NBE1" s="235"/>
      <c r="NBF1" s="236"/>
      <c r="NBG1" s="237"/>
      <c r="NBH1" s="237"/>
      <c r="NBI1" s="237"/>
      <c r="NBJ1" s="237"/>
      <c r="NBK1" s="237"/>
      <c r="NBL1" s="233"/>
      <c r="NBM1" s="238"/>
      <c r="NBN1" s="234"/>
      <c r="NBO1" s="235"/>
      <c r="NBP1" s="235"/>
      <c r="NBQ1" s="235"/>
      <c r="NBR1" s="235"/>
      <c r="NBS1" s="235"/>
      <c r="NBT1" s="239"/>
      <c r="NBU1" s="235"/>
      <c r="NBV1" s="235"/>
      <c r="NBW1" s="240"/>
      <c r="NBX1" s="235"/>
      <c r="NBY1" s="235"/>
      <c r="NBZ1" s="236"/>
      <c r="NCA1" s="237"/>
      <c r="NCB1" s="237"/>
      <c r="NCC1" s="237"/>
      <c r="NCD1" s="237"/>
      <c r="NCE1" s="237"/>
      <c r="NCF1" s="233"/>
      <c r="NCG1" s="238"/>
      <c r="NCH1" s="234"/>
      <c r="NCI1" s="235"/>
      <c r="NCJ1" s="235"/>
      <c r="NCK1" s="235"/>
      <c r="NCL1" s="235"/>
      <c r="NCM1" s="235"/>
      <c r="NCN1" s="239"/>
      <c r="NCO1" s="235"/>
      <c r="NCP1" s="235"/>
      <c r="NCQ1" s="240"/>
      <c r="NCR1" s="235"/>
      <c r="NCS1" s="235"/>
      <c r="NCT1" s="236"/>
      <c r="NCU1" s="237"/>
      <c r="NCV1" s="237"/>
      <c r="NCW1" s="237"/>
      <c r="NCX1" s="237"/>
      <c r="NCY1" s="237"/>
      <c r="NCZ1" s="233"/>
      <c r="NDA1" s="238"/>
      <c r="NDB1" s="234"/>
      <c r="NDC1" s="235"/>
      <c r="NDD1" s="235"/>
      <c r="NDE1" s="235"/>
      <c r="NDF1" s="235"/>
      <c r="NDG1" s="235"/>
      <c r="NDH1" s="239"/>
      <c r="NDI1" s="235"/>
      <c r="NDJ1" s="235"/>
      <c r="NDK1" s="240"/>
      <c r="NDL1" s="235"/>
      <c r="NDM1" s="235"/>
      <c r="NDN1" s="236"/>
      <c r="NDO1" s="237"/>
      <c r="NDP1" s="237"/>
      <c r="NDQ1" s="237"/>
      <c r="NDR1" s="237"/>
      <c r="NDS1" s="237"/>
      <c r="NDT1" s="233"/>
      <c r="NDU1" s="238"/>
      <c r="NDV1" s="234"/>
      <c r="NDW1" s="235"/>
      <c r="NDX1" s="235"/>
      <c r="NDY1" s="235"/>
      <c r="NDZ1" s="235"/>
      <c r="NEA1" s="235"/>
      <c r="NEB1" s="239"/>
      <c r="NEC1" s="235"/>
      <c r="NED1" s="235"/>
      <c r="NEE1" s="240"/>
      <c r="NEF1" s="235"/>
      <c r="NEG1" s="235"/>
      <c r="NEH1" s="236"/>
      <c r="NEI1" s="237"/>
      <c r="NEJ1" s="237"/>
      <c r="NEK1" s="237"/>
      <c r="NEL1" s="237"/>
      <c r="NEM1" s="237"/>
      <c r="NEN1" s="233"/>
      <c r="NEO1" s="238"/>
      <c r="NEP1" s="234"/>
      <c r="NEQ1" s="235"/>
      <c r="NER1" s="235"/>
      <c r="NES1" s="235"/>
      <c r="NET1" s="235"/>
      <c r="NEU1" s="235"/>
      <c r="NEV1" s="239"/>
      <c r="NEW1" s="235"/>
      <c r="NEX1" s="235"/>
      <c r="NEY1" s="240"/>
      <c r="NEZ1" s="235"/>
      <c r="NFA1" s="235"/>
      <c r="NFB1" s="236"/>
      <c r="NFC1" s="237"/>
      <c r="NFD1" s="237"/>
      <c r="NFE1" s="237"/>
      <c r="NFF1" s="237"/>
      <c r="NFG1" s="237"/>
      <c r="NFH1" s="233"/>
      <c r="NFI1" s="238"/>
      <c r="NFJ1" s="234"/>
      <c r="NFK1" s="235"/>
      <c r="NFL1" s="235"/>
      <c r="NFM1" s="235"/>
      <c r="NFN1" s="235"/>
      <c r="NFO1" s="235"/>
      <c r="NFP1" s="239"/>
      <c r="NFQ1" s="235"/>
      <c r="NFR1" s="235"/>
      <c r="NFS1" s="240"/>
      <c r="NFT1" s="235"/>
      <c r="NFU1" s="235"/>
      <c r="NFV1" s="236"/>
      <c r="NFW1" s="237"/>
      <c r="NFX1" s="237"/>
      <c r="NFY1" s="237"/>
      <c r="NFZ1" s="237"/>
      <c r="NGA1" s="237"/>
      <c r="NGB1" s="233"/>
      <c r="NGC1" s="238"/>
      <c r="NGD1" s="234"/>
      <c r="NGE1" s="235"/>
      <c r="NGF1" s="235"/>
      <c r="NGG1" s="235"/>
      <c r="NGH1" s="235"/>
      <c r="NGI1" s="235"/>
      <c r="NGJ1" s="239"/>
      <c r="NGK1" s="235"/>
      <c r="NGL1" s="235"/>
      <c r="NGM1" s="240"/>
      <c r="NGN1" s="235"/>
      <c r="NGO1" s="235"/>
      <c r="NGP1" s="236"/>
      <c r="NGQ1" s="237"/>
      <c r="NGR1" s="237"/>
      <c r="NGS1" s="237"/>
      <c r="NGT1" s="237"/>
      <c r="NGU1" s="237"/>
      <c r="NGV1" s="233"/>
      <c r="NGW1" s="238"/>
      <c r="NGX1" s="234"/>
      <c r="NGY1" s="235"/>
      <c r="NGZ1" s="235"/>
      <c r="NHA1" s="235"/>
      <c r="NHB1" s="235"/>
      <c r="NHC1" s="235"/>
      <c r="NHD1" s="239"/>
      <c r="NHE1" s="235"/>
      <c r="NHF1" s="235"/>
      <c r="NHG1" s="240"/>
      <c r="NHH1" s="235"/>
      <c r="NHI1" s="235"/>
      <c r="NHJ1" s="236"/>
      <c r="NHK1" s="237"/>
      <c r="NHL1" s="237"/>
      <c r="NHM1" s="237"/>
      <c r="NHN1" s="237"/>
      <c r="NHO1" s="237"/>
      <c r="NHP1" s="233"/>
      <c r="NHQ1" s="238"/>
      <c r="NHR1" s="234"/>
      <c r="NHS1" s="235"/>
      <c r="NHT1" s="235"/>
      <c r="NHU1" s="235"/>
      <c r="NHV1" s="235"/>
      <c r="NHW1" s="235"/>
      <c r="NHX1" s="239"/>
      <c r="NHY1" s="235"/>
      <c r="NHZ1" s="235"/>
      <c r="NIA1" s="240"/>
      <c r="NIB1" s="235"/>
      <c r="NIC1" s="235"/>
      <c r="NID1" s="236"/>
      <c r="NIE1" s="237"/>
      <c r="NIF1" s="237"/>
      <c r="NIG1" s="237"/>
      <c r="NIH1" s="237"/>
      <c r="NII1" s="237"/>
      <c r="NIJ1" s="233"/>
      <c r="NIK1" s="238"/>
      <c r="NIL1" s="234"/>
      <c r="NIM1" s="235"/>
      <c r="NIN1" s="235"/>
      <c r="NIO1" s="235"/>
      <c r="NIP1" s="235"/>
      <c r="NIQ1" s="235"/>
      <c r="NIR1" s="239"/>
      <c r="NIS1" s="235"/>
      <c r="NIT1" s="235"/>
      <c r="NIU1" s="240"/>
      <c r="NIV1" s="235"/>
      <c r="NIW1" s="235"/>
      <c r="NIX1" s="236"/>
      <c r="NIY1" s="237"/>
      <c r="NIZ1" s="237"/>
      <c r="NJA1" s="237"/>
      <c r="NJB1" s="237"/>
      <c r="NJC1" s="237"/>
      <c r="NJD1" s="233"/>
      <c r="NJE1" s="238"/>
      <c r="NJF1" s="234"/>
      <c r="NJG1" s="235"/>
      <c r="NJH1" s="235"/>
      <c r="NJI1" s="235"/>
      <c r="NJJ1" s="235"/>
      <c r="NJK1" s="235"/>
      <c r="NJL1" s="239"/>
      <c r="NJM1" s="235"/>
      <c r="NJN1" s="235"/>
      <c r="NJO1" s="240"/>
      <c r="NJP1" s="235"/>
      <c r="NJQ1" s="235"/>
      <c r="NJR1" s="236"/>
      <c r="NJS1" s="237"/>
      <c r="NJT1" s="237"/>
      <c r="NJU1" s="237"/>
      <c r="NJV1" s="237"/>
      <c r="NJW1" s="237"/>
      <c r="NJX1" s="233"/>
      <c r="NJY1" s="238"/>
      <c r="NJZ1" s="234"/>
      <c r="NKA1" s="235"/>
      <c r="NKB1" s="235"/>
      <c r="NKC1" s="235"/>
      <c r="NKD1" s="235"/>
      <c r="NKE1" s="235"/>
      <c r="NKF1" s="239"/>
      <c r="NKG1" s="235"/>
      <c r="NKH1" s="235"/>
      <c r="NKI1" s="240"/>
      <c r="NKJ1" s="235"/>
      <c r="NKK1" s="235"/>
      <c r="NKL1" s="236"/>
      <c r="NKM1" s="237"/>
      <c r="NKN1" s="237"/>
      <c r="NKO1" s="237"/>
      <c r="NKP1" s="237"/>
      <c r="NKQ1" s="237"/>
      <c r="NKR1" s="233"/>
      <c r="NKS1" s="238"/>
      <c r="NKT1" s="234"/>
      <c r="NKU1" s="235"/>
      <c r="NKV1" s="235"/>
      <c r="NKW1" s="235"/>
      <c r="NKX1" s="235"/>
      <c r="NKY1" s="235"/>
      <c r="NKZ1" s="239"/>
      <c r="NLA1" s="235"/>
      <c r="NLB1" s="235"/>
      <c r="NLC1" s="240"/>
      <c r="NLD1" s="235"/>
      <c r="NLE1" s="235"/>
      <c r="NLF1" s="236"/>
      <c r="NLG1" s="237"/>
      <c r="NLH1" s="237"/>
      <c r="NLI1" s="237"/>
      <c r="NLJ1" s="237"/>
      <c r="NLK1" s="237"/>
      <c r="NLL1" s="233"/>
      <c r="NLM1" s="238"/>
      <c r="NLN1" s="234"/>
      <c r="NLO1" s="235"/>
      <c r="NLP1" s="235"/>
      <c r="NLQ1" s="235"/>
      <c r="NLR1" s="235"/>
      <c r="NLS1" s="235"/>
      <c r="NLT1" s="239"/>
      <c r="NLU1" s="235"/>
      <c r="NLV1" s="235"/>
      <c r="NLW1" s="240"/>
      <c r="NLX1" s="235"/>
      <c r="NLY1" s="235"/>
      <c r="NLZ1" s="236"/>
      <c r="NMA1" s="237"/>
      <c r="NMB1" s="237"/>
      <c r="NMC1" s="237"/>
      <c r="NMD1" s="237"/>
      <c r="NME1" s="237"/>
      <c r="NMF1" s="233"/>
      <c r="NMG1" s="238"/>
      <c r="NMH1" s="234"/>
      <c r="NMI1" s="235"/>
      <c r="NMJ1" s="235"/>
      <c r="NMK1" s="235"/>
      <c r="NML1" s="235"/>
      <c r="NMM1" s="235"/>
      <c r="NMN1" s="239"/>
      <c r="NMO1" s="235"/>
      <c r="NMP1" s="235"/>
      <c r="NMQ1" s="240"/>
      <c r="NMR1" s="235"/>
      <c r="NMS1" s="235"/>
      <c r="NMT1" s="236"/>
      <c r="NMU1" s="237"/>
      <c r="NMV1" s="237"/>
      <c r="NMW1" s="237"/>
      <c r="NMX1" s="237"/>
      <c r="NMY1" s="237"/>
      <c r="NMZ1" s="233"/>
      <c r="NNA1" s="238"/>
      <c r="NNB1" s="234"/>
      <c r="NNC1" s="235"/>
      <c r="NND1" s="235"/>
      <c r="NNE1" s="235"/>
      <c r="NNF1" s="235"/>
      <c r="NNG1" s="235"/>
      <c r="NNH1" s="239"/>
      <c r="NNI1" s="235"/>
      <c r="NNJ1" s="235"/>
      <c r="NNK1" s="240"/>
      <c r="NNL1" s="235"/>
      <c r="NNM1" s="235"/>
      <c r="NNN1" s="236"/>
      <c r="NNO1" s="237"/>
      <c r="NNP1" s="237"/>
      <c r="NNQ1" s="237"/>
      <c r="NNR1" s="237"/>
      <c r="NNS1" s="237"/>
      <c r="NNT1" s="233"/>
      <c r="NNU1" s="238"/>
      <c r="NNV1" s="234"/>
      <c r="NNW1" s="235"/>
      <c r="NNX1" s="235"/>
      <c r="NNY1" s="235"/>
      <c r="NNZ1" s="235"/>
      <c r="NOA1" s="235"/>
      <c r="NOB1" s="239"/>
      <c r="NOC1" s="235"/>
      <c r="NOD1" s="235"/>
      <c r="NOE1" s="240"/>
      <c r="NOF1" s="235"/>
      <c r="NOG1" s="235"/>
      <c r="NOH1" s="236"/>
      <c r="NOI1" s="237"/>
      <c r="NOJ1" s="237"/>
      <c r="NOK1" s="237"/>
      <c r="NOL1" s="237"/>
      <c r="NOM1" s="237"/>
      <c r="NON1" s="233"/>
      <c r="NOO1" s="238"/>
      <c r="NOP1" s="234"/>
      <c r="NOQ1" s="235"/>
      <c r="NOR1" s="235"/>
      <c r="NOS1" s="235"/>
      <c r="NOT1" s="235"/>
      <c r="NOU1" s="235"/>
      <c r="NOV1" s="239"/>
      <c r="NOW1" s="235"/>
      <c r="NOX1" s="235"/>
      <c r="NOY1" s="240"/>
      <c r="NOZ1" s="235"/>
      <c r="NPA1" s="235"/>
      <c r="NPB1" s="236"/>
      <c r="NPC1" s="237"/>
      <c r="NPD1" s="237"/>
      <c r="NPE1" s="237"/>
      <c r="NPF1" s="237"/>
      <c r="NPG1" s="237"/>
      <c r="NPH1" s="233"/>
      <c r="NPI1" s="238"/>
      <c r="NPJ1" s="234"/>
      <c r="NPK1" s="235"/>
      <c r="NPL1" s="235"/>
      <c r="NPM1" s="235"/>
      <c r="NPN1" s="235"/>
      <c r="NPO1" s="235"/>
      <c r="NPP1" s="239"/>
      <c r="NPQ1" s="235"/>
      <c r="NPR1" s="235"/>
      <c r="NPS1" s="240"/>
      <c r="NPT1" s="235"/>
      <c r="NPU1" s="235"/>
      <c r="NPV1" s="236"/>
      <c r="NPW1" s="237"/>
      <c r="NPX1" s="237"/>
      <c r="NPY1" s="237"/>
      <c r="NPZ1" s="237"/>
      <c r="NQA1" s="237"/>
      <c r="NQB1" s="233"/>
      <c r="NQC1" s="238"/>
      <c r="NQD1" s="234"/>
      <c r="NQE1" s="235"/>
      <c r="NQF1" s="235"/>
      <c r="NQG1" s="235"/>
      <c r="NQH1" s="235"/>
      <c r="NQI1" s="235"/>
      <c r="NQJ1" s="239"/>
      <c r="NQK1" s="235"/>
      <c r="NQL1" s="235"/>
      <c r="NQM1" s="240"/>
      <c r="NQN1" s="235"/>
      <c r="NQO1" s="235"/>
      <c r="NQP1" s="236"/>
      <c r="NQQ1" s="237"/>
      <c r="NQR1" s="237"/>
      <c r="NQS1" s="237"/>
      <c r="NQT1" s="237"/>
      <c r="NQU1" s="237"/>
      <c r="NQV1" s="233"/>
      <c r="NQW1" s="238"/>
      <c r="NQX1" s="234"/>
      <c r="NQY1" s="235"/>
      <c r="NQZ1" s="235"/>
      <c r="NRA1" s="235"/>
      <c r="NRB1" s="235"/>
      <c r="NRC1" s="235"/>
      <c r="NRD1" s="239"/>
      <c r="NRE1" s="235"/>
      <c r="NRF1" s="235"/>
      <c r="NRG1" s="240"/>
      <c r="NRH1" s="235"/>
      <c r="NRI1" s="235"/>
      <c r="NRJ1" s="236"/>
      <c r="NRK1" s="237"/>
      <c r="NRL1" s="237"/>
      <c r="NRM1" s="237"/>
      <c r="NRN1" s="237"/>
      <c r="NRO1" s="237"/>
      <c r="NRP1" s="233"/>
      <c r="NRQ1" s="238"/>
      <c r="NRR1" s="234"/>
      <c r="NRS1" s="235"/>
      <c r="NRT1" s="235"/>
      <c r="NRU1" s="235"/>
      <c r="NRV1" s="235"/>
      <c r="NRW1" s="235"/>
      <c r="NRX1" s="239"/>
      <c r="NRY1" s="235"/>
      <c r="NRZ1" s="235"/>
      <c r="NSA1" s="240"/>
      <c r="NSB1" s="235"/>
      <c r="NSC1" s="235"/>
      <c r="NSD1" s="236"/>
      <c r="NSE1" s="237"/>
      <c r="NSF1" s="237"/>
      <c r="NSG1" s="237"/>
      <c r="NSH1" s="237"/>
      <c r="NSI1" s="237"/>
      <c r="NSJ1" s="233"/>
      <c r="NSK1" s="238"/>
      <c r="NSL1" s="234"/>
      <c r="NSM1" s="235"/>
      <c r="NSN1" s="235"/>
      <c r="NSO1" s="235"/>
      <c r="NSP1" s="235"/>
      <c r="NSQ1" s="235"/>
      <c r="NSR1" s="239"/>
      <c r="NSS1" s="235"/>
      <c r="NST1" s="235"/>
      <c r="NSU1" s="240"/>
      <c r="NSV1" s="235"/>
      <c r="NSW1" s="235"/>
      <c r="NSX1" s="236"/>
      <c r="NSY1" s="237"/>
      <c r="NSZ1" s="237"/>
      <c r="NTA1" s="237"/>
      <c r="NTB1" s="237"/>
      <c r="NTC1" s="237"/>
      <c r="NTD1" s="233"/>
      <c r="NTE1" s="238"/>
      <c r="NTF1" s="234"/>
      <c r="NTG1" s="235"/>
      <c r="NTH1" s="235"/>
      <c r="NTI1" s="235"/>
      <c r="NTJ1" s="235"/>
      <c r="NTK1" s="235"/>
      <c r="NTL1" s="239"/>
      <c r="NTM1" s="235"/>
      <c r="NTN1" s="235"/>
      <c r="NTO1" s="240"/>
      <c r="NTP1" s="235"/>
      <c r="NTQ1" s="235"/>
      <c r="NTR1" s="236"/>
      <c r="NTS1" s="237"/>
      <c r="NTT1" s="237"/>
      <c r="NTU1" s="237"/>
      <c r="NTV1" s="237"/>
      <c r="NTW1" s="237"/>
      <c r="NTX1" s="233"/>
      <c r="NTY1" s="238"/>
      <c r="NTZ1" s="234"/>
      <c r="NUA1" s="235"/>
      <c r="NUB1" s="235"/>
      <c r="NUC1" s="235"/>
      <c r="NUD1" s="235"/>
      <c r="NUE1" s="235"/>
      <c r="NUF1" s="239"/>
      <c r="NUG1" s="235"/>
      <c r="NUH1" s="235"/>
      <c r="NUI1" s="240"/>
      <c r="NUJ1" s="235"/>
      <c r="NUK1" s="235"/>
      <c r="NUL1" s="236"/>
      <c r="NUM1" s="237"/>
      <c r="NUN1" s="237"/>
      <c r="NUO1" s="237"/>
      <c r="NUP1" s="237"/>
      <c r="NUQ1" s="237"/>
      <c r="NUR1" s="233"/>
      <c r="NUS1" s="238"/>
      <c r="NUT1" s="234"/>
      <c r="NUU1" s="235"/>
      <c r="NUV1" s="235"/>
      <c r="NUW1" s="235"/>
      <c r="NUX1" s="235"/>
      <c r="NUY1" s="235"/>
      <c r="NUZ1" s="239"/>
      <c r="NVA1" s="235"/>
      <c r="NVB1" s="235"/>
      <c r="NVC1" s="240"/>
      <c r="NVD1" s="235"/>
      <c r="NVE1" s="235"/>
      <c r="NVF1" s="236"/>
      <c r="NVG1" s="237"/>
      <c r="NVH1" s="237"/>
      <c r="NVI1" s="237"/>
      <c r="NVJ1" s="237"/>
      <c r="NVK1" s="237"/>
      <c r="NVL1" s="233"/>
      <c r="NVM1" s="238"/>
      <c r="NVN1" s="234"/>
      <c r="NVO1" s="235"/>
      <c r="NVP1" s="235"/>
      <c r="NVQ1" s="235"/>
      <c r="NVR1" s="235"/>
      <c r="NVS1" s="235"/>
      <c r="NVT1" s="239"/>
      <c r="NVU1" s="235"/>
      <c r="NVV1" s="235"/>
      <c r="NVW1" s="240"/>
      <c r="NVX1" s="235"/>
      <c r="NVY1" s="235"/>
      <c r="NVZ1" s="236"/>
      <c r="NWA1" s="237"/>
      <c r="NWB1" s="237"/>
      <c r="NWC1" s="237"/>
      <c r="NWD1" s="237"/>
      <c r="NWE1" s="237"/>
      <c r="NWF1" s="233"/>
      <c r="NWG1" s="238"/>
      <c r="NWH1" s="234"/>
      <c r="NWI1" s="235"/>
      <c r="NWJ1" s="235"/>
      <c r="NWK1" s="235"/>
      <c r="NWL1" s="235"/>
      <c r="NWM1" s="235"/>
      <c r="NWN1" s="239"/>
      <c r="NWO1" s="235"/>
      <c r="NWP1" s="235"/>
      <c r="NWQ1" s="240"/>
      <c r="NWR1" s="235"/>
      <c r="NWS1" s="235"/>
      <c r="NWT1" s="236"/>
      <c r="NWU1" s="237"/>
      <c r="NWV1" s="237"/>
      <c r="NWW1" s="237"/>
      <c r="NWX1" s="237"/>
      <c r="NWY1" s="237"/>
      <c r="NWZ1" s="233"/>
      <c r="NXA1" s="238"/>
      <c r="NXB1" s="234"/>
      <c r="NXC1" s="235"/>
      <c r="NXD1" s="235"/>
      <c r="NXE1" s="235"/>
      <c r="NXF1" s="235"/>
      <c r="NXG1" s="235"/>
      <c r="NXH1" s="239"/>
      <c r="NXI1" s="235"/>
      <c r="NXJ1" s="235"/>
      <c r="NXK1" s="240"/>
      <c r="NXL1" s="235"/>
      <c r="NXM1" s="235"/>
      <c r="NXN1" s="236"/>
      <c r="NXO1" s="237"/>
      <c r="NXP1" s="237"/>
      <c r="NXQ1" s="237"/>
      <c r="NXR1" s="237"/>
      <c r="NXS1" s="237"/>
      <c r="NXT1" s="233"/>
      <c r="NXU1" s="238"/>
      <c r="NXV1" s="234"/>
      <c r="NXW1" s="235"/>
      <c r="NXX1" s="235"/>
      <c r="NXY1" s="235"/>
      <c r="NXZ1" s="235"/>
      <c r="NYA1" s="235"/>
      <c r="NYB1" s="239"/>
      <c r="NYC1" s="235"/>
      <c r="NYD1" s="235"/>
      <c r="NYE1" s="240"/>
      <c r="NYF1" s="235"/>
      <c r="NYG1" s="235"/>
      <c r="NYH1" s="236"/>
      <c r="NYI1" s="237"/>
      <c r="NYJ1" s="237"/>
      <c r="NYK1" s="237"/>
      <c r="NYL1" s="237"/>
      <c r="NYM1" s="237"/>
      <c r="NYN1" s="233"/>
      <c r="NYO1" s="238"/>
      <c r="NYP1" s="234"/>
      <c r="NYQ1" s="235"/>
      <c r="NYR1" s="235"/>
      <c r="NYS1" s="235"/>
      <c r="NYT1" s="235"/>
      <c r="NYU1" s="235"/>
      <c r="NYV1" s="239"/>
      <c r="NYW1" s="235"/>
      <c r="NYX1" s="235"/>
      <c r="NYY1" s="240"/>
      <c r="NYZ1" s="235"/>
      <c r="NZA1" s="235"/>
      <c r="NZB1" s="236"/>
      <c r="NZC1" s="237"/>
      <c r="NZD1" s="237"/>
      <c r="NZE1" s="237"/>
      <c r="NZF1" s="237"/>
      <c r="NZG1" s="237"/>
      <c r="NZH1" s="233"/>
      <c r="NZI1" s="238"/>
      <c r="NZJ1" s="234"/>
      <c r="NZK1" s="235"/>
      <c r="NZL1" s="235"/>
      <c r="NZM1" s="235"/>
      <c r="NZN1" s="235"/>
      <c r="NZO1" s="235"/>
      <c r="NZP1" s="239"/>
      <c r="NZQ1" s="235"/>
      <c r="NZR1" s="235"/>
      <c r="NZS1" s="240"/>
      <c r="NZT1" s="235"/>
      <c r="NZU1" s="235"/>
      <c r="NZV1" s="236"/>
      <c r="NZW1" s="237"/>
      <c r="NZX1" s="237"/>
      <c r="NZY1" s="237"/>
      <c r="NZZ1" s="237"/>
      <c r="OAA1" s="237"/>
      <c r="OAB1" s="233"/>
      <c r="OAC1" s="238"/>
      <c r="OAD1" s="234"/>
      <c r="OAE1" s="235"/>
      <c r="OAF1" s="235"/>
      <c r="OAG1" s="235"/>
      <c r="OAH1" s="235"/>
      <c r="OAI1" s="235"/>
      <c r="OAJ1" s="239"/>
      <c r="OAK1" s="235"/>
      <c r="OAL1" s="235"/>
      <c r="OAM1" s="240"/>
      <c r="OAN1" s="235"/>
      <c r="OAO1" s="235"/>
      <c r="OAP1" s="236"/>
      <c r="OAQ1" s="237"/>
      <c r="OAR1" s="237"/>
      <c r="OAS1" s="237"/>
      <c r="OAT1" s="237"/>
      <c r="OAU1" s="237"/>
      <c r="OAV1" s="233"/>
      <c r="OAW1" s="238"/>
      <c r="OAX1" s="234"/>
      <c r="OAY1" s="235"/>
      <c r="OAZ1" s="235"/>
      <c r="OBA1" s="235"/>
      <c r="OBB1" s="235"/>
      <c r="OBC1" s="235"/>
      <c r="OBD1" s="239"/>
      <c r="OBE1" s="235"/>
      <c r="OBF1" s="235"/>
      <c r="OBG1" s="240"/>
      <c r="OBH1" s="235"/>
      <c r="OBI1" s="235"/>
      <c r="OBJ1" s="236"/>
      <c r="OBK1" s="237"/>
      <c r="OBL1" s="237"/>
      <c r="OBM1" s="237"/>
      <c r="OBN1" s="237"/>
      <c r="OBO1" s="237"/>
      <c r="OBP1" s="233"/>
      <c r="OBQ1" s="238"/>
      <c r="OBR1" s="234"/>
      <c r="OBS1" s="235"/>
      <c r="OBT1" s="235"/>
      <c r="OBU1" s="235"/>
      <c r="OBV1" s="235"/>
      <c r="OBW1" s="235"/>
      <c r="OBX1" s="239"/>
      <c r="OBY1" s="235"/>
      <c r="OBZ1" s="235"/>
      <c r="OCA1" s="240"/>
      <c r="OCB1" s="235"/>
      <c r="OCC1" s="235"/>
      <c r="OCD1" s="236"/>
      <c r="OCE1" s="237"/>
      <c r="OCF1" s="237"/>
      <c r="OCG1" s="237"/>
      <c r="OCH1" s="237"/>
      <c r="OCI1" s="237"/>
      <c r="OCJ1" s="233"/>
      <c r="OCK1" s="238"/>
      <c r="OCL1" s="234"/>
      <c r="OCM1" s="235"/>
      <c r="OCN1" s="235"/>
      <c r="OCO1" s="235"/>
      <c r="OCP1" s="235"/>
      <c r="OCQ1" s="235"/>
      <c r="OCR1" s="239"/>
      <c r="OCS1" s="235"/>
      <c r="OCT1" s="235"/>
      <c r="OCU1" s="240"/>
      <c r="OCV1" s="235"/>
      <c r="OCW1" s="235"/>
      <c r="OCX1" s="236"/>
      <c r="OCY1" s="237"/>
      <c r="OCZ1" s="237"/>
      <c r="ODA1" s="237"/>
      <c r="ODB1" s="237"/>
      <c r="ODC1" s="237"/>
      <c r="ODD1" s="233"/>
      <c r="ODE1" s="238"/>
      <c r="ODF1" s="234"/>
      <c r="ODG1" s="235"/>
      <c r="ODH1" s="235"/>
      <c r="ODI1" s="235"/>
      <c r="ODJ1" s="235"/>
      <c r="ODK1" s="235"/>
      <c r="ODL1" s="239"/>
      <c r="ODM1" s="235"/>
      <c r="ODN1" s="235"/>
      <c r="ODO1" s="240"/>
      <c r="ODP1" s="235"/>
      <c r="ODQ1" s="235"/>
      <c r="ODR1" s="236"/>
      <c r="ODS1" s="237"/>
      <c r="ODT1" s="237"/>
      <c r="ODU1" s="237"/>
      <c r="ODV1" s="237"/>
      <c r="ODW1" s="237"/>
      <c r="ODX1" s="233"/>
      <c r="ODY1" s="238"/>
      <c r="ODZ1" s="234"/>
      <c r="OEA1" s="235"/>
      <c r="OEB1" s="235"/>
      <c r="OEC1" s="235"/>
      <c r="OED1" s="235"/>
      <c r="OEE1" s="235"/>
      <c r="OEF1" s="239"/>
      <c r="OEG1" s="235"/>
      <c r="OEH1" s="235"/>
      <c r="OEI1" s="240"/>
      <c r="OEJ1" s="235"/>
      <c r="OEK1" s="235"/>
      <c r="OEL1" s="236"/>
      <c r="OEM1" s="237"/>
      <c r="OEN1" s="237"/>
      <c r="OEO1" s="237"/>
      <c r="OEP1" s="237"/>
      <c r="OEQ1" s="237"/>
      <c r="OER1" s="233"/>
      <c r="OES1" s="238"/>
      <c r="OET1" s="234"/>
      <c r="OEU1" s="235"/>
      <c r="OEV1" s="235"/>
      <c r="OEW1" s="235"/>
      <c r="OEX1" s="235"/>
      <c r="OEY1" s="235"/>
      <c r="OEZ1" s="239"/>
      <c r="OFA1" s="235"/>
      <c r="OFB1" s="235"/>
      <c r="OFC1" s="240"/>
      <c r="OFD1" s="235"/>
      <c r="OFE1" s="235"/>
      <c r="OFF1" s="236"/>
      <c r="OFG1" s="237"/>
      <c r="OFH1" s="237"/>
      <c r="OFI1" s="237"/>
      <c r="OFJ1" s="237"/>
      <c r="OFK1" s="237"/>
      <c r="OFL1" s="233"/>
      <c r="OFM1" s="238"/>
      <c r="OFN1" s="234"/>
      <c r="OFO1" s="235"/>
      <c r="OFP1" s="235"/>
      <c r="OFQ1" s="235"/>
      <c r="OFR1" s="235"/>
      <c r="OFS1" s="235"/>
      <c r="OFT1" s="239"/>
      <c r="OFU1" s="235"/>
      <c r="OFV1" s="235"/>
      <c r="OFW1" s="240"/>
      <c r="OFX1" s="235"/>
      <c r="OFY1" s="235"/>
      <c r="OFZ1" s="236"/>
      <c r="OGA1" s="237"/>
      <c r="OGB1" s="237"/>
      <c r="OGC1" s="237"/>
      <c r="OGD1" s="237"/>
      <c r="OGE1" s="237"/>
      <c r="OGF1" s="233"/>
      <c r="OGG1" s="238"/>
      <c r="OGH1" s="234"/>
      <c r="OGI1" s="235"/>
      <c r="OGJ1" s="235"/>
      <c r="OGK1" s="235"/>
      <c r="OGL1" s="235"/>
      <c r="OGM1" s="235"/>
      <c r="OGN1" s="239"/>
      <c r="OGO1" s="235"/>
      <c r="OGP1" s="235"/>
      <c r="OGQ1" s="240"/>
      <c r="OGR1" s="235"/>
      <c r="OGS1" s="235"/>
      <c r="OGT1" s="236"/>
      <c r="OGU1" s="237"/>
      <c r="OGV1" s="237"/>
      <c r="OGW1" s="237"/>
      <c r="OGX1" s="237"/>
      <c r="OGY1" s="237"/>
      <c r="OGZ1" s="233"/>
      <c r="OHA1" s="238"/>
      <c r="OHB1" s="234"/>
      <c r="OHC1" s="235"/>
      <c r="OHD1" s="235"/>
      <c r="OHE1" s="235"/>
      <c r="OHF1" s="235"/>
      <c r="OHG1" s="235"/>
      <c r="OHH1" s="239"/>
      <c r="OHI1" s="235"/>
      <c r="OHJ1" s="235"/>
      <c r="OHK1" s="240"/>
      <c r="OHL1" s="235"/>
      <c r="OHM1" s="235"/>
      <c r="OHN1" s="236"/>
      <c r="OHO1" s="237"/>
      <c r="OHP1" s="237"/>
      <c r="OHQ1" s="237"/>
      <c r="OHR1" s="237"/>
      <c r="OHS1" s="237"/>
      <c r="OHT1" s="233"/>
      <c r="OHU1" s="238"/>
      <c r="OHV1" s="234"/>
      <c r="OHW1" s="235"/>
      <c r="OHX1" s="235"/>
      <c r="OHY1" s="235"/>
      <c r="OHZ1" s="235"/>
      <c r="OIA1" s="235"/>
      <c r="OIB1" s="239"/>
      <c r="OIC1" s="235"/>
      <c r="OID1" s="235"/>
      <c r="OIE1" s="240"/>
      <c r="OIF1" s="235"/>
      <c r="OIG1" s="235"/>
      <c r="OIH1" s="236"/>
      <c r="OII1" s="237"/>
      <c r="OIJ1" s="237"/>
      <c r="OIK1" s="237"/>
      <c r="OIL1" s="237"/>
      <c r="OIM1" s="237"/>
      <c r="OIN1" s="233"/>
      <c r="OIO1" s="238"/>
      <c r="OIP1" s="234"/>
      <c r="OIQ1" s="235"/>
      <c r="OIR1" s="235"/>
      <c r="OIS1" s="235"/>
      <c r="OIT1" s="235"/>
      <c r="OIU1" s="235"/>
      <c r="OIV1" s="239"/>
      <c r="OIW1" s="235"/>
      <c r="OIX1" s="235"/>
      <c r="OIY1" s="240"/>
      <c r="OIZ1" s="235"/>
      <c r="OJA1" s="235"/>
      <c r="OJB1" s="236"/>
      <c r="OJC1" s="237"/>
      <c r="OJD1" s="237"/>
      <c r="OJE1" s="237"/>
      <c r="OJF1" s="237"/>
      <c r="OJG1" s="237"/>
      <c r="OJH1" s="233"/>
      <c r="OJI1" s="238"/>
      <c r="OJJ1" s="234"/>
      <c r="OJK1" s="235"/>
      <c r="OJL1" s="235"/>
      <c r="OJM1" s="235"/>
      <c r="OJN1" s="235"/>
      <c r="OJO1" s="235"/>
      <c r="OJP1" s="239"/>
      <c r="OJQ1" s="235"/>
      <c r="OJR1" s="235"/>
      <c r="OJS1" s="240"/>
      <c r="OJT1" s="235"/>
      <c r="OJU1" s="235"/>
      <c r="OJV1" s="236"/>
      <c r="OJW1" s="237"/>
      <c r="OJX1" s="237"/>
      <c r="OJY1" s="237"/>
      <c r="OJZ1" s="237"/>
      <c r="OKA1" s="237"/>
      <c r="OKB1" s="233"/>
      <c r="OKC1" s="238"/>
      <c r="OKD1" s="234"/>
      <c r="OKE1" s="235"/>
      <c r="OKF1" s="235"/>
      <c r="OKG1" s="235"/>
      <c r="OKH1" s="235"/>
      <c r="OKI1" s="235"/>
      <c r="OKJ1" s="239"/>
      <c r="OKK1" s="235"/>
      <c r="OKL1" s="235"/>
      <c r="OKM1" s="240"/>
      <c r="OKN1" s="235"/>
      <c r="OKO1" s="235"/>
      <c r="OKP1" s="236"/>
      <c r="OKQ1" s="237"/>
      <c r="OKR1" s="237"/>
      <c r="OKS1" s="237"/>
      <c r="OKT1" s="237"/>
      <c r="OKU1" s="237"/>
      <c r="OKV1" s="233"/>
      <c r="OKW1" s="238"/>
      <c r="OKX1" s="234"/>
      <c r="OKY1" s="235"/>
      <c r="OKZ1" s="235"/>
      <c r="OLA1" s="235"/>
      <c r="OLB1" s="235"/>
      <c r="OLC1" s="235"/>
      <c r="OLD1" s="239"/>
      <c r="OLE1" s="235"/>
      <c r="OLF1" s="235"/>
      <c r="OLG1" s="240"/>
      <c r="OLH1" s="235"/>
      <c r="OLI1" s="235"/>
      <c r="OLJ1" s="236"/>
      <c r="OLK1" s="237"/>
      <c r="OLL1" s="237"/>
      <c r="OLM1" s="237"/>
      <c r="OLN1" s="237"/>
      <c r="OLO1" s="237"/>
      <c r="OLP1" s="233"/>
      <c r="OLQ1" s="238"/>
      <c r="OLR1" s="234"/>
      <c r="OLS1" s="235"/>
      <c r="OLT1" s="235"/>
      <c r="OLU1" s="235"/>
      <c r="OLV1" s="235"/>
      <c r="OLW1" s="235"/>
      <c r="OLX1" s="239"/>
      <c r="OLY1" s="235"/>
      <c r="OLZ1" s="235"/>
      <c r="OMA1" s="240"/>
      <c r="OMB1" s="235"/>
      <c r="OMC1" s="235"/>
      <c r="OMD1" s="236"/>
      <c r="OME1" s="237"/>
      <c r="OMF1" s="237"/>
      <c r="OMG1" s="237"/>
      <c r="OMH1" s="237"/>
      <c r="OMI1" s="237"/>
      <c r="OMJ1" s="233"/>
      <c r="OMK1" s="238"/>
      <c r="OML1" s="234"/>
      <c r="OMM1" s="235"/>
      <c r="OMN1" s="235"/>
      <c r="OMO1" s="235"/>
      <c r="OMP1" s="235"/>
      <c r="OMQ1" s="235"/>
      <c r="OMR1" s="239"/>
      <c r="OMS1" s="235"/>
      <c r="OMT1" s="235"/>
      <c r="OMU1" s="240"/>
      <c r="OMV1" s="235"/>
      <c r="OMW1" s="235"/>
      <c r="OMX1" s="236"/>
      <c r="OMY1" s="237"/>
      <c r="OMZ1" s="237"/>
      <c r="ONA1" s="237"/>
      <c r="ONB1" s="237"/>
      <c r="ONC1" s="237"/>
      <c r="OND1" s="233"/>
      <c r="ONE1" s="238"/>
      <c r="ONF1" s="234"/>
      <c r="ONG1" s="235"/>
      <c r="ONH1" s="235"/>
      <c r="ONI1" s="235"/>
      <c r="ONJ1" s="235"/>
      <c r="ONK1" s="235"/>
      <c r="ONL1" s="239"/>
      <c r="ONM1" s="235"/>
      <c r="ONN1" s="235"/>
      <c r="ONO1" s="240"/>
      <c r="ONP1" s="235"/>
      <c r="ONQ1" s="235"/>
      <c r="ONR1" s="236"/>
      <c r="ONS1" s="237"/>
      <c r="ONT1" s="237"/>
      <c r="ONU1" s="237"/>
      <c r="ONV1" s="237"/>
      <c r="ONW1" s="237"/>
      <c r="ONX1" s="233"/>
      <c r="ONY1" s="238"/>
      <c r="ONZ1" s="234"/>
      <c r="OOA1" s="235"/>
      <c r="OOB1" s="235"/>
      <c r="OOC1" s="235"/>
      <c r="OOD1" s="235"/>
      <c r="OOE1" s="235"/>
      <c r="OOF1" s="239"/>
      <c r="OOG1" s="235"/>
      <c r="OOH1" s="235"/>
      <c r="OOI1" s="240"/>
      <c r="OOJ1" s="235"/>
      <c r="OOK1" s="235"/>
      <c r="OOL1" s="236"/>
      <c r="OOM1" s="237"/>
      <c r="OON1" s="237"/>
      <c r="OOO1" s="237"/>
      <c r="OOP1" s="237"/>
      <c r="OOQ1" s="237"/>
      <c r="OOR1" s="233"/>
      <c r="OOS1" s="238"/>
      <c r="OOT1" s="234"/>
      <c r="OOU1" s="235"/>
      <c r="OOV1" s="235"/>
      <c r="OOW1" s="235"/>
      <c r="OOX1" s="235"/>
      <c r="OOY1" s="235"/>
      <c r="OOZ1" s="239"/>
      <c r="OPA1" s="235"/>
      <c r="OPB1" s="235"/>
      <c r="OPC1" s="240"/>
      <c r="OPD1" s="235"/>
      <c r="OPE1" s="235"/>
      <c r="OPF1" s="236"/>
      <c r="OPG1" s="237"/>
      <c r="OPH1" s="237"/>
      <c r="OPI1" s="237"/>
      <c r="OPJ1" s="237"/>
      <c r="OPK1" s="237"/>
      <c r="OPL1" s="233"/>
      <c r="OPM1" s="238"/>
      <c r="OPN1" s="234"/>
      <c r="OPO1" s="235"/>
      <c r="OPP1" s="235"/>
      <c r="OPQ1" s="235"/>
      <c r="OPR1" s="235"/>
      <c r="OPS1" s="235"/>
      <c r="OPT1" s="239"/>
      <c r="OPU1" s="235"/>
      <c r="OPV1" s="235"/>
      <c r="OPW1" s="240"/>
      <c r="OPX1" s="235"/>
      <c r="OPY1" s="235"/>
      <c r="OPZ1" s="236"/>
      <c r="OQA1" s="237"/>
      <c r="OQB1" s="237"/>
      <c r="OQC1" s="237"/>
      <c r="OQD1" s="237"/>
      <c r="OQE1" s="237"/>
      <c r="OQF1" s="233"/>
      <c r="OQG1" s="238"/>
      <c r="OQH1" s="234"/>
      <c r="OQI1" s="235"/>
      <c r="OQJ1" s="235"/>
      <c r="OQK1" s="235"/>
      <c r="OQL1" s="235"/>
      <c r="OQM1" s="235"/>
      <c r="OQN1" s="239"/>
      <c r="OQO1" s="235"/>
      <c r="OQP1" s="235"/>
      <c r="OQQ1" s="240"/>
      <c r="OQR1" s="235"/>
      <c r="OQS1" s="235"/>
      <c r="OQT1" s="236"/>
      <c r="OQU1" s="237"/>
      <c r="OQV1" s="237"/>
      <c r="OQW1" s="237"/>
      <c r="OQX1" s="237"/>
      <c r="OQY1" s="237"/>
      <c r="OQZ1" s="233"/>
      <c r="ORA1" s="238"/>
      <c r="ORB1" s="234"/>
      <c r="ORC1" s="235"/>
      <c r="ORD1" s="235"/>
      <c r="ORE1" s="235"/>
      <c r="ORF1" s="235"/>
      <c r="ORG1" s="235"/>
      <c r="ORH1" s="239"/>
      <c r="ORI1" s="235"/>
      <c r="ORJ1" s="235"/>
      <c r="ORK1" s="240"/>
      <c r="ORL1" s="235"/>
      <c r="ORM1" s="235"/>
      <c r="ORN1" s="236"/>
      <c r="ORO1" s="237"/>
      <c r="ORP1" s="237"/>
      <c r="ORQ1" s="237"/>
      <c r="ORR1" s="237"/>
      <c r="ORS1" s="237"/>
      <c r="ORT1" s="233"/>
      <c r="ORU1" s="238"/>
      <c r="ORV1" s="234"/>
      <c r="ORW1" s="235"/>
      <c r="ORX1" s="235"/>
      <c r="ORY1" s="235"/>
      <c r="ORZ1" s="235"/>
      <c r="OSA1" s="235"/>
      <c r="OSB1" s="239"/>
      <c r="OSC1" s="235"/>
      <c r="OSD1" s="235"/>
      <c r="OSE1" s="240"/>
      <c r="OSF1" s="235"/>
      <c r="OSG1" s="235"/>
      <c r="OSH1" s="236"/>
      <c r="OSI1" s="237"/>
      <c r="OSJ1" s="237"/>
      <c r="OSK1" s="237"/>
      <c r="OSL1" s="237"/>
      <c r="OSM1" s="237"/>
      <c r="OSN1" s="233"/>
      <c r="OSO1" s="238"/>
      <c r="OSP1" s="234"/>
      <c r="OSQ1" s="235"/>
      <c r="OSR1" s="235"/>
      <c r="OSS1" s="235"/>
      <c r="OST1" s="235"/>
      <c r="OSU1" s="235"/>
      <c r="OSV1" s="239"/>
      <c r="OSW1" s="235"/>
      <c r="OSX1" s="235"/>
      <c r="OSY1" s="240"/>
      <c r="OSZ1" s="235"/>
      <c r="OTA1" s="235"/>
      <c r="OTB1" s="236"/>
      <c r="OTC1" s="237"/>
      <c r="OTD1" s="237"/>
      <c r="OTE1" s="237"/>
      <c r="OTF1" s="237"/>
      <c r="OTG1" s="237"/>
      <c r="OTH1" s="233"/>
      <c r="OTI1" s="238"/>
      <c r="OTJ1" s="234"/>
      <c r="OTK1" s="235"/>
      <c r="OTL1" s="235"/>
      <c r="OTM1" s="235"/>
      <c r="OTN1" s="235"/>
      <c r="OTO1" s="235"/>
      <c r="OTP1" s="239"/>
      <c r="OTQ1" s="235"/>
      <c r="OTR1" s="235"/>
      <c r="OTS1" s="240"/>
      <c r="OTT1" s="235"/>
      <c r="OTU1" s="235"/>
      <c r="OTV1" s="236"/>
      <c r="OTW1" s="237"/>
      <c r="OTX1" s="237"/>
      <c r="OTY1" s="237"/>
      <c r="OTZ1" s="237"/>
      <c r="OUA1" s="237"/>
      <c r="OUB1" s="233"/>
      <c r="OUC1" s="238"/>
      <c r="OUD1" s="234"/>
      <c r="OUE1" s="235"/>
      <c r="OUF1" s="235"/>
      <c r="OUG1" s="235"/>
      <c r="OUH1" s="235"/>
      <c r="OUI1" s="235"/>
      <c r="OUJ1" s="239"/>
      <c r="OUK1" s="235"/>
      <c r="OUL1" s="235"/>
      <c r="OUM1" s="240"/>
      <c r="OUN1" s="235"/>
      <c r="OUO1" s="235"/>
      <c r="OUP1" s="236"/>
      <c r="OUQ1" s="237"/>
      <c r="OUR1" s="237"/>
      <c r="OUS1" s="237"/>
      <c r="OUT1" s="237"/>
      <c r="OUU1" s="237"/>
      <c r="OUV1" s="233"/>
      <c r="OUW1" s="238"/>
      <c r="OUX1" s="234"/>
      <c r="OUY1" s="235"/>
      <c r="OUZ1" s="235"/>
      <c r="OVA1" s="235"/>
      <c r="OVB1" s="235"/>
      <c r="OVC1" s="235"/>
      <c r="OVD1" s="239"/>
      <c r="OVE1" s="235"/>
      <c r="OVF1" s="235"/>
      <c r="OVG1" s="240"/>
      <c r="OVH1" s="235"/>
      <c r="OVI1" s="235"/>
      <c r="OVJ1" s="236"/>
      <c r="OVK1" s="237"/>
      <c r="OVL1" s="237"/>
      <c r="OVM1" s="237"/>
      <c r="OVN1" s="237"/>
      <c r="OVO1" s="237"/>
      <c r="OVP1" s="233"/>
      <c r="OVQ1" s="238"/>
      <c r="OVR1" s="234"/>
      <c r="OVS1" s="235"/>
      <c r="OVT1" s="235"/>
      <c r="OVU1" s="235"/>
      <c r="OVV1" s="235"/>
      <c r="OVW1" s="235"/>
      <c r="OVX1" s="239"/>
      <c r="OVY1" s="235"/>
      <c r="OVZ1" s="235"/>
      <c r="OWA1" s="240"/>
      <c r="OWB1" s="235"/>
      <c r="OWC1" s="235"/>
      <c r="OWD1" s="236"/>
      <c r="OWE1" s="237"/>
      <c r="OWF1" s="237"/>
      <c r="OWG1" s="237"/>
      <c r="OWH1" s="237"/>
      <c r="OWI1" s="237"/>
      <c r="OWJ1" s="233"/>
      <c r="OWK1" s="238"/>
      <c r="OWL1" s="234"/>
      <c r="OWM1" s="235"/>
      <c r="OWN1" s="235"/>
      <c r="OWO1" s="235"/>
      <c r="OWP1" s="235"/>
      <c r="OWQ1" s="235"/>
      <c r="OWR1" s="239"/>
      <c r="OWS1" s="235"/>
      <c r="OWT1" s="235"/>
      <c r="OWU1" s="240"/>
      <c r="OWV1" s="235"/>
      <c r="OWW1" s="235"/>
      <c r="OWX1" s="236"/>
      <c r="OWY1" s="237"/>
      <c r="OWZ1" s="237"/>
      <c r="OXA1" s="237"/>
      <c r="OXB1" s="237"/>
      <c r="OXC1" s="237"/>
      <c r="OXD1" s="233"/>
      <c r="OXE1" s="238"/>
      <c r="OXF1" s="234"/>
      <c r="OXG1" s="235"/>
      <c r="OXH1" s="235"/>
      <c r="OXI1" s="235"/>
      <c r="OXJ1" s="235"/>
      <c r="OXK1" s="235"/>
      <c r="OXL1" s="239"/>
      <c r="OXM1" s="235"/>
      <c r="OXN1" s="235"/>
      <c r="OXO1" s="240"/>
      <c r="OXP1" s="235"/>
      <c r="OXQ1" s="235"/>
      <c r="OXR1" s="236"/>
      <c r="OXS1" s="237"/>
      <c r="OXT1" s="237"/>
      <c r="OXU1" s="237"/>
      <c r="OXV1" s="237"/>
      <c r="OXW1" s="237"/>
      <c r="OXX1" s="233"/>
      <c r="OXY1" s="238"/>
      <c r="OXZ1" s="234"/>
      <c r="OYA1" s="235"/>
      <c r="OYB1" s="235"/>
      <c r="OYC1" s="235"/>
      <c r="OYD1" s="235"/>
      <c r="OYE1" s="235"/>
      <c r="OYF1" s="239"/>
      <c r="OYG1" s="235"/>
      <c r="OYH1" s="235"/>
      <c r="OYI1" s="240"/>
      <c r="OYJ1" s="235"/>
      <c r="OYK1" s="235"/>
      <c r="OYL1" s="236"/>
      <c r="OYM1" s="237"/>
      <c r="OYN1" s="237"/>
      <c r="OYO1" s="237"/>
      <c r="OYP1" s="237"/>
      <c r="OYQ1" s="237"/>
      <c r="OYR1" s="233"/>
      <c r="OYS1" s="238"/>
      <c r="OYT1" s="234"/>
      <c r="OYU1" s="235"/>
      <c r="OYV1" s="235"/>
      <c r="OYW1" s="235"/>
      <c r="OYX1" s="235"/>
      <c r="OYY1" s="235"/>
      <c r="OYZ1" s="239"/>
      <c r="OZA1" s="235"/>
      <c r="OZB1" s="235"/>
      <c r="OZC1" s="240"/>
      <c r="OZD1" s="235"/>
      <c r="OZE1" s="235"/>
      <c r="OZF1" s="236"/>
      <c r="OZG1" s="237"/>
      <c r="OZH1" s="237"/>
      <c r="OZI1" s="237"/>
      <c r="OZJ1" s="237"/>
      <c r="OZK1" s="237"/>
      <c r="OZL1" s="233"/>
      <c r="OZM1" s="238"/>
      <c r="OZN1" s="234"/>
      <c r="OZO1" s="235"/>
      <c r="OZP1" s="235"/>
      <c r="OZQ1" s="235"/>
      <c r="OZR1" s="235"/>
      <c r="OZS1" s="235"/>
      <c r="OZT1" s="239"/>
      <c r="OZU1" s="235"/>
      <c r="OZV1" s="235"/>
      <c r="OZW1" s="240"/>
      <c r="OZX1" s="235"/>
      <c r="OZY1" s="235"/>
      <c r="OZZ1" s="236"/>
      <c r="PAA1" s="237"/>
      <c r="PAB1" s="237"/>
      <c r="PAC1" s="237"/>
      <c r="PAD1" s="237"/>
      <c r="PAE1" s="237"/>
      <c r="PAF1" s="233"/>
      <c r="PAG1" s="238"/>
      <c r="PAH1" s="234"/>
      <c r="PAI1" s="235"/>
      <c r="PAJ1" s="235"/>
      <c r="PAK1" s="235"/>
      <c r="PAL1" s="235"/>
      <c r="PAM1" s="235"/>
      <c r="PAN1" s="239"/>
      <c r="PAO1" s="235"/>
      <c r="PAP1" s="235"/>
      <c r="PAQ1" s="240"/>
      <c r="PAR1" s="235"/>
      <c r="PAS1" s="235"/>
      <c r="PAT1" s="236"/>
      <c r="PAU1" s="237"/>
      <c r="PAV1" s="237"/>
      <c r="PAW1" s="237"/>
      <c r="PAX1" s="237"/>
      <c r="PAY1" s="237"/>
      <c r="PAZ1" s="233"/>
      <c r="PBA1" s="238"/>
      <c r="PBB1" s="234"/>
      <c r="PBC1" s="235"/>
      <c r="PBD1" s="235"/>
      <c r="PBE1" s="235"/>
      <c r="PBF1" s="235"/>
      <c r="PBG1" s="235"/>
      <c r="PBH1" s="239"/>
      <c r="PBI1" s="235"/>
      <c r="PBJ1" s="235"/>
      <c r="PBK1" s="240"/>
      <c r="PBL1" s="235"/>
      <c r="PBM1" s="235"/>
      <c r="PBN1" s="236"/>
      <c r="PBO1" s="237"/>
      <c r="PBP1" s="237"/>
      <c r="PBQ1" s="237"/>
      <c r="PBR1" s="237"/>
      <c r="PBS1" s="237"/>
      <c r="PBT1" s="233"/>
      <c r="PBU1" s="238"/>
      <c r="PBV1" s="234"/>
      <c r="PBW1" s="235"/>
      <c r="PBX1" s="235"/>
      <c r="PBY1" s="235"/>
      <c r="PBZ1" s="235"/>
      <c r="PCA1" s="235"/>
      <c r="PCB1" s="239"/>
      <c r="PCC1" s="235"/>
      <c r="PCD1" s="235"/>
      <c r="PCE1" s="240"/>
      <c r="PCF1" s="235"/>
      <c r="PCG1" s="235"/>
      <c r="PCH1" s="236"/>
      <c r="PCI1" s="237"/>
      <c r="PCJ1" s="237"/>
      <c r="PCK1" s="237"/>
      <c r="PCL1" s="237"/>
      <c r="PCM1" s="237"/>
      <c r="PCN1" s="233"/>
      <c r="PCO1" s="238"/>
      <c r="PCP1" s="234"/>
      <c r="PCQ1" s="235"/>
      <c r="PCR1" s="235"/>
      <c r="PCS1" s="235"/>
      <c r="PCT1" s="235"/>
      <c r="PCU1" s="235"/>
      <c r="PCV1" s="239"/>
      <c r="PCW1" s="235"/>
      <c r="PCX1" s="235"/>
      <c r="PCY1" s="240"/>
      <c r="PCZ1" s="235"/>
      <c r="PDA1" s="235"/>
      <c r="PDB1" s="236"/>
      <c r="PDC1" s="237"/>
      <c r="PDD1" s="237"/>
      <c r="PDE1" s="237"/>
      <c r="PDF1" s="237"/>
      <c r="PDG1" s="237"/>
      <c r="PDH1" s="233"/>
      <c r="PDI1" s="238"/>
      <c r="PDJ1" s="234"/>
      <c r="PDK1" s="235"/>
      <c r="PDL1" s="235"/>
      <c r="PDM1" s="235"/>
      <c r="PDN1" s="235"/>
      <c r="PDO1" s="235"/>
      <c r="PDP1" s="239"/>
      <c r="PDQ1" s="235"/>
      <c r="PDR1" s="235"/>
      <c r="PDS1" s="240"/>
      <c r="PDT1" s="235"/>
      <c r="PDU1" s="235"/>
      <c r="PDV1" s="236"/>
      <c r="PDW1" s="237"/>
      <c r="PDX1" s="237"/>
      <c r="PDY1" s="237"/>
      <c r="PDZ1" s="237"/>
      <c r="PEA1" s="237"/>
      <c r="PEB1" s="233"/>
      <c r="PEC1" s="238"/>
      <c r="PED1" s="234"/>
      <c r="PEE1" s="235"/>
      <c r="PEF1" s="235"/>
      <c r="PEG1" s="235"/>
      <c r="PEH1" s="235"/>
      <c r="PEI1" s="235"/>
      <c r="PEJ1" s="239"/>
      <c r="PEK1" s="235"/>
      <c r="PEL1" s="235"/>
      <c r="PEM1" s="240"/>
      <c r="PEN1" s="235"/>
      <c r="PEO1" s="235"/>
      <c r="PEP1" s="236"/>
      <c r="PEQ1" s="237"/>
      <c r="PER1" s="237"/>
      <c r="PES1" s="237"/>
      <c r="PET1" s="237"/>
      <c r="PEU1" s="237"/>
      <c r="PEV1" s="233"/>
      <c r="PEW1" s="238"/>
      <c r="PEX1" s="234"/>
      <c r="PEY1" s="235"/>
      <c r="PEZ1" s="235"/>
      <c r="PFA1" s="235"/>
      <c r="PFB1" s="235"/>
      <c r="PFC1" s="235"/>
      <c r="PFD1" s="239"/>
      <c r="PFE1" s="235"/>
      <c r="PFF1" s="235"/>
      <c r="PFG1" s="240"/>
      <c r="PFH1" s="235"/>
      <c r="PFI1" s="235"/>
      <c r="PFJ1" s="236"/>
      <c r="PFK1" s="237"/>
      <c r="PFL1" s="237"/>
      <c r="PFM1" s="237"/>
      <c r="PFN1" s="237"/>
      <c r="PFO1" s="237"/>
      <c r="PFP1" s="233"/>
      <c r="PFQ1" s="238"/>
      <c r="PFR1" s="234"/>
      <c r="PFS1" s="235"/>
      <c r="PFT1" s="235"/>
      <c r="PFU1" s="235"/>
      <c r="PFV1" s="235"/>
      <c r="PFW1" s="235"/>
      <c r="PFX1" s="239"/>
      <c r="PFY1" s="235"/>
      <c r="PFZ1" s="235"/>
      <c r="PGA1" s="240"/>
      <c r="PGB1" s="235"/>
      <c r="PGC1" s="235"/>
      <c r="PGD1" s="236"/>
      <c r="PGE1" s="237"/>
      <c r="PGF1" s="237"/>
      <c r="PGG1" s="237"/>
      <c r="PGH1" s="237"/>
      <c r="PGI1" s="237"/>
      <c r="PGJ1" s="233"/>
      <c r="PGK1" s="238"/>
      <c r="PGL1" s="234"/>
      <c r="PGM1" s="235"/>
      <c r="PGN1" s="235"/>
      <c r="PGO1" s="235"/>
      <c r="PGP1" s="235"/>
      <c r="PGQ1" s="235"/>
      <c r="PGR1" s="239"/>
      <c r="PGS1" s="235"/>
      <c r="PGT1" s="235"/>
      <c r="PGU1" s="240"/>
      <c r="PGV1" s="235"/>
      <c r="PGW1" s="235"/>
      <c r="PGX1" s="236"/>
      <c r="PGY1" s="237"/>
      <c r="PGZ1" s="237"/>
      <c r="PHA1" s="237"/>
      <c r="PHB1" s="237"/>
      <c r="PHC1" s="237"/>
      <c r="PHD1" s="233"/>
      <c r="PHE1" s="238"/>
      <c r="PHF1" s="234"/>
      <c r="PHG1" s="235"/>
      <c r="PHH1" s="235"/>
      <c r="PHI1" s="235"/>
      <c r="PHJ1" s="235"/>
      <c r="PHK1" s="235"/>
      <c r="PHL1" s="239"/>
      <c r="PHM1" s="235"/>
      <c r="PHN1" s="235"/>
      <c r="PHO1" s="240"/>
      <c r="PHP1" s="235"/>
      <c r="PHQ1" s="235"/>
      <c r="PHR1" s="236"/>
      <c r="PHS1" s="237"/>
      <c r="PHT1" s="237"/>
      <c r="PHU1" s="237"/>
      <c r="PHV1" s="237"/>
      <c r="PHW1" s="237"/>
      <c r="PHX1" s="233"/>
      <c r="PHY1" s="238"/>
      <c r="PHZ1" s="234"/>
      <c r="PIA1" s="235"/>
      <c r="PIB1" s="235"/>
      <c r="PIC1" s="235"/>
      <c r="PID1" s="235"/>
      <c r="PIE1" s="235"/>
      <c r="PIF1" s="239"/>
      <c r="PIG1" s="235"/>
      <c r="PIH1" s="235"/>
      <c r="PII1" s="240"/>
      <c r="PIJ1" s="235"/>
      <c r="PIK1" s="235"/>
      <c r="PIL1" s="236"/>
      <c r="PIM1" s="237"/>
      <c r="PIN1" s="237"/>
      <c r="PIO1" s="237"/>
      <c r="PIP1" s="237"/>
      <c r="PIQ1" s="237"/>
      <c r="PIR1" s="233"/>
      <c r="PIS1" s="238"/>
      <c r="PIT1" s="234"/>
      <c r="PIU1" s="235"/>
      <c r="PIV1" s="235"/>
      <c r="PIW1" s="235"/>
      <c r="PIX1" s="235"/>
      <c r="PIY1" s="235"/>
      <c r="PIZ1" s="239"/>
      <c r="PJA1" s="235"/>
      <c r="PJB1" s="235"/>
      <c r="PJC1" s="240"/>
      <c r="PJD1" s="235"/>
      <c r="PJE1" s="235"/>
      <c r="PJF1" s="236"/>
      <c r="PJG1" s="237"/>
      <c r="PJH1" s="237"/>
      <c r="PJI1" s="237"/>
      <c r="PJJ1" s="237"/>
      <c r="PJK1" s="237"/>
      <c r="PJL1" s="233"/>
      <c r="PJM1" s="238"/>
      <c r="PJN1" s="234"/>
      <c r="PJO1" s="235"/>
      <c r="PJP1" s="235"/>
      <c r="PJQ1" s="235"/>
      <c r="PJR1" s="235"/>
      <c r="PJS1" s="235"/>
      <c r="PJT1" s="239"/>
      <c r="PJU1" s="235"/>
      <c r="PJV1" s="235"/>
      <c r="PJW1" s="240"/>
      <c r="PJX1" s="235"/>
      <c r="PJY1" s="235"/>
      <c r="PJZ1" s="236"/>
      <c r="PKA1" s="237"/>
      <c r="PKB1" s="237"/>
      <c r="PKC1" s="237"/>
      <c r="PKD1" s="237"/>
      <c r="PKE1" s="237"/>
      <c r="PKF1" s="233"/>
      <c r="PKG1" s="238"/>
      <c r="PKH1" s="234"/>
      <c r="PKI1" s="235"/>
      <c r="PKJ1" s="235"/>
      <c r="PKK1" s="235"/>
      <c r="PKL1" s="235"/>
      <c r="PKM1" s="235"/>
      <c r="PKN1" s="239"/>
      <c r="PKO1" s="235"/>
      <c r="PKP1" s="235"/>
      <c r="PKQ1" s="240"/>
      <c r="PKR1" s="235"/>
      <c r="PKS1" s="235"/>
      <c r="PKT1" s="236"/>
      <c r="PKU1" s="237"/>
      <c r="PKV1" s="237"/>
      <c r="PKW1" s="237"/>
      <c r="PKX1" s="237"/>
      <c r="PKY1" s="237"/>
      <c r="PKZ1" s="233"/>
      <c r="PLA1" s="238"/>
      <c r="PLB1" s="234"/>
      <c r="PLC1" s="235"/>
      <c r="PLD1" s="235"/>
      <c r="PLE1" s="235"/>
      <c r="PLF1" s="235"/>
      <c r="PLG1" s="235"/>
      <c r="PLH1" s="239"/>
      <c r="PLI1" s="235"/>
      <c r="PLJ1" s="235"/>
      <c r="PLK1" s="240"/>
      <c r="PLL1" s="235"/>
      <c r="PLM1" s="235"/>
      <c r="PLN1" s="236"/>
      <c r="PLO1" s="237"/>
      <c r="PLP1" s="237"/>
      <c r="PLQ1" s="237"/>
      <c r="PLR1" s="237"/>
      <c r="PLS1" s="237"/>
      <c r="PLT1" s="233"/>
      <c r="PLU1" s="238"/>
      <c r="PLV1" s="234"/>
      <c r="PLW1" s="235"/>
      <c r="PLX1" s="235"/>
      <c r="PLY1" s="235"/>
      <c r="PLZ1" s="235"/>
      <c r="PMA1" s="235"/>
      <c r="PMB1" s="239"/>
      <c r="PMC1" s="235"/>
      <c r="PMD1" s="235"/>
      <c r="PME1" s="240"/>
      <c r="PMF1" s="235"/>
      <c r="PMG1" s="235"/>
      <c r="PMH1" s="236"/>
      <c r="PMI1" s="237"/>
      <c r="PMJ1" s="237"/>
      <c r="PMK1" s="237"/>
      <c r="PML1" s="237"/>
      <c r="PMM1" s="237"/>
      <c r="PMN1" s="233"/>
      <c r="PMO1" s="238"/>
      <c r="PMP1" s="234"/>
      <c r="PMQ1" s="235"/>
      <c r="PMR1" s="235"/>
      <c r="PMS1" s="235"/>
      <c r="PMT1" s="235"/>
      <c r="PMU1" s="235"/>
      <c r="PMV1" s="239"/>
      <c r="PMW1" s="235"/>
      <c r="PMX1" s="235"/>
      <c r="PMY1" s="240"/>
      <c r="PMZ1" s="235"/>
      <c r="PNA1" s="235"/>
      <c r="PNB1" s="236"/>
      <c r="PNC1" s="237"/>
      <c r="PND1" s="237"/>
      <c r="PNE1" s="237"/>
      <c r="PNF1" s="237"/>
      <c r="PNG1" s="237"/>
      <c r="PNH1" s="233"/>
      <c r="PNI1" s="238"/>
      <c r="PNJ1" s="234"/>
      <c r="PNK1" s="235"/>
      <c r="PNL1" s="235"/>
      <c r="PNM1" s="235"/>
      <c r="PNN1" s="235"/>
      <c r="PNO1" s="235"/>
      <c r="PNP1" s="239"/>
      <c r="PNQ1" s="235"/>
      <c r="PNR1" s="235"/>
      <c r="PNS1" s="240"/>
      <c r="PNT1" s="235"/>
      <c r="PNU1" s="235"/>
      <c r="PNV1" s="236"/>
      <c r="PNW1" s="237"/>
      <c r="PNX1" s="237"/>
      <c r="PNY1" s="237"/>
      <c r="PNZ1" s="237"/>
      <c r="POA1" s="237"/>
      <c r="POB1" s="233"/>
      <c r="POC1" s="238"/>
      <c r="POD1" s="234"/>
      <c r="POE1" s="235"/>
      <c r="POF1" s="235"/>
      <c r="POG1" s="235"/>
      <c r="POH1" s="235"/>
      <c r="POI1" s="235"/>
      <c r="POJ1" s="239"/>
      <c r="POK1" s="235"/>
      <c r="POL1" s="235"/>
      <c r="POM1" s="240"/>
      <c r="PON1" s="235"/>
      <c r="POO1" s="235"/>
      <c r="POP1" s="236"/>
      <c r="POQ1" s="237"/>
      <c r="POR1" s="237"/>
      <c r="POS1" s="237"/>
      <c r="POT1" s="237"/>
      <c r="POU1" s="237"/>
      <c r="POV1" s="233"/>
      <c r="POW1" s="238"/>
      <c r="POX1" s="234"/>
      <c r="POY1" s="235"/>
      <c r="POZ1" s="235"/>
      <c r="PPA1" s="235"/>
      <c r="PPB1" s="235"/>
      <c r="PPC1" s="235"/>
      <c r="PPD1" s="239"/>
      <c r="PPE1" s="235"/>
      <c r="PPF1" s="235"/>
      <c r="PPG1" s="240"/>
      <c r="PPH1" s="235"/>
      <c r="PPI1" s="235"/>
      <c r="PPJ1" s="236"/>
      <c r="PPK1" s="237"/>
      <c r="PPL1" s="237"/>
      <c r="PPM1" s="237"/>
      <c r="PPN1" s="237"/>
      <c r="PPO1" s="237"/>
      <c r="PPP1" s="233"/>
      <c r="PPQ1" s="238"/>
      <c r="PPR1" s="234"/>
      <c r="PPS1" s="235"/>
      <c r="PPT1" s="235"/>
      <c r="PPU1" s="235"/>
      <c r="PPV1" s="235"/>
      <c r="PPW1" s="235"/>
      <c r="PPX1" s="239"/>
      <c r="PPY1" s="235"/>
      <c r="PPZ1" s="235"/>
      <c r="PQA1" s="240"/>
      <c r="PQB1" s="235"/>
      <c r="PQC1" s="235"/>
      <c r="PQD1" s="236"/>
      <c r="PQE1" s="237"/>
      <c r="PQF1" s="237"/>
      <c r="PQG1" s="237"/>
      <c r="PQH1" s="237"/>
      <c r="PQI1" s="237"/>
      <c r="PQJ1" s="233"/>
      <c r="PQK1" s="238"/>
      <c r="PQL1" s="234"/>
      <c r="PQM1" s="235"/>
      <c r="PQN1" s="235"/>
      <c r="PQO1" s="235"/>
      <c r="PQP1" s="235"/>
      <c r="PQQ1" s="235"/>
      <c r="PQR1" s="239"/>
      <c r="PQS1" s="235"/>
      <c r="PQT1" s="235"/>
      <c r="PQU1" s="240"/>
      <c r="PQV1" s="235"/>
      <c r="PQW1" s="235"/>
      <c r="PQX1" s="236"/>
      <c r="PQY1" s="237"/>
      <c r="PQZ1" s="237"/>
      <c r="PRA1" s="237"/>
      <c r="PRB1" s="237"/>
      <c r="PRC1" s="237"/>
      <c r="PRD1" s="233"/>
      <c r="PRE1" s="238"/>
      <c r="PRF1" s="234"/>
      <c r="PRG1" s="235"/>
      <c r="PRH1" s="235"/>
      <c r="PRI1" s="235"/>
      <c r="PRJ1" s="235"/>
      <c r="PRK1" s="235"/>
      <c r="PRL1" s="239"/>
      <c r="PRM1" s="235"/>
      <c r="PRN1" s="235"/>
      <c r="PRO1" s="240"/>
      <c r="PRP1" s="235"/>
      <c r="PRQ1" s="235"/>
      <c r="PRR1" s="236"/>
      <c r="PRS1" s="237"/>
      <c r="PRT1" s="237"/>
      <c r="PRU1" s="237"/>
      <c r="PRV1" s="237"/>
      <c r="PRW1" s="237"/>
      <c r="PRX1" s="233"/>
      <c r="PRY1" s="238"/>
      <c r="PRZ1" s="234"/>
      <c r="PSA1" s="235"/>
      <c r="PSB1" s="235"/>
      <c r="PSC1" s="235"/>
      <c r="PSD1" s="235"/>
      <c r="PSE1" s="235"/>
      <c r="PSF1" s="239"/>
      <c r="PSG1" s="235"/>
      <c r="PSH1" s="235"/>
      <c r="PSI1" s="240"/>
      <c r="PSJ1" s="235"/>
      <c r="PSK1" s="235"/>
      <c r="PSL1" s="236"/>
      <c r="PSM1" s="237"/>
      <c r="PSN1" s="237"/>
      <c r="PSO1" s="237"/>
      <c r="PSP1" s="237"/>
      <c r="PSQ1" s="237"/>
      <c r="PSR1" s="233"/>
      <c r="PSS1" s="238"/>
      <c r="PST1" s="234"/>
      <c r="PSU1" s="235"/>
      <c r="PSV1" s="235"/>
      <c r="PSW1" s="235"/>
      <c r="PSX1" s="235"/>
      <c r="PSY1" s="235"/>
      <c r="PSZ1" s="239"/>
      <c r="PTA1" s="235"/>
      <c r="PTB1" s="235"/>
      <c r="PTC1" s="240"/>
      <c r="PTD1" s="235"/>
      <c r="PTE1" s="235"/>
      <c r="PTF1" s="236"/>
      <c r="PTG1" s="237"/>
      <c r="PTH1" s="237"/>
      <c r="PTI1" s="237"/>
      <c r="PTJ1" s="237"/>
      <c r="PTK1" s="237"/>
      <c r="PTL1" s="233"/>
      <c r="PTM1" s="238"/>
      <c r="PTN1" s="234"/>
      <c r="PTO1" s="235"/>
      <c r="PTP1" s="235"/>
      <c r="PTQ1" s="235"/>
      <c r="PTR1" s="235"/>
      <c r="PTS1" s="235"/>
      <c r="PTT1" s="239"/>
      <c r="PTU1" s="235"/>
      <c r="PTV1" s="235"/>
      <c r="PTW1" s="240"/>
      <c r="PTX1" s="235"/>
      <c r="PTY1" s="235"/>
      <c r="PTZ1" s="236"/>
      <c r="PUA1" s="237"/>
      <c r="PUB1" s="237"/>
      <c r="PUC1" s="237"/>
      <c r="PUD1" s="237"/>
      <c r="PUE1" s="237"/>
      <c r="PUF1" s="233"/>
      <c r="PUG1" s="238"/>
      <c r="PUH1" s="234"/>
      <c r="PUI1" s="235"/>
      <c r="PUJ1" s="235"/>
      <c r="PUK1" s="235"/>
      <c r="PUL1" s="235"/>
      <c r="PUM1" s="235"/>
      <c r="PUN1" s="239"/>
      <c r="PUO1" s="235"/>
      <c r="PUP1" s="235"/>
      <c r="PUQ1" s="240"/>
      <c r="PUR1" s="235"/>
      <c r="PUS1" s="235"/>
      <c r="PUT1" s="236"/>
      <c r="PUU1" s="237"/>
      <c r="PUV1" s="237"/>
      <c r="PUW1" s="237"/>
      <c r="PUX1" s="237"/>
      <c r="PUY1" s="237"/>
      <c r="PUZ1" s="233"/>
      <c r="PVA1" s="238"/>
      <c r="PVB1" s="234"/>
      <c r="PVC1" s="235"/>
      <c r="PVD1" s="235"/>
      <c r="PVE1" s="235"/>
      <c r="PVF1" s="235"/>
      <c r="PVG1" s="235"/>
      <c r="PVH1" s="239"/>
      <c r="PVI1" s="235"/>
      <c r="PVJ1" s="235"/>
      <c r="PVK1" s="240"/>
      <c r="PVL1" s="235"/>
      <c r="PVM1" s="235"/>
      <c r="PVN1" s="236"/>
      <c r="PVO1" s="237"/>
      <c r="PVP1" s="237"/>
      <c r="PVQ1" s="237"/>
      <c r="PVR1" s="237"/>
      <c r="PVS1" s="237"/>
      <c r="PVT1" s="233"/>
      <c r="PVU1" s="238"/>
      <c r="PVV1" s="234"/>
      <c r="PVW1" s="235"/>
      <c r="PVX1" s="235"/>
      <c r="PVY1" s="235"/>
      <c r="PVZ1" s="235"/>
      <c r="PWA1" s="235"/>
      <c r="PWB1" s="239"/>
      <c r="PWC1" s="235"/>
      <c r="PWD1" s="235"/>
      <c r="PWE1" s="240"/>
      <c r="PWF1" s="235"/>
      <c r="PWG1" s="235"/>
      <c r="PWH1" s="236"/>
      <c r="PWI1" s="237"/>
      <c r="PWJ1" s="237"/>
      <c r="PWK1" s="237"/>
      <c r="PWL1" s="237"/>
      <c r="PWM1" s="237"/>
      <c r="PWN1" s="233"/>
      <c r="PWO1" s="238"/>
      <c r="PWP1" s="234"/>
      <c r="PWQ1" s="235"/>
      <c r="PWR1" s="235"/>
      <c r="PWS1" s="235"/>
      <c r="PWT1" s="235"/>
      <c r="PWU1" s="235"/>
      <c r="PWV1" s="239"/>
      <c r="PWW1" s="235"/>
      <c r="PWX1" s="235"/>
      <c r="PWY1" s="240"/>
      <c r="PWZ1" s="235"/>
      <c r="PXA1" s="235"/>
      <c r="PXB1" s="236"/>
      <c r="PXC1" s="237"/>
      <c r="PXD1" s="237"/>
      <c r="PXE1" s="237"/>
      <c r="PXF1" s="237"/>
      <c r="PXG1" s="237"/>
      <c r="PXH1" s="233"/>
      <c r="PXI1" s="238"/>
      <c r="PXJ1" s="234"/>
      <c r="PXK1" s="235"/>
      <c r="PXL1" s="235"/>
      <c r="PXM1" s="235"/>
      <c r="PXN1" s="235"/>
      <c r="PXO1" s="235"/>
      <c r="PXP1" s="239"/>
      <c r="PXQ1" s="235"/>
      <c r="PXR1" s="235"/>
      <c r="PXS1" s="240"/>
      <c r="PXT1" s="235"/>
      <c r="PXU1" s="235"/>
      <c r="PXV1" s="236"/>
      <c r="PXW1" s="237"/>
      <c r="PXX1" s="237"/>
      <c r="PXY1" s="237"/>
      <c r="PXZ1" s="237"/>
      <c r="PYA1" s="237"/>
      <c r="PYB1" s="233"/>
      <c r="PYC1" s="238"/>
      <c r="PYD1" s="234"/>
      <c r="PYE1" s="235"/>
      <c r="PYF1" s="235"/>
      <c r="PYG1" s="235"/>
      <c r="PYH1" s="235"/>
      <c r="PYI1" s="235"/>
      <c r="PYJ1" s="239"/>
      <c r="PYK1" s="235"/>
      <c r="PYL1" s="235"/>
      <c r="PYM1" s="240"/>
      <c r="PYN1" s="235"/>
      <c r="PYO1" s="235"/>
      <c r="PYP1" s="236"/>
      <c r="PYQ1" s="237"/>
      <c r="PYR1" s="237"/>
      <c r="PYS1" s="237"/>
      <c r="PYT1" s="237"/>
      <c r="PYU1" s="237"/>
      <c r="PYV1" s="233"/>
      <c r="PYW1" s="238"/>
      <c r="PYX1" s="234"/>
      <c r="PYY1" s="235"/>
      <c r="PYZ1" s="235"/>
      <c r="PZA1" s="235"/>
      <c r="PZB1" s="235"/>
      <c r="PZC1" s="235"/>
      <c r="PZD1" s="239"/>
      <c r="PZE1" s="235"/>
      <c r="PZF1" s="235"/>
      <c r="PZG1" s="240"/>
      <c r="PZH1" s="235"/>
      <c r="PZI1" s="235"/>
      <c r="PZJ1" s="236"/>
      <c r="PZK1" s="237"/>
      <c r="PZL1" s="237"/>
      <c r="PZM1" s="237"/>
      <c r="PZN1" s="237"/>
      <c r="PZO1" s="237"/>
      <c r="PZP1" s="233"/>
      <c r="PZQ1" s="238"/>
      <c r="PZR1" s="234"/>
      <c r="PZS1" s="235"/>
      <c r="PZT1" s="235"/>
      <c r="PZU1" s="235"/>
      <c r="PZV1" s="235"/>
      <c r="PZW1" s="235"/>
      <c r="PZX1" s="239"/>
      <c r="PZY1" s="235"/>
      <c r="PZZ1" s="235"/>
      <c r="QAA1" s="240"/>
      <c r="QAB1" s="235"/>
      <c r="QAC1" s="235"/>
      <c r="QAD1" s="236"/>
      <c r="QAE1" s="237"/>
      <c r="QAF1" s="237"/>
      <c r="QAG1" s="237"/>
      <c r="QAH1" s="237"/>
      <c r="QAI1" s="237"/>
      <c r="QAJ1" s="233"/>
      <c r="QAK1" s="238"/>
      <c r="QAL1" s="234"/>
      <c r="QAM1" s="235"/>
      <c r="QAN1" s="235"/>
      <c r="QAO1" s="235"/>
      <c r="QAP1" s="235"/>
      <c r="QAQ1" s="235"/>
      <c r="QAR1" s="239"/>
      <c r="QAS1" s="235"/>
      <c r="QAT1" s="235"/>
      <c r="QAU1" s="240"/>
      <c r="QAV1" s="235"/>
      <c r="QAW1" s="235"/>
      <c r="QAX1" s="236"/>
      <c r="QAY1" s="237"/>
      <c r="QAZ1" s="237"/>
      <c r="QBA1" s="237"/>
      <c r="QBB1" s="237"/>
      <c r="QBC1" s="237"/>
      <c r="QBD1" s="233"/>
      <c r="QBE1" s="238"/>
      <c r="QBF1" s="234"/>
      <c r="QBG1" s="235"/>
      <c r="QBH1" s="235"/>
      <c r="QBI1" s="235"/>
      <c r="QBJ1" s="235"/>
      <c r="QBK1" s="235"/>
      <c r="QBL1" s="239"/>
      <c r="QBM1" s="235"/>
      <c r="QBN1" s="235"/>
      <c r="QBO1" s="240"/>
      <c r="QBP1" s="235"/>
      <c r="QBQ1" s="235"/>
      <c r="QBR1" s="236"/>
      <c r="QBS1" s="237"/>
      <c r="QBT1" s="237"/>
      <c r="QBU1" s="237"/>
      <c r="QBV1" s="237"/>
      <c r="QBW1" s="237"/>
      <c r="QBX1" s="233"/>
      <c r="QBY1" s="238"/>
      <c r="QBZ1" s="234"/>
      <c r="QCA1" s="235"/>
      <c r="QCB1" s="235"/>
      <c r="QCC1" s="235"/>
      <c r="QCD1" s="235"/>
      <c r="QCE1" s="235"/>
      <c r="QCF1" s="239"/>
      <c r="QCG1" s="235"/>
      <c r="QCH1" s="235"/>
      <c r="QCI1" s="240"/>
      <c r="QCJ1" s="235"/>
      <c r="QCK1" s="235"/>
      <c r="QCL1" s="236"/>
      <c r="QCM1" s="237"/>
      <c r="QCN1" s="237"/>
      <c r="QCO1" s="237"/>
      <c r="QCP1" s="237"/>
      <c r="QCQ1" s="237"/>
      <c r="QCR1" s="233"/>
      <c r="QCS1" s="238"/>
      <c r="QCT1" s="234"/>
      <c r="QCU1" s="235"/>
      <c r="QCV1" s="235"/>
      <c r="QCW1" s="235"/>
      <c r="QCX1" s="235"/>
      <c r="QCY1" s="235"/>
      <c r="QCZ1" s="239"/>
      <c r="QDA1" s="235"/>
      <c r="QDB1" s="235"/>
      <c r="QDC1" s="240"/>
      <c r="QDD1" s="235"/>
      <c r="QDE1" s="235"/>
      <c r="QDF1" s="236"/>
      <c r="QDG1" s="237"/>
      <c r="QDH1" s="237"/>
      <c r="QDI1" s="237"/>
      <c r="QDJ1" s="237"/>
      <c r="QDK1" s="237"/>
      <c r="QDL1" s="233"/>
      <c r="QDM1" s="238"/>
      <c r="QDN1" s="234"/>
      <c r="QDO1" s="235"/>
      <c r="QDP1" s="235"/>
      <c r="QDQ1" s="235"/>
      <c r="QDR1" s="235"/>
      <c r="QDS1" s="235"/>
      <c r="QDT1" s="239"/>
      <c r="QDU1" s="235"/>
      <c r="QDV1" s="235"/>
      <c r="QDW1" s="240"/>
      <c r="QDX1" s="235"/>
      <c r="QDY1" s="235"/>
      <c r="QDZ1" s="236"/>
      <c r="QEA1" s="237"/>
      <c r="QEB1" s="237"/>
      <c r="QEC1" s="237"/>
      <c r="QED1" s="237"/>
      <c r="QEE1" s="237"/>
      <c r="QEF1" s="233"/>
      <c r="QEG1" s="238"/>
      <c r="QEH1" s="234"/>
      <c r="QEI1" s="235"/>
      <c r="QEJ1" s="235"/>
      <c r="QEK1" s="235"/>
      <c r="QEL1" s="235"/>
      <c r="QEM1" s="235"/>
      <c r="QEN1" s="239"/>
      <c r="QEO1" s="235"/>
      <c r="QEP1" s="235"/>
      <c r="QEQ1" s="240"/>
      <c r="QER1" s="235"/>
      <c r="QES1" s="235"/>
      <c r="QET1" s="236"/>
      <c r="QEU1" s="237"/>
      <c r="QEV1" s="237"/>
      <c r="QEW1" s="237"/>
      <c r="QEX1" s="237"/>
      <c r="QEY1" s="237"/>
      <c r="QEZ1" s="233"/>
      <c r="QFA1" s="238"/>
      <c r="QFB1" s="234"/>
      <c r="QFC1" s="235"/>
      <c r="QFD1" s="235"/>
      <c r="QFE1" s="235"/>
      <c r="QFF1" s="235"/>
      <c r="QFG1" s="235"/>
      <c r="QFH1" s="239"/>
      <c r="QFI1" s="235"/>
      <c r="QFJ1" s="235"/>
      <c r="QFK1" s="240"/>
      <c r="QFL1" s="235"/>
      <c r="QFM1" s="235"/>
      <c r="QFN1" s="236"/>
      <c r="QFO1" s="237"/>
      <c r="QFP1" s="237"/>
      <c r="QFQ1" s="237"/>
      <c r="QFR1" s="237"/>
      <c r="QFS1" s="237"/>
      <c r="QFT1" s="233"/>
      <c r="QFU1" s="238"/>
      <c r="QFV1" s="234"/>
      <c r="QFW1" s="235"/>
      <c r="QFX1" s="235"/>
      <c r="QFY1" s="235"/>
      <c r="QFZ1" s="235"/>
      <c r="QGA1" s="235"/>
      <c r="QGB1" s="239"/>
      <c r="QGC1" s="235"/>
      <c r="QGD1" s="235"/>
      <c r="QGE1" s="240"/>
      <c r="QGF1" s="235"/>
      <c r="QGG1" s="235"/>
      <c r="QGH1" s="236"/>
      <c r="QGI1" s="237"/>
      <c r="QGJ1" s="237"/>
      <c r="QGK1" s="237"/>
      <c r="QGL1" s="237"/>
      <c r="QGM1" s="237"/>
      <c r="QGN1" s="233"/>
      <c r="QGO1" s="238"/>
      <c r="QGP1" s="234"/>
      <c r="QGQ1" s="235"/>
      <c r="QGR1" s="235"/>
      <c r="QGS1" s="235"/>
      <c r="QGT1" s="235"/>
      <c r="QGU1" s="235"/>
      <c r="QGV1" s="239"/>
      <c r="QGW1" s="235"/>
      <c r="QGX1" s="235"/>
      <c r="QGY1" s="240"/>
      <c r="QGZ1" s="235"/>
      <c r="QHA1" s="235"/>
      <c r="QHB1" s="236"/>
      <c r="QHC1" s="237"/>
      <c r="QHD1" s="237"/>
      <c r="QHE1" s="237"/>
      <c r="QHF1" s="237"/>
      <c r="QHG1" s="237"/>
      <c r="QHH1" s="233"/>
      <c r="QHI1" s="238"/>
      <c r="QHJ1" s="234"/>
      <c r="QHK1" s="235"/>
      <c r="QHL1" s="235"/>
      <c r="QHM1" s="235"/>
      <c r="QHN1" s="235"/>
      <c r="QHO1" s="235"/>
      <c r="QHP1" s="239"/>
      <c r="QHQ1" s="235"/>
      <c r="QHR1" s="235"/>
      <c r="QHS1" s="240"/>
      <c r="QHT1" s="235"/>
      <c r="QHU1" s="235"/>
      <c r="QHV1" s="236"/>
      <c r="QHW1" s="237"/>
      <c r="QHX1" s="237"/>
      <c r="QHY1" s="237"/>
      <c r="QHZ1" s="237"/>
      <c r="QIA1" s="237"/>
      <c r="QIB1" s="233"/>
      <c r="QIC1" s="238"/>
      <c r="QID1" s="234"/>
      <c r="QIE1" s="235"/>
      <c r="QIF1" s="235"/>
      <c r="QIG1" s="235"/>
      <c r="QIH1" s="235"/>
      <c r="QII1" s="235"/>
      <c r="QIJ1" s="239"/>
      <c r="QIK1" s="235"/>
      <c r="QIL1" s="235"/>
      <c r="QIM1" s="240"/>
      <c r="QIN1" s="235"/>
      <c r="QIO1" s="235"/>
      <c r="QIP1" s="236"/>
      <c r="QIQ1" s="237"/>
      <c r="QIR1" s="237"/>
      <c r="QIS1" s="237"/>
      <c r="QIT1" s="237"/>
      <c r="QIU1" s="237"/>
      <c r="QIV1" s="233"/>
      <c r="QIW1" s="238"/>
      <c r="QIX1" s="234"/>
      <c r="QIY1" s="235"/>
      <c r="QIZ1" s="235"/>
      <c r="QJA1" s="235"/>
      <c r="QJB1" s="235"/>
      <c r="QJC1" s="235"/>
      <c r="QJD1" s="239"/>
      <c r="QJE1" s="235"/>
      <c r="QJF1" s="235"/>
      <c r="QJG1" s="240"/>
      <c r="QJH1" s="235"/>
      <c r="QJI1" s="235"/>
      <c r="QJJ1" s="236"/>
      <c r="QJK1" s="237"/>
      <c r="QJL1" s="237"/>
      <c r="QJM1" s="237"/>
      <c r="QJN1" s="237"/>
      <c r="QJO1" s="237"/>
      <c r="QJP1" s="233"/>
      <c r="QJQ1" s="238"/>
      <c r="QJR1" s="234"/>
      <c r="QJS1" s="235"/>
      <c r="QJT1" s="235"/>
      <c r="QJU1" s="235"/>
      <c r="QJV1" s="235"/>
      <c r="QJW1" s="235"/>
      <c r="QJX1" s="239"/>
      <c r="QJY1" s="235"/>
      <c r="QJZ1" s="235"/>
      <c r="QKA1" s="240"/>
      <c r="QKB1" s="235"/>
      <c r="QKC1" s="235"/>
      <c r="QKD1" s="236"/>
      <c r="QKE1" s="237"/>
      <c r="QKF1" s="237"/>
      <c r="QKG1" s="237"/>
      <c r="QKH1" s="237"/>
      <c r="QKI1" s="237"/>
      <c r="QKJ1" s="233"/>
      <c r="QKK1" s="238"/>
      <c r="QKL1" s="234"/>
      <c r="QKM1" s="235"/>
      <c r="QKN1" s="235"/>
      <c r="QKO1" s="235"/>
      <c r="QKP1" s="235"/>
      <c r="QKQ1" s="235"/>
      <c r="QKR1" s="239"/>
      <c r="QKS1" s="235"/>
      <c r="QKT1" s="235"/>
      <c r="QKU1" s="240"/>
      <c r="QKV1" s="235"/>
      <c r="QKW1" s="235"/>
      <c r="QKX1" s="236"/>
      <c r="QKY1" s="237"/>
      <c r="QKZ1" s="237"/>
      <c r="QLA1" s="237"/>
      <c r="QLB1" s="237"/>
      <c r="QLC1" s="237"/>
      <c r="QLD1" s="233"/>
      <c r="QLE1" s="238"/>
      <c r="QLF1" s="234"/>
      <c r="QLG1" s="235"/>
      <c r="QLH1" s="235"/>
      <c r="QLI1" s="235"/>
      <c r="QLJ1" s="235"/>
      <c r="QLK1" s="235"/>
      <c r="QLL1" s="239"/>
      <c r="QLM1" s="235"/>
      <c r="QLN1" s="235"/>
      <c r="QLO1" s="240"/>
      <c r="QLP1" s="235"/>
      <c r="QLQ1" s="235"/>
      <c r="QLR1" s="236"/>
      <c r="QLS1" s="237"/>
      <c r="QLT1" s="237"/>
      <c r="QLU1" s="237"/>
      <c r="QLV1" s="237"/>
      <c r="QLW1" s="237"/>
      <c r="QLX1" s="233"/>
      <c r="QLY1" s="238"/>
      <c r="QLZ1" s="234"/>
      <c r="QMA1" s="235"/>
      <c r="QMB1" s="235"/>
      <c r="QMC1" s="235"/>
      <c r="QMD1" s="235"/>
      <c r="QME1" s="235"/>
      <c r="QMF1" s="239"/>
      <c r="QMG1" s="235"/>
      <c r="QMH1" s="235"/>
      <c r="QMI1" s="240"/>
      <c r="QMJ1" s="235"/>
      <c r="QMK1" s="235"/>
      <c r="QML1" s="236"/>
      <c r="QMM1" s="237"/>
      <c r="QMN1" s="237"/>
      <c r="QMO1" s="237"/>
      <c r="QMP1" s="237"/>
      <c r="QMQ1" s="237"/>
      <c r="QMR1" s="233"/>
      <c r="QMS1" s="238"/>
      <c r="QMT1" s="234"/>
      <c r="QMU1" s="235"/>
      <c r="QMV1" s="235"/>
      <c r="QMW1" s="235"/>
      <c r="QMX1" s="235"/>
      <c r="QMY1" s="235"/>
      <c r="QMZ1" s="239"/>
      <c r="QNA1" s="235"/>
      <c r="QNB1" s="235"/>
      <c r="QNC1" s="240"/>
      <c r="QND1" s="235"/>
      <c r="QNE1" s="235"/>
      <c r="QNF1" s="236"/>
      <c r="QNG1" s="237"/>
      <c r="QNH1" s="237"/>
      <c r="QNI1" s="237"/>
      <c r="QNJ1" s="237"/>
      <c r="QNK1" s="237"/>
      <c r="QNL1" s="233"/>
      <c r="QNM1" s="238"/>
      <c r="QNN1" s="234"/>
      <c r="QNO1" s="235"/>
      <c r="QNP1" s="235"/>
      <c r="QNQ1" s="235"/>
      <c r="QNR1" s="235"/>
      <c r="QNS1" s="235"/>
      <c r="QNT1" s="239"/>
      <c r="QNU1" s="235"/>
      <c r="QNV1" s="235"/>
      <c r="QNW1" s="240"/>
      <c r="QNX1" s="235"/>
      <c r="QNY1" s="235"/>
      <c r="QNZ1" s="236"/>
      <c r="QOA1" s="237"/>
      <c r="QOB1" s="237"/>
      <c r="QOC1" s="237"/>
      <c r="QOD1" s="237"/>
      <c r="QOE1" s="237"/>
      <c r="QOF1" s="233"/>
      <c r="QOG1" s="238"/>
      <c r="QOH1" s="234"/>
      <c r="QOI1" s="235"/>
      <c r="QOJ1" s="235"/>
      <c r="QOK1" s="235"/>
      <c r="QOL1" s="235"/>
      <c r="QOM1" s="235"/>
      <c r="QON1" s="239"/>
      <c r="QOO1" s="235"/>
      <c r="QOP1" s="235"/>
      <c r="QOQ1" s="240"/>
      <c r="QOR1" s="235"/>
      <c r="QOS1" s="235"/>
      <c r="QOT1" s="236"/>
      <c r="QOU1" s="237"/>
      <c r="QOV1" s="237"/>
      <c r="QOW1" s="237"/>
      <c r="QOX1" s="237"/>
      <c r="QOY1" s="237"/>
      <c r="QOZ1" s="233"/>
      <c r="QPA1" s="238"/>
      <c r="QPB1" s="234"/>
      <c r="QPC1" s="235"/>
      <c r="QPD1" s="235"/>
      <c r="QPE1" s="235"/>
      <c r="QPF1" s="235"/>
      <c r="QPG1" s="235"/>
      <c r="QPH1" s="239"/>
      <c r="QPI1" s="235"/>
      <c r="QPJ1" s="235"/>
      <c r="QPK1" s="240"/>
      <c r="QPL1" s="235"/>
      <c r="QPM1" s="235"/>
      <c r="QPN1" s="236"/>
      <c r="QPO1" s="237"/>
      <c r="QPP1" s="237"/>
      <c r="QPQ1" s="237"/>
      <c r="QPR1" s="237"/>
      <c r="QPS1" s="237"/>
      <c r="QPT1" s="233"/>
      <c r="QPU1" s="238"/>
      <c r="QPV1" s="234"/>
      <c r="QPW1" s="235"/>
      <c r="QPX1" s="235"/>
      <c r="QPY1" s="235"/>
      <c r="QPZ1" s="235"/>
      <c r="QQA1" s="235"/>
      <c r="QQB1" s="239"/>
      <c r="QQC1" s="235"/>
      <c r="QQD1" s="235"/>
      <c r="QQE1" s="240"/>
      <c r="QQF1" s="235"/>
      <c r="QQG1" s="235"/>
      <c r="QQH1" s="236"/>
      <c r="QQI1" s="237"/>
      <c r="QQJ1" s="237"/>
      <c r="QQK1" s="237"/>
      <c r="QQL1" s="237"/>
      <c r="QQM1" s="237"/>
      <c r="QQN1" s="233"/>
      <c r="QQO1" s="238"/>
      <c r="QQP1" s="234"/>
      <c r="QQQ1" s="235"/>
      <c r="QQR1" s="235"/>
      <c r="QQS1" s="235"/>
      <c r="QQT1" s="235"/>
      <c r="QQU1" s="235"/>
      <c r="QQV1" s="239"/>
      <c r="QQW1" s="235"/>
      <c r="QQX1" s="235"/>
      <c r="QQY1" s="240"/>
      <c r="QQZ1" s="235"/>
      <c r="QRA1" s="235"/>
      <c r="QRB1" s="236"/>
      <c r="QRC1" s="237"/>
      <c r="QRD1" s="237"/>
      <c r="QRE1" s="237"/>
      <c r="QRF1" s="237"/>
      <c r="QRG1" s="237"/>
      <c r="QRH1" s="233"/>
      <c r="QRI1" s="238"/>
      <c r="QRJ1" s="234"/>
      <c r="QRK1" s="235"/>
      <c r="QRL1" s="235"/>
      <c r="QRM1" s="235"/>
      <c r="QRN1" s="235"/>
      <c r="QRO1" s="235"/>
      <c r="QRP1" s="239"/>
      <c r="QRQ1" s="235"/>
      <c r="QRR1" s="235"/>
      <c r="QRS1" s="240"/>
      <c r="QRT1" s="235"/>
      <c r="QRU1" s="235"/>
      <c r="QRV1" s="236"/>
      <c r="QRW1" s="237"/>
      <c r="QRX1" s="237"/>
      <c r="QRY1" s="237"/>
      <c r="QRZ1" s="237"/>
      <c r="QSA1" s="237"/>
      <c r="QSB1" s="233"/>
      <c r="QSC1" s="238"/>
      <c r="QSD1" s="234"/>
      <c r="QSE1" s="235"/>
      <c r="QSF1" s="235"/>
      <c r="QSG1" s="235"/>
      <c r="QSH1" s="235"/>
      <c r="QSI1" s="235"/>
      <c r="QSJ1" s="239"/>
      <c r="QSK1" s="235"/>
      <c r="QSL1" s="235"/>
      <c r="QSM1" s="240"/>
      <c r="QSN1" s="235"/>
      <c r="QSO1" s="235"/>
      <c r="QSP1" s="236"/>
      <c r="QSQ1" s="237"/>
      <c r="QSR1" s="237"/>
      <c r="QSS1" s="237"/>
      <c r="QST1" s="237"/>
      <c r="QSU1" s="237"/>
      <c r="QSV1" s="233"/>
      <c r="QSW1" s="238"/>
      <c r="QSX1" s="234"/>
      <c r="QSY1" s="235"/>
      <c r="QSZ1" s="235"/>
      <c r="QTA1" s="235"/>
      <c r="QTB1" s="235"/>
      <c r="QTC1" s="235"/>
      <c r="QTD1" s="239"/>
      <c r="QTE1" s="235"/>
      <c r="QTF1" s="235"/>
      <c r="QTG1" s="240"/>
      <c r="QTH1" s="235"/>
      <c r="QTI1" s="235"/>
      <c r="QTJ1" s="236"/>
      <c r="QTK1" s="237"/>
      <c r="QTL1" s="237"/>
      <c r="QTM1" s="237"/>
      <c r="QTN1" s="237"/>
      <c r="QTO1" s="237"/>
      <c r="QTP1" s="233"/>
      <c r="QTQ1" s="238"/>
      <c r="QTR1" s="234"/>
      <c r="QTS1" s="235"/>
      <c r="QTT1" s="235"/>
      <c r="QTU1" s="235"/>
      <c r="QTV1" s="235"/>
      <c r="QTW1" s="235"/>
      <c r="QTX1" s="239"/>
      <c r="QTY1" s="235"/>
      <c r="QTZ1" s="235"/>
      <c r="QUA1" s="240"/>
      <c r="QUB1" s="235"/>
      <c r="QUC1" s="235"/>
      <c r="QUD1" s="236"/>
      <c r="QUE1" s="237"/>
      <c r="QUF1" s="237"/>
      <c r="QUG1" s="237"/>
      <c r="QUH1" s="237"/>
      <c r="QUI1" s="237"/>
      <c r="QUJ1" s="233"/>
      <c r="QUK1" s="238"/>
      <c r="QUL1" s="234"/>
      <c r="QUM1" s="235"/>
      <c r="QUN1" s="235"/>
      <c r="QUO1" s="235"/>
      <c r="QUP1" s="235"/>
      <c r="QUQ1" s="235"/>
      <c r="QUR1" s="239"/>
      <c r="QUS1" s="235"/>
      <c r="QUT1" s="235"/>
      <c r="QUU1" s="240"/>
      <c r="QUV1" s="235"/>
      <c r="QUW1" s="235"/>
      <c r="QUX1" s="236"/>
      <c r="QUY1" s="237"/>
      <c r="QUZ1" s="237"/>
      <c r="QVA1" s="237"/>
      <c r="QVB1" s="237"/>
      <c r="QVC1" s="237"/>
      <c r="QVD1" s="233"/>
      <c r="QVE1" s="238"/>
      <c r="QVF1" s="234"/>
      <c r="QVG1" s="235"/>
      <c r="QVH1" s="235"/>
      <c r="QVI1" s="235"/>
      <c r="QVJ1" s="235"/>
      <c r="QVK1" s="235"/>
      <c r="QVL1" s="239"/>
      <c r="QVM1" s="235"/>
      <c r="QVN1" s="235"/>
      <c r="QVO1" s="240"/>
      <c r="QVP1" s="235"/>
      <c r="QVQ1" s="235"/>
      <c r="QVR1" s="236"/>
      <c r="QVS1" s="237"/>
      <c r="QVT1" s="237"/>
      <c r="QVU1" s="237"/>
      <c r="QVV1" s="237"/>
      <c r="QVW1" s="237"/>
      <c r="QVX1" s="233"/>
      <c r="QVY1" s="238"/>
      <c r="QVZ1" s="234"/>
      <c r="QWA1" s="235"/>
      <c r="QWB1" s="235"/>
      <c r="QWC1" s="235"/>
      <c r="QWD1" s="235"/>
      <c r="QWE1" s="235"/>
      <c r="QWF1" s="239"/>
      <c r="QWG1" s="235"/>
      <c r="QWH1" s="235"/>
      <c r="QWI1" s="240"/>
      <c r="QWJ1" s="235"/>
      <c r="QWK1" s="235"/>
      <c r="QWL1" s="236"/>
      <c r="QWM1" s="237"/>
      <c r="QWN1" s="237"/>
      <c r="QWO1" s="237"/>
      <c r="QWP1" s="237"/>
      <c r="QWQ1" s="237"/>
      <c r="QWR1" s="233"/>
      <c r="QWS1" s="238"/>
      <c r="QWT1" s="234"/>
      <c r="QWU1" s="235"/>
      <c r="QWV1" s="235"/>
      <c r="QWW1" s="235"/>
      <c r="QWX1" s="235"/>
      <c r="QWY1" s="235"/>
      <c r="QWZ1" s="239"/>
      <c r="QXA1" s="235"/>
      <c r="QXB1" s="235"/>
      <c r="QXC1" s="240"/>
      <c r="QXD1" s="235"/>
      <c r="QXE1" s="235"/>
      <c r="QXF1" s="236"/>
      <c r="QXG1" s="237"/>
      <c r="QXH1" s="237"/>
      <c r="QXI1" s="237"/>
      <c r="QXJ1" s="237"/>
      <c r="QXK1" s="237"/>
      <c r="QXL1" s="233"/>
      <c r="QXM1" s="238"/>
      <c r="QXN1" s="234"/>
      <c r="QXO1" s="235"/>
      <c r="QXP1" s="235"/>
      <c r="QXQ1" s="235"/>
      <c r="QXR1" s="235"/>
      <c r="QXS1" s="235"/>
      <c r="QXT1" s="239"/>
      <c r="QXU1" s="235"/>
      <c r="QXV1" s="235"/>
      <c r="QXW1" s="240"/>
      <c r="QXX1" s="235"/>
      <c r="QXY1" s="235"/>
      <c r="QXZ1" s="236"/>
      <c r="QYA1" s="237"/>
      <c r="QYB1" s="237"/>
      <c r="QYC1" s="237"/>
      <c r="QYD1" s="237"/>
      <c r="QYE1" s="237"/>
      <c r="QYF1" s="233"/>
      <c r="QYG1" s="238"/>
      <c r="QYH1" s="234"/>
      <c r="QYI1" s="235"/>
      <c r="QYJ1" s="235"/>
      <c r="QYK1" s="235"/>
      <c r="QYL1" s="235"/>
      <c r="QYM1" s="235"/>
      <c r="QYN1" s="239"/>
      <c r="QYO1" s="235"/>
      <c r="QYP1" s="235"/>
      <c r="QYQ1" s="240"/>
      <c r="QYR1" s="235"/>
      <c r="QYS1" s="235"/>
      <c r="QYT1" s="236"/>
      <c r="QYU1" s="237"/>
      <c r="QYV1" s="237"/>
      <c r="QYW1" s="237"/>
      <c r="QYX1" s="237"/>
      <c r="QYY1" s="237"/>
      <c r="QYZ1" s="233"/>
      <c r="QZA1" s="238"/>
      <c r="QZB1" s="234"/>
      <c r="QZC1" s="235"/>
      <c r="QZD1" s="235"/>
      <c r="QZE1" s="235"/>
      <c r="QZF1" s="235"/>
      <c r="QZG1" s="235"/>
      <c r="QZH1" s="239"/>
      <c r="QZI1" s="235"/>
      <c r="QZJ1" s="235"/>
      <c r="QZK1" s="240"/>
      <c r="QZL1" s="235"/>
      <c r="QZM1" s="235"/>
      <c r="QZN1" s="236"/>
      <c r="QZO1" s="237"/>
      <c r="QZP1" s="237"/>
      <c r="QZQ1" s="237"/>
      <c r="QZR1" s="237"/>
      <c r="QZS1" s="237"/>
      <c r="QZT1" s="233"/>
      <c r="QZU1" s="238"/>
      <c r="QZV1" s="234"/>
      <c r="QZW1" s="235"/>
      <c r="QZX1" s="235"/>
      <c r="QZY1" s="235"/>
      <c r="QZZ1" s="235"/>
      <c r="RAA1" s="235"/>
      <c r="RAB1" s="239"/>
      <c r="RAC1" s="235"/>
      <c r="RAD1" s="235"/>
      <c r="RAE1" s="240"/>
      <c r="RAF1" s="235"/>
      <c r="RAG1" s="235"/>
      <c r="RAH1" s="236"/>
      <c r="RAI1" s="237"/>
      <c r="RAJ1" s="237"/>
      <c r="RAK1" s="237"/>
      <c r="RAL1" s="237"/>
      <c r="RAM1" s="237"/>
      <c r="RAN1" s="233"/>
      <c r="RAO1" s="238"/>
      <c r="RAP1" s="234"/>
      <c r="RAQ1" s="235"/>
      <c r="RAR1" s="235"/>
      <c r="RAS1" s="235"/>
      <c r="RAT1" s="235"/>
      <c r="RAU1" s="235"/>
      <c r="RAV1" s="239"/>
      <c r="RAW1" s="235"/>
      <c r="RAX1" s="235"/>
      <c r="RAY1" s="240"/>
      <c r="RAZ1" s="235"/>
      <c r="RBA1" s="235"/>
      <c r="RBB1" s="236"/>
      <c r="RBC1" s="237"/>
      <c r="RBD1" s="237"/>
      <c r="RBE1" s="237"/>
      <c r="RBF1" s="237"/>
      <c r="RBG1" s="237"/>
      <c r="RBH1" s="233"/>
      <c r="RBI1" s="238"/>
      <c r="RBJ1" s="234"/>
      <c r="RBK1" s="235"/>
      <c r="RBL1" s="235"/>
      <c r="RBM1" s="235"/>
      <c r="RBN1" s="235"/>
      <c r="RBO1" s="235"/>
      <c r="RBP1" s="239"/>
      <c r="RBQ1" s="235"/>
      <c r="RBR1" s="235"/>
      <c r="RBS1" s="240"/>
      <c r="RBT1" s="235"/>
      <c r="RBU1" s="235"/>
      <c r="RBV1" s="236"/>
      <c r="RBW1" s="237"/>
      <c r="RBX1" s="237"/>
      <c r="RBY1" s="237"/>
      <c r="RBZ1" s="237"/>
      <c r="RCA1" s="237"/>
      <c r="RCB1" s="233"/>
      <c r="RCC1" s="238"/>
      <c r="RCD1" s="234"/>
      <c r="RCE1" s="235"/>
      <c r="RCF1" s="235"/>
      <c r="RCG1" s="235"/>
      <c r="RCH1" s="235"/>
      <c r="RCI1" s="235"/>
      <c r="RCJ1" s="239"/>
      <c r="RCK1" s="235"/>
      <c r="RCL1" s="235"/>
      <c r="RCM1" s="240"/>
      <c r="RCN1" s="235"/>
      <c r="RCO1" s="235"/>
      <c r="RCP1" s="236"/>
      <c r="RCQ1" s="237"/>
      <c r="RCR1" s="237"/>
      <c r="RCS1" s="237"/>
      <c r="RCT1" s="237"/>
      <c r="RCU1" s="237"/>
      <c r="RCV1" s="233"/>
      <c r="RCW1" s="238"/>
      <c r="RCX1" s="234"/>
      <c r="RCY1" s="235"/>
      <c r="RCZ1" s="235"/>
      <c r="RDA1" s="235"/>
      <c r="RDB1" s="235"/>
      <c r="RDC1" s="235"/>
      <c r="RDD1" s="239"/>
      <c r="RDE1" s="235"/>
      <c r="RDF1" s="235"/>
      <c r="RDG1" s="240"/>
      <c r="RDH1" s="235"/>
      <c r="RDI1" s="235"/>
      <c r="RDJ1" s="236"/>
      <c r="RDK1" s="237"/>
      <c r="RDL1" s="237"/>
      <c r="RDM1" s="237"/>
      <c r="RDN1" s="237"/>
      <c r="RDO1" s="237"/>
      <c r="RDP1" s="233"/>
      <c r="RDQ1" s="238"/>
      <c r="RDR1" s="234"/>
      <c r="RDS1" s="235"/>
      <c r="RDT1" s="235"/>
      <c r="RDU1" s="235"/>
      <c r="RDV1" s="235"/>
      <c r="RDW1" s="235"/>
      <c r="RDX1" s="239"/>
      <c r="RDY1" s="235"/>
      <c r="RDZ1" s="235"/>
      <c r="REA1" s="240"/>
      <c r="REB1" s="235"/>
      <c r="REC1" s="235"/>
      <c r="RED1" s="236"/>
      <c r="REE1" s="237"/>
      <c r="REF1" s="237"/>
      <c r="REG1" s="237"/>
      <c r="REH1" s="237"/>
      <c r="REI1" s="237"/>
      <c r="REJ1" s="233"/>
      <c r="REK1" s="238"/>
      <c r="REL1" s="234"/>
      <c r="REM1" s="235"/>
      <c r="REN1" s="235"/>
      <c r="REO1" s="235"/>
      <c r="REP1" s="235"/>
      <c r="REQ1" s="235"/>
      <c r="RER1" s="239"/>
      <c r="RES1" s="235"/>
      <c r="RET1" s="235"/>
      <c r="REU1" s="240"/>
      <c r="REV1" s="235"/>
      <c r="REW1" s="235"/>
      <c r="REX1" s="236"/>
      <c r="REY1" s="237"/>
      <c r="REZ1" s="237"/>
      <c r="RFA1" s="237"/>
      <c r="RFB1" s="237"/>
      <c r="RFC1" s="237"/>
      <c r="RFD1" s="233"/>
      <c r="RFE1" s="238"/>
      <c r="RFF1" s="234"/>
      <c r="RFG1" s="235"/>
      <c r="RFH1" s="235"/>
      <c r="RFI1" s="235"/>
      <c r="RFJ1" s="235"/>
      <c r="RFK1" s="235"/>
      <c r="RFL1" s="239"/>
      <c r="RFM1" s="235"/>
      <c r="RFN1" s="235"/>
      <c r="RFO1" s="240"/>
      <c r="RFP1" s="235"/>
      <c r="RFQ1" s="235"/>
      <c r="RFR1" s="236"/>
      <c r="RFS1" s="237"/>
      <c r="RFT1" s="237"/>
      <c r="RFU1" s="237"/>
      <c r="RFV1" s="237"/>
      <c r="RFW1" s="237"/>
      <c r="RFX1" s="233"/>
      <c r="RFY1" s="238"/>
      <c r="RFZ1" s="234"/>
      <c r="RGA1" s="235"/>
      <c r="RGB1" s="235"/>
      <c r="RGC1" s="235"/>
      <c r="RGD1" s="235"/>
      <c r="RGE1" s="235"/>
      <c r="RGF1" s="239"/>
      <c r="RGG1" s="235"/>
      <c r="RGH1" s="235"/>
      <c r="RGI1" s="240"/>
      <c r="RGJ1" s="235"/>
      <c r="RGK1" s="235"/>
      <c r="RGL1" s="236"/>
      <c r="RGM1" s="237"/>
      <c r="RGN1" s="237"/>
      <c r="RGO1" s="237"/>
      <c r="RGP1" s="237"/>
      <c r="RGQ1" s="237"/>
      <c r="RGR1" s="233"/>
      <c r="RGS1" s="238"/>
      <c r="RGT1" s="234"/>
      <c r="RGU1" s="235"/>
      <c r="RGV1" s="235"/>
      <c r="RGW1" s="235"/>
      <c r="RGX1" s="235"/>
      <c r="RGY1" s="235"/>
      <c r="RGZ1" s="239"/>
      <c r="RHA1" s="235"/>
      <c r="RHB1" s="235"/>
      <c r="RHC1" s="240"/>
      <c r="RHD1" s="235"/>
      <c r="RHE1" s="235"/>
      <c r="RHF1" s="236"/>
      <c r="RHG1" s="237"/>
      <c r="RHH1" s="237"/>
      <c r="RHI1" s="237"/>
      <c r="RHJ1" s="237"/>
      <c r="RHK1" s="237"/>
      <c r="RHL1" s="233"/>
      <c r="RHM1" s="238"/>
      <c r="RHN1" s="234"/>
      <c r="RHO1" s="235"/>
      <c r="RHP1" s="235"/>
      <c r="RHQ1" s="235"/>
      <c r="RHR1" s="235"/>
      <c r="RHS1" s="235"/>
      <c r="RHT1" s="239"/>
      <c r="RHU1" s="235"/>
      <c r="RHV1" s="235"/>
      <c r="RHW1" s="240"/>
      <c r="RHX1" s="235"/>
      <c r="RHY1" s="235"/>
      <c r="RHZ1" s="236"/>
      <c r="RIA1" s="237"/>
      <c r="RIB1" s="237"/>
      <c r="RIC1" s="237"/>
      <c r="RID1" s="237"/>
      <c r="RIE1" s="237"/>
      <c r="RIF1" s="233"/>
      <c r="RIG1" s="238"/>
      <c r="RIH1" s="234"/>
      <c r="RII1" s="235"/>
      <c r="RIJ1" s="235"/>
      <c r="RIK1" s="235"/>
      <c r="RIL1" s="235"/>
      <c r="RIM1" s="235"/>
      <c r="RIN1" s="239"/>
      <c r="RIO1" s="235"/>
      <c r="RIP1" s="235"/>
      <c r="RIQ1" s="240"/>
      <c r="RIR1" s="235"/>
      <c r="RIS1" s="235"/>
      <c r="RIT1" s="236"/>
      <c r="RIU1" s="237"/>
      <c r="RIV1" s="237"/>
      <c r="RIW1" s="237"/>
      <c r="RIX1" s="237"/>
      <c r="RIY1" s="237"/>
      <c r="RIZ1" s="233"/>
      <c r="RJA1" s="238"/>
      <c r="RJB1" s="234"/>
      <c r="RJC1" s="235"/>
      <c r="RJD1" s="235"/>
      <c r="RJE1" s="235"/>
      <c r="RJF1" s="235"/>
      <c r="RJG1" s="235"/>
      <c r="RJH1" s="239"/>
      <c r="RJI1" s="235"/>
      <c r="RJJ1" s="235"/>
      <c r="RJK1" s="240"/>
      <c r="RJL1" s="235"/>
      <c r="RJM1" s="235"/>
      <c r="RJN1" s="236"/>
      <c r="RJO1" s="237"/>
      <c r="RJP1" s="237"/>
      <c r="RJQ1" s="237"/>
      <c r="RJR1" s="237"/>
      <c r="RJS1" s="237"/>
      <c r="RJT1" s="233"/>
      <c r="RJU1" s="238"/>
      <c r="RJV1" s="234"/>
      <c r="RJW1" s="235"/>
      <c r="RJX1" s="235"/>
      <c r="RJY1" s="235"/>
      <c r="RJZ1" s="235"/>
      <c r="RKA1" s="235"/>
      <c r="RKB1" s="239"/>
      <c r="RKC1" s="235"/>
      <c r="RKD1" s="235"/>
      <c r="RKE1" s="240"/>
      <c r="RKF1" s="235"/>
      <c r="RKG1" s="235"/>
      <c r="RKH1" s="236"/>
      <c r="RKI1" s="237"/>
      <c r="RKJ1" s="237"/>
      <c r="RKK1" s="237"/>
      <c r="RKL1" s="237"/>
      <c r="RKM1" s="237"/>
      <c r="RKN1" s="233"/>
      <c r="RKO1" s="238"/>
      <c r="RKP1" s="234"/>
      <c r="RKQ1" s="235"/>
      <c r="RKR1" s="235"/>
      <c r="RKS1" s="235"/>
      <c r="RKT1" s="235"/>
      <c r="RKU1" s="235"/>
      <c r="RKV1" s="239"/>
      <c r="RKW1" s="235"/>
      <c r="RKX1" s="235"/>
      <c r="RKY1" s="240"/>
      <c r="RKZ1" s="235"/>
      <c r="RLA1" s="235"/>
      <c r="RLB1" s="236"/>
      <c r="RLC1" s="237"/>
      <c r="RLD1" s="237"/>
      <c r="RLE1" s="237"/>
      <c r="RLF1" s="237"/>
      <c r="RLG1" s="237"/>
      <c r="RLH1" s="233"/>
      <c r="RLI1" s="238"/>
      <c r="RLJ1" s="234"/>
      <c r="RLK1" s="235"/>
      <c r="RLL1" s="235"/>
      <c r="RLM1" s="235"/>
      <c r="RLN1" s="235"/>
      <c r="RLO1" s="235"/>
      <c r="RLP1" s="239"/>
      <c r="RLQ1" s="235"/>
      <c r="RLR1" s="235"/>
      <c r="RLS1" s="240"/>
      <c r="RLT1" s="235"/>
      <c r="RLU1" s="235"/>
      <c r="RLV1" s="236"/>
      <c r="RLW1" s="237"/>
      <c r="RLX1" s="237"/>
      <c r="RLY1" s="237"/>
      <c r="RLZ1" s="237"/>
      <c r="RMA1" s="237"/>
      <c r="RMB1" s="233"/>
      <c r="RMC1" s="238"/>
      <c r="RMD1" s="234"/>
      <c r="RME1" s="235"/>
      <c r="RMF1" s="235"/>
      <c r="RMG1" s="235"/>
      <c r="RMH1" s="235"/>
      <c r="RMI1" s="235"/>
      <c r="RMJ1" s="239"/>
      <c r="RMK1" s="235"/>
      <c r="RML1" s="235"/>
      <c r="RMM1" s="240"/>
      <c r="RMN1" s="235"/>
      <c r="RMO1" s="235"/>
      <c r="RMP1" s="236"/>
      <c r="RMQ1" s="237"/>
      <c r="RMR1" s="237"/>
      <c r="RMS1" s="237"/>
      <c r="RMT1" s="237"/>
      <c r="RMU1" s="237"/>
      <c r="RMV1" s="233"/>
      <c r="RMW1" s="238"/>
      <c r="RMX1" s="234"/>
      <c r="RMY1" s="235"/>
      <c r="RMZ1" s="235"/>
      <c r="RNA1" s="235"/>
      <c r="RNB1" s="235"/>
      <c r="RNC1" s="235"/>
      <c r="RND1" s="239"/>
      <c r="RNE1" s="235"/>
      <c r="RNF1" s="235"/>
      <c r="RNG1" s="240"/>
      <c r="RNH1" s="235"/>
      <c r="RNI1" s="235"/>
      <c r="RNJ1" s="236"/>
      <c r="RNK1" s="237"/>
      <c r="RNL1" s="237"/>
      <c r="RNM1" s="237"/>
      <c r="RNN1" s="237"/>
      <c r="RNO1" s="237"/>
      <c r="RNP1" s="233"/>
      <c r="RNQ1" s="238"/>
      <c r="RNR1" s="234"/>
      <c r="RNS1" s="235"/>
      <c r="RNT1" s="235"/>
      <c r="RNU1" s="235"/>
      <c r="RNV1" s="235"/>
      <c r="RNW1" s="235"/>
      <c r="RNX1" s="239"/>
      <c r="RNY1" s="235"/>
      <c r="RNZ1" s="235"/>
      <c r="ROA1" s="240"/>
      <c r="ROB1" s="235"/>
      <c r="ROC1" s="235"/>
      <c r="ROD1" s="236"/>
      <c r="ROE1" s="237"/>
      <c r="ROF1" s="237"/>
      <c r="ROG1" s="237"/>
      <c r="ROH1" s="237"/>
      <c r="ROI1" s="237"/>
      <c r="ROJ1" s="233"/>
      <c r="ROK1" s="238"/>
      <c r="ROL1" s="234"/>
      <c r="ROM1" s="235"/>
      <c r="RON1" s="235"/>
      <c r="ROO1" s="235"/>
      <c r="ROP1" s="235"/>
      <c r="ROQ1" s="235"/>
      <c r="ROR1" s="239"/>
      <c r="ROS1" s="235"/>
      <c r="ROT1" s="235"/>
      <c r="ROU1" s="240"/>
      <c r="ROV1" s="235"/>
      <c r="ROW1" s="235"/>
      <c r="ROX1" s="236"/>
      <c r="ROY1" s="237"/>
      <c r="ROZ1" s="237"/>
      <c r="RPA1" s="237"/>
      <c r="RPB1" s="237"/>
      <c r="RPC1" s="237"/>
      <c r="RPD1" s="233"/>
      <c r="RPE1" s="238"/>
      <c r="RPF1" s="234"/>
      <c r="RPG1" s="235"/>
      <c r="RPH1" s="235"/>
      <c r="RPI1" s="235"/>
      <c r="RPJ1" s="235"/>
      <c r="RPK1" s="235"/>
      <c r="RPL1" s="239"/>
      <c r="RPM1" s="235"/>
      <c r="RPN1" s="235"/>
      <c r="RPO1" s="240"/>
      <c r="RPP1" s="235"/>
      <c r="RPQ1" s="235"/>
      <c r="RPR1" s="236"/>
      <c r="RPS1" s="237"/>
      <c r="RPT1" s="237"/>
      <c r="RPU1" s="237"/>
      <c r="RPV1" s="237"/>
      <c r="RPW1" s="237"/>
      <c r="RPX1" s="233"/>
      <c r="RPY1" s="238"/>
      <c r="RPZ1" s="234"/>
      <c r="RQA1" s="235"/>
      <c r="RQB1" s="235"/>
      <c r="RQC1" s="235"/>
      <c r="RQD1" s="235"/>
      <c r="RQE1" s="235"/>
      <c r="RQF1" s="239"/>
      <c r="RQG1" s="235"/>
      <c r="RQH1" s="235"/>
      <c r="RQI1" s="240"/>
      <c r="RQJ1" s="235"/>
      <c r="RQK1" s="235"/>
      <c r="RQL1" s="236"/>
      <c r="RQM1" s="237"/>
      <c r="RQN1" s="237"/>
      <c r="RQO1" s="237"/>
      <c r="RQP1" s="237"/>
      <c r="RQQ1" s="237"/>
      <c r="RQR1" s="233"/>
      <c r="RQS1" s="238"/>
      <c r="RQT1" s="234"/>
      <c r="RQU1" s="235"/>
      <c r="RQV1" s="235"/>
      <c r="RQW1" s="235"/>
      <c r="RQX1" s="235"/>
      <c r="RQY1" s="235"/>
      <c r="RQZ1" s="239"/>
      <c r="RRA1" s="235"/>
      <c r="RRB1" s="235"/>
      <c r="RRC1" s="240"/>
      <c r="RRD1" s="235"/>
      <c r="RRE1" s="235"/>
      <c r="RRF1" s="236"/>
      <c r="RRG1" s="237"/>
      <c r="RRH1" s="237"/>
      <c r="RRI1" s="237"/>
      <c r="RRJ1" s="237"/>
      <c r="RRK1" s="237"/>
      <c r="RRL1" s="233"/>
      <c r="RRM1" s="238"/>
      <c r="RRN1" s="234"/>
      <c r="RRO1" s="235"/>
      <c r="RRP1" s="235"/>
      <c r="RRQ1" s="235"/>
      <c r="RRR1" s="235"/>
      <c r="RRS1" s="235"/>
      <c r="RRT1" s="239"/>
      <c r="RRU1" s="235"/>
      <c r="RRV1" s="235"/>
      <c r="RRW1" s="240"/>
      <c r="RRX1" s="235"/>
      <c r="RRY1" s="235"/>
      <c r="RRZ1" s="236"/>
      <c r="RSA1" s="237"/>
      <c r="RSB1" s="237"/>
      <c r="RSC1" s="237"/>
      <c r="RSD1" s="237"/>
      <c r="RSE1" s="237"/>
      <c r="RSF1" s="233"/>
      <c r="RSG1" s="238"/>
      <c r="RSH1" s="234"/>
      <c r="RSI1" s="235"/>
      <c r="RSJ1" s="235"/>
      <c r="RSK1" s="235"/>
      <c r="RSL1" s="235"/>
      <c r="RSM1" s="235"/>
      <c r="RSN1" s="239"/>
      <c r="RSO1" s="235"/>
      <c r="RSP1" s="235"/>
      <c r="RSQ1" s="240"/>
      <c r="RSR1" s="235"/>
      <c r="RSS1" s="235"/>
      <c r="RST1" s="236"/>
      <c r="RSU1" s="237"/>
      <c r="RSV1" s="237"/>
      <c r="RSW1" s="237"/>
      <c r="RSX1" s="237"/>
      <c r="RSY1" s="237"/>
      <c r="RSZ1" s="233"/>
      <c r="RTA1" s="238"/>
      <c r="RTB1" s="234"/>
      <c r="RTC1" s="235"/>
      <c r="RTD1" s="235"/>
      <c r="RTE1" s="235"/>
      <c r="RTF1" s="235"/>
      <c r="RTG1" s="235"/>
      <c r="RTH1" s="239"/>
      <c r="RTI1" s="235"/>
      <c r="RTJ1" s="235"/>
      <c r="RTK1" s="240"/>
      <c r="RTL1" s="235"/>
      <c r="RTM1" s="235"/>
      <c r="RTN1" s="236"/>
      <c r="RTO1" s="237"/>
      <c r="RTP1" s="237"/>
      <c r="RTQ1" s="237"/>
      <c r="RTR1" s="237"/>
      <c r="RTS1" s="237"/>
      <c r="RTT1" s="233"/>
      <c r="RTU1" s="238"/>
      <c r="RTV1" s="234"/>
      <c r="RTW1" s="235"/>
      <c r="RTX1" s="235"/>
      <c r="RTY1" s="235"/>
      <c r="RTZ1" s="235"/>
      <c r="RUA1" s="235"/>
      <c r="RUB1" s="239"/>
      <c r="RUC1" s="235"/>
      <c r="RUD1" s="235"/>
      <c r="RUE1" s="240"/>
      <c r="RUF1" s="235"/>
      <c r="RUG1" s="235"/>
      <c r="RUH1" s="236"/>
      <c r="RUI1" s="237"/>
      <c r="RUJ1" s="237"/>
      <c r="RUK1" s="237"/>
      <c r="RUL1" s="237"/>
      <c r="RUM1" s="237"/>
      <c r="RUN1" s="233"/>
      <c r="RUO1" s="238"/>
      <c r="RUP1" s="234"/>
      <c r="RUQ1" s="235"/>
      <c r="RUR1" s="235"/>
      <c r="RUS1" s="235"/>
      <c r="RUT1" s="235"/>
      <c r="RUU1" s="235"/>
      <c r="RUV1" s="239"/>
      <c r="RUW1" s="235"/>
      <c r="RUX1" s="235"/>
      <c r="RUY1" s="240"/>
      <c r="RUZ1" s="235"/>
      <c r="RVA1" s="235"/>
      <c r="RVB1" s="236"/>
      <c r="RVC1" s="237"/>
      <c r="RVD1" s="237"/>
      <c r="RVE1" s="237"/>
      <c r="RVF1" s="237"/>
      <c r="RVG1" s="237"/>
      <c r="RVH1" s="233"/>
      <c r="RVI1" s="238"/>
      <c r="RVJ1" s="234"/>
      <c r="RVK1" s="235"/>
      <c r="RVL1" s="235"/>
      <c r="RVM1" s="235"/>
      <c r="RVN1" s="235"/>
      <c r="RVO1" s="235"/>
      <c r="RVP1" s="239"/>
      <c r="RVQ1" s="235"/>
      <c r="RVR1" s="235"/>
      <c r="RVS1" s="240"/>
      <c r="RVT1" s="235"/>
      <c r="RVU1" s="235"/>
      <c r="RVV1" s="236"/>
      <c r="RVW1" s="237"/>
      <c r="RVX1" s="237"/>
      <c r="RVY1" s="237"/>
      <c r="RVZ1" s="237"/>
      <c r="RWA1" s="237"/>
      <c r="RWB1" s="233"/>
      <c r="RWC1" s="238"/>
      <c r="RWD1" s="234"/>
      <c r="RWE1" s="235"/>
      <c r="RWF1" s="235"/>
      <c r="RWG1" s="235"/>
      <c r="RWH1" s="235"/>
      <c r="RWI1" s="235"/>
      <c r="RWJ1" s="239"/>
      <c r="RWK1" s="235"/>
      <c r="RWL1" s="235"/>
      <c r="RWM1" s="240"/>
      <c r="RWN1" s="235"/>
      <c r="RWO1" s="235"/>
      <c r="RWP1" s="236"/>
      <c r="RWQ1" s="237"/>
      <c r="RWR1" s="237"/>
      <c r="RWS1" s="237"/>
      <c r="RWT1" s="237"/>
      <c r="RWU1" s="237"/>
      <c r="RWV1" s="233"/>
      <c r="RWW1" s="238"/>
      <c r="RWX1" s="234"/>
      <c r="RWY1" s="235"/>
      <c r="RWZ1" s="235"/>
      <c r="RXA1" s="235"/>
      <c r="RXB1" s="235"/>
      <c r="RXC1" s="235"/>
      <c r="RXD1" s="239"/>
      <c r="RXE1" s="235"/>
      <c r="RXF1" s="235"/>
      <c r="RXG1" s="240"/>
      <c r="RXH1" s="235"/>
      <c r="RXI1" s="235"/>
      <c r="RXJ1" s="236"/>
      <c r="RXK1" s="237"/>
      <c r="RXL1" s="237"/>
      <c r="RXM1" s="237"/>
      <c r="RXN1" s="237"/>
      <c r="RXO1" s="237"/>
      <c r="RXP1" s="233"/>
      <c r="RXQ1" s="238"/>
      <c r="RXR1" s="234"/>
      <c r="RXS1" s="235"/>
      <c r="RXT1" s="235"/>
      <c r="RXU1" s="235"/>
      <c r="RXV1" s="235"/>
      <c r="RXW1" s="235"/>
      <c r="RXX1" s="239"/>
      <c r="RXY1" s="235"/>
      <c r="RXZ1" s="235"/>
      <c r="RYA1" s="240"/>
      <c r="RYB1" s="235"/>
      <c r="RYC1" s="235"/>
      <c r="RYD1" s="236"/>
      <c r="RYE1" s="237"/>
      <c r="RYF1" s="237"/>
      <c r="RYG1" s="237"/>
      <c r="RYH1" s="237"/>
      <c r="RYI1" s="237"/>
      <c r="RYJ1" s="233"/>
      <c r="RYK1" s="238"/>
      <c r="RYL1" s="234"/>
      <c r="RYM1" s="235"/>
      <c r="RYN1" s="235"/>
      <c r="RYO1" s="235"/>
      <c r="RYP1" s="235"/>
      <c r="RYQ1" s="235"/>
      <c r="RYR1" s="239"/>
      <c r="RYS1" s="235"/>
      <c r="RYT1" s="235"/>
      <c r="RYU1" s="240"/>
      <c r="RYV1" s="235"/>
      <c r="RYW1" s="235"/>
      <c r="RYX1" s="236"/>
      <c r="RYY1" s="237"/>
      <c r="RYZ1" s="237"/>
      <c r="RZA1" s="237"/>
      <c r="RZB1" s="237"/>
      <c r="RZC1" s="237"/>
      <c r="RZD1" s="233"/>
      <c r="RZE1" s="238"/>
      <c r="RZF1" s="234"/>
      <c r="RZG1" s="235"/>
      <c r="RZH1" s="235"/>
      <c r="RZI1" s="235"/>
      <c r="RZJ1" s="235"/>
      <c r="RZK1" s="235"/>
      <c r="RZL1" s="239"/>
      <c r="RZM1" s="235"/>
      <c r="RZN1" s="235"/>
      <c r="RZO1" s="240"/>
      <c r="RZP1" s="235"/>
      <c r="RZQ1" s="235"/>
      <c r="RZR1" s="236"/>
      <c r="RZS1" s="237"/>
      <c r="RZT1" s="237"/>
      <c r="RZU1" s="237"/>
      <c r="RZV1" s="237"/>
      <c r="RZW1" s="237"/>
      <c r="RZX1" s="233"/>
      <c r="RZY1" s="238"/>
      <c r="RZZ1" s="234"/>
      <c r="SAA1" s="235"/>
      <c r="SAB1" s="235"/>
      <c r="SAC1" s="235"/>
      <c r="SAD1" s="235"/>
      <c r="SAE1" s="235"/>
      <c r="SAF1" s="239"/>
      <c r="SAG1" s="235"/>
      <c r="SAH1" s="235"/>
      <c r="SAI1" s="240"/>
      <c r="SAJ1" s="235"/>
      <c r="SAK1" s="235"/>
      <c r="SAL1" s="236"/>
      <c r="SAM1" s="237"/>
      <c r="SAN1" s="237"/>
      <c r="SAO1" s="237"/>
      <c r="SAP1" s="237"/>
      <c r="SAQ1" s="237"/>
      <c r="SAR1" s="233"/>
      <c r="SAS1" s="238"/>
      <c r="SAT1" s="234"/>
      <c r="SAU1" s="235"/>
      <c r="SAV1" s="235"/>
      <c r="SAW1" s="235"/>
      <c r="SAX1" s="235"/>
      <c r="SAY1" s="235"/>
      <c r="SAZ1" s="239"/>
      <c r="SBA1" s="235"/>
      <c r="SBB1" s="235"/>
      <c r="SBC1" s="240"/>
      <c r="SBD1" s="235"/>
      <c r="SBE1" s="235"/>
      <c r="SBF1" s="236"/>
      <c r="SBG1" s="237"/>
      <c r="SBH1" s="237"/>
      <c r="SBI1" s="237"/>
      <c r="SBJ1" s="237"/>
      <c r="SBK1" s="237"/>
      <c r="SBL1" s="233"/>
      <c r="SBM1" s="238"/>
      <c r="SBN1" s="234"/>
      <c r="SBO1" s="235"/>
      <c r="SBP1" s="235"/>
      <c r="SBQ1" s="235"/>
      <c r="SBR1" s="235"/>
      <c r="SBS1" s="235"/>
      <c r="SBT1" s="239"/>
      <c r="SBU1" s="235"/>
      <c r="SBV1" s="235"/>
      <c r="SBW1" s="240"/>
      <c r="SBX1" s="235"/>
      <c r="SBY1" s="235"/>
      <c r="SBZ1" s="236"/>
      <c r="SCA1" s="237"/>
      <c r="SCB1" s="237"/>
      <c r="SCC1" s="237"/>
      <c r="SCD1" s="237"/>
      <c r="SCE1" s="237"/>
      <c r="SCF1" s="233"/>
      <c r="SCG1" s="238"/>
      <c r="SCH1" s="234"/>
      <c r="SCI1" s="235"/>
      <c r="SCJ1" s="235"/>
      <c r="SCK1" s="235"/>
      <c r="SCL1" s="235"/>
      <c r="SCM1" s="235"/>
      <c r="SCN1" s="239"/>
      <c r="SCO1" s="235"/>
      <c r="SCP1" s="235"/>
      <c r="SCQ1" s="240"/>
      <c r="SCR1" s="235"/>
      <c r="SCS1" s="235"/>
      <c r="SCT1" s="236"/>
      <c r="SCU1" s="237"/>
      <c r="SCV1" s="237"/>
      <c r="SCW1" s="237"/>
      <c r="SCX1" s="237"/>
      <c r="SCY1" s="237"/>
      <c r="SCZ1" s="233"/>
      <c r="SDA1" s="238"/>
      <c r="SDB1" s="234"/>
      <c r="SDC1" s="235"/>
      <c r="SDD1" s="235"/>
      <c r="SDE1" s="235"/>
      <c r="SDF1" s="235"/>
      <c r="SDG1" s="235"/>
      <c r="SDH1" s="239"/>
      <c r="SDI1" s="235"/>
      <c r="SDJ1" s="235"/>
      <c r="SDK1" s="240"/>
      <c r="SDL1" s="235"/>
      <c r="SDM1" s="235"/>
      <c r="SDN1" s="236"/>
      <c r="SDO1" s="237"/>
      <c r="SDP1" s="237"/>
      <c r="SDQ1" s="237"/>
      <c r="SDR1" s="237"/>
      <c r="SDS1" s="237"/>
      <c r="SDT1" s="233"/>
      <c r="SDU1" s="238"/>
      <c r="SDV1" s="234"/>
      <c r="SDW1" s="235"/>
      <c r="SDX1" s="235"/>
      <c r="SDY1" s="235"/>
      <c r="SDZ1" s="235"/>
      <c r="SEA1" s="235"/>
      <c r="SEB1" s="239"/>
      <c r="SEC1" s="235"/>
      <c r="SED1" s="235"/>
      <c r="SEE1" s="240"/>
      <c r="SEF1" s="235"/>
      <c r="SEG1" s="235"/>
      <c r="SEH1" s="236"/>
      <c r="SEI1" s="237"/>
      <c r="SEJ1" s="237"/>
      <c r="SEK1" s="237"/>
      <c r="SEL1" s="237"/>
      <c r="SEM1" s="237"/>
      <c r="SEN1" s="233"/>
      <c r="SEO1" s="238"/>
      <c r="SEP1" s="234"/>
      <c r="SEQ1" s="235"/>
      <c r="SER1" s="235"/>
      <c r="SES1" s="235"/>
      <c r="SET1" s="235"/>
      <c r="SEU1" s="235"/>
      <c r="SEV1" s="239"/>
      <c r="SEW1" s="235"/>
      <c r="SEX1" s="235"/>
      <c r="SEY1" s="240"/>
      <c r="SEZ1" s="235"/>
      <c r="SFA1" s="235"/>
      <c r="SFB1" s="236"/>
      <c r="SFC1" s="237"/>
      <c r="SFD1" s="237"/>
      <c r="SFE1" s="237"/>
      <c r="SFF1" s="237"/>
      <c r="SFG1" s="237"/>
      <c r="SFH1" s="233"/>
      <c r="SFI1" s="238"/>
      <c r="SFJ1" s="234"/>
      <c r="SFK1" s="235"/>
      <c r="SFL1" s="235"/>
      <c r="SFM1" s="235"/>
      <c r="SFN1" s="235"/>
      <c r="SFO1" s="235"/>
      <c r="SFP1" s="239"/>
      <c r="SFQ1" s="235"/>
      <c r="SFR1" s="235"/>
      <c r="SFS1" s="240"/>
      <c r="SFT1" s="235"/>
      <c r="SFU1" s="235"/>
      <c r="SFV1" s="236"/>
      <c r="SFW1" s="237"/>
      <c r="SFX1" s="237"/>
      <c r="SFY1" s="237"/>
      <c r="SFZ1" s="237"/>
      <c r="SGA1" s="237"/>
      <c r="SGB1" s="233"/>
      <c r="SGC1" s="238"/>
      <c r="SGD1" s="234"/>
      <c r="SGE1" s="235"/>
      <c r="SGF1" s="235"/>
      <c r="SGG1" s="235"/>
      <c r="SGH1" s="235"/>
      <c r="SGI1" s="235"/>
      <c r="SGJ1" s="239"/>
      <c r="SGK1" s="235"/>
      <c r="SGL1" s="235"/>
      <c r="SGM1" s="240"/>
      <c r="SGN1" s="235"/>
      <c r="SGO1" s="235"/>
      <c r="SGP1" s="236"/>
      <c r="SGQ1" s="237"/>
      <c r="SGR1" s="237"/>
      <c r="SGS1" s="237"/>
      <c r="SGT1" s="237"/>
      <c r="SGU1" s="237"/>
      <c r="SGV1" s="233"/>
      <c r="SGW1" s="238"/>
      <c r="SGX1" s="234"/>
      <c r="SGY1" s="235"/>
      <c r="SGZ1" s="235"/>
      <c r="SHA1" s="235"/>
      <c r="SHB1" s="235"/>
      <c r="SHC1" s="235"/>
      <c r="SHD1" s="239"/>
      <c r="SHE1" s="235"/>
      <c r="SHF1" s="235"/>
      <c r="SHG1" s="240"/>
      <c r="SHH1" s="235"/>
      <c r="SHI1" s="235"/>
      <c r="SHJ1" s="236"/>
      <c r="SHK1" s="237"/>
      <c r="SHL1" s="237"/>
      <c r="SHM1" s="237"/>
      <c r="SHN1" s="237"/>
      <c r="SHO1" s="237"/>
      <c r="SHP1" s="233"/>
      <c r="SHQ1" s="238"/>
      <c r="SHR1" s="234"/>
      <c r="SHS1" s="235"/>
      <c r="SHT1" s="235"/>
      <c r="SHU1" s="235"/>
      <c r="SHV1" s="235"/>
      <c r="SHW1" s="235"/>
      <c r="SHX1" s="239"/>
      <c r="SHY1" s="235"/>
      <c r="SHZ1" s="235"/>
      <c r="SIA1" s="240"/>
      <c r="SIB1" s="235"/>
      <c r="SIC1" s="235"/>
      <c r="SID1" s="236"/>
      <c r="SIE1" s="237"/>
      <c r="SIF1" s="237"/>
      <c r="SIG1" s="237"/>
      <c r="SIH1" s="237"/>
      <c r="SII1" s="237"/>
      <c r="SIJ1" s="233"/>
      <c r="SIK1" s="238"/>
      <c r="SIL1" s="234"/>
      <c r="SIM1" s="235"/>
      <c r="SIN1" s="235"/>
      <c r="SIO1" s="235"/>
      <c r="SIP1" s="235"/>
      <c r="SIQ1" s="235"/>
      <c r="SIR1" s="239"/>
      <c r="SIS1" s="235"/>
      <c r="SIT1" s="235"/>
      <c r="SIU1" s="240"/>
      <c r="SIV1" s="235"/>
      <c r="SIW1" s="235"/>
      <c r="SIX1" s="236"/>
      <c r="SIY1" s="237"/>
      <c r="SIZ1" s="237"/>
      <c r="SJA1" s="237"/>
      <c r="SJB1" s="237"/>
      <c r="SJC1" s="237"/>
      <c r="SJD1" s="233"/>
      <c r="SJE1" s="238"/>
      <c r="SJF1" s="234"/>
      <c r="SJG1" s="235"/>
      <c r="SJH1" s="235"/>
      <c r="SJI1" s="235"/>
      <c r="SJJ1" s="235"/>
      <c r="SJK1" s="235"/>
      <c r="SJL1" s="239"/>
      <c r="SJM1" s="235"/>
      <c r="SJN1" s="235"/>
      <c r="SJO1" s="240"/>
      <c r="SJP1" s="235"/>
      <c r="SJQ1" s="235"/>
      <c r="SJR1" s="236"/>
      <c r="SJS1" s="237"/>
      <c r="SJT1" s="237"/>
      <c r="SJU1" s="237"/>
      <c r="SJV1" s="237"/>
      <c r="SJW1" s="237"/>
      <c r="SJX1" s="233"/>
      <c r="SJY1" s="238"/>
      <c r="SJZ1" s="234"/>
      <c r="SKA1" s="235"/>
      <c r="SKB1" s="235"/>
      <c r="SKC1" s="235"/>
      <c r="SKD1" s="235"/>
      <c r="SKE1" s="235"/>
      <c r="SKF1" s="239"/>
      <c r="SKG1" s="235"/>
      <c r="SKH1" s="235"/>
      <c r="SKI1" s="240"/>
      <c r="SKJ1" s="235"/>
      <c r="SKK1" s="235"/>
      <c r="SKL1" s="236"/>
      <c r="SKM1" s="237"/>
      <c r="SKN1" s="237"/>
      <c r="SKO1" s="237"/>
      <c r="SKP1" s="237"/>
      <c r="SKQ1" s="237"/>
      <c r="SKR1" s="233"/>
      <c r="SKS1" s="238"/>
      <c r="SKT1" s="234"/>
      <c r="SKU1" s="235"/>
      <c r="SKV1" s="235"/>
      <c r="SKW1" s="235"/>
      <c r="SKX1" s="235"/>
      <c r="SKY1" s="235"/>
      <c r="SKZ1" s="239"/>
      <c r="SLA1" s="235"/>
      <c r="SLB1" s="235"/>
      <c r="SLC1" s="240"/>
      <c r="SLD1" s="235"/>
      <c r="SLE1" s="235"/>
      <c r="SLF1" s="236"/>
      <c r="SLG1" s="237"/>
      <c r="SLH1" s="237"/>
      <c r="SLI1" s="237"/>
      <c r="SLJ1" s="237"/>
      <c r="SLK1" s="237"/>
      <c r="SLL1" s="233"/>
      <c r="SLM1" s="238"/>
      <c r="SLN1" s="234"/>
      <c r="SLO1" s="235"/>
      <c r="SLP1" s="235"/>
      <c r="SLQ1" s="235"/>
      <c r="SLR1" s="235"/>
      <c r="SLS1" s="235"/>
      <c r="SLT1" s="239"/>
      <c r="SLU1" s="235"/>
      <c r="SLV1" s="235"/>
      <c r="SLW1" s="240"/>
      <c r="SLX1" s="235"/>
      <c r="SLY1" s="235"/>
      <c r="SLZ1" s="236"/>
      <c r="SMA1" s="237"/>
      <c r="SMB1" s="237"/>
      <c r="SMC1" s="237"/>
      <c r="SMD1" s="237"/>
      <c r="SME1" s="237"/>
      <c r="SMF1" s="233"/>
      <c r="SMG1" s="238"/>
      <c r="SMH1" s="234"/>
      <c r="SMI1" s="235"/>
      <c r="SMJ1" s="235"/>
      <c r="SMK1" s="235"/>
      <c r="SML1" s="235"/>
      <c r="SMM1" s="235"/>
      <c r="SMN1" s="239"/>
      <c r="SMO1" s="235"/>
      <c r="SMP1" s="235"/>
      <c r="SMQ1" s="240"/>
      <c r="SMR1" s="235"/>
      <c r="SMS1" s="235"/>
      <c r="SMT1" s="236"/>
      <c r="SMU1" s="237"/>
      <c r="SMV1" s="237"/>
      <c r="SMW1" s="237"/>
      <c r="SMX1" s="237"/>
      <c r="SMY1" s="237"/>
      <c r="SMZ1" s="233"/>
      <c r="SNA1" s="238"/>
      <c r="SNB1" s="234"/>
      <c r="SNC1" s="235"/>
      <c r="SND1" s="235"/>
      <c r="SNE1" s="235"/>
      <c r="SNF1" s="235"/>
      <c r="SNG1" s="235"/>
      <c r="SNH1" s="239"/>
      <c r="SNI1" s="235"/>
      <c r="SNJ1" s="235"/>
      <c r="SNK1" s="240"/>
      <c r="SNL1" s="235"/>
      <c r="SNM1" s="235"/>
      <c r="SNN1" s="236"/>
      <c r="SNO1" s="237"/>
      <c r="SNP1" s="237"/>
      <c r="SNQ1" s="237"/>
      <c r="SNR1" s="237"/>
      <c r="SNS1" s="237"/>
      <c r="SNT1" s="233"/>
      <c r="SNU1" s="238"/>
      <c r="SNV1" s="234"/>
      <c r="SNW1" s="235"/>
      <c r="SNX1" s="235"/>
      <c r="SNY1" s="235"/>
      <c r="SNZ1" s="235"/>
      <c r="SOA1" s="235"/>
      <c r="SOB1" s="239"/>
      <c r="SOC1" s="235"/>
      <c r="SOD1" s="235"/>
      <c r="SOE1" s="240"/>
      <c r="SOF1" s="235"/>
      <c r="SOG1" s="235"/>
      <c r="SOH1" s="236"/>
      <c r="SOI1" s="237"/>
      <c r="SOJ1" s="237"/>
      <c r="SOK1" s="237"/>
      <c r="SOL1" s="237"/>
      <c r="SOM1" s="237"/>
      <c r="SON1" s="233"/>
      <c r="SOO1" s="238"/>
      <c r="SOP1" s="234"/>
      <c r="SOQ1" s="235"/>
      <c r="SOR1" s="235"/>
      <c r="SOS1" s="235"/>
      <c r="SOT1" s="235"/>
      <c r="SOU1" s="235"/>
      <c r="SOV1" s="239"/>
      <c r="SOW1" s="235"/>
      <c r="SOX1" s="235"/>
      <c r="SOY1" s="240"/>
      <c r="SOZ1" s="235"/>
      <c r="SPA1" s="235"/>
      <c r="SPB1" s="236"/>
      <c r="SPC1" s="237"/>
      <c r="SPD1" s="237"/>
      <c r="SPE1" s="237"/>
      <c r="SPF1" s="237"/>
      <c r="SPG1" s="237"/>
      <c r="SPH1" s="233"/>
      <c r="SPI1" s="238"/>
      <c r="SPJ1" s="234"/>
      <c r="SPK1" s="235"/>
      <c r="SPL1" s="235"/>
      <c r="SPM1" s="235"/>
      <c r="SPN1" s="235"/>
      <c r="SPO1" s="235"/>
      <c r="SPP1" s="239"/>
      <c r="SPQ1" s="235"/>
      <c r="SPR1" s="235"/>
      <c r="SPS1" s="240"/>
      <c r="SPT1" s="235"/>
      <c r="SPU1" s="235"/>
      <c r="SPV1" s="236"/>
      <c r="SPW1" s="237"/>
      <c r="SPX1" s="237"/>
      <c r="SPY1" s="237"/>
      <c r="SPZ1" s="237"/>
      <c r="SQA1" s="237"/>
      <c r="SQB1" s="233"/>
      <c r="SQC1" s="238"/>
      <c r="SQD1" s="234"/>
      <c r="SQE1" s="235"/>
      <c r="SQF1" s="235"/>
      <c r="SQG1" s="235"/>
      <c r="SQH1" s="235"/>
      <c r="SQI1" s="235"/>
      <c r="SQJ1" s="239"/>
      <c r="SQK1" s="235"/>
      <c r="SQL1" s="235"/>
      <c r="SQM1" s="240"/>
      <c r="SQN1" s="235"/>
      <c r="SQO1" s="235"/>
      <c r="SQP1" s="236"/>
      <c r="SQQ1" s="237"/>
      <c r="SQR1" s="237"/>
      <c r="SQS1" s="237"/>
      <c r="SQT1" s="237"/>
      <c r="SQU1" s="237"/>
      <c r="SQV1" s="233"/>
      <c r="SQW1" s="238"/>
      <c r="SQX1" s="234"/>
      <c r="SQY1" s="235"/>
      <c r="SQZ1" s="235"/>
      <c r="SRA1" s="235"/>
      <c r="SRB1" s="235"/>
      <c r="SRC1" s="235"/>
      <c r="SRD1" s="239"/>
      <c r="SRE1" s="235"/>
      <c r="SRF1" s="235"/>
      <c r="SRG1" s="240"/>
      <c r="SRH1" s="235"/>
      <c r="SRI1" s="235"/>
      <c r="SRJ1" s="236"/>
      <c r="SRK1" s="237"/>
      <c r="SRL1" s="237"/>
      <c r="SRM1" s="237"/>
      <c r="SRN1" s="237"/>
      <c r="SRO1" s="237"/>
      <c r="SRP1" s="233"/>
      <c r="SRQ1" s="238"/>
      <c r="SRR1" s="234"/>
      <c r="SRS1" s="235"/>
      <c r="SRT1" s="235"/>
      <c r="SRU1" s="235"/>
      <c r="SRV1" s="235"/>
      <c r="SRW1" s="235"/>
      <c r="SRX1" s="239"/>
      <c r="SRY1" s="235"/>
      <c r="SRZ1" s="235"/>
      <c r="SSA1" s="240"/>
      <c r="SSB1" s="235"/>
      <c r="SSC1" s="235"/>
      <c r="SSD1" s="236"/>
      <c r="SSE1" s="237"/>
      <c r="SSF1" s="237"/>
      <c r="SSG1" s="237"/>
      <c r="SSH1" s="237"/>
      <c r="SSI1" s="237"/>
      <c r="SSJ1" s="233"/>
      <c r="SSK1" s="238"/>
      <c r="SSL1" s="234"/>
      <c r="SSM1" s="235"/>
      <c r="SSN1" s="235"/>
      <c r="SSO1" s="235"/>
      <c r="SSP1" s="235"/>
      <c r="SSQ1" s="235"/>
      <c r="SSR1" s="239"/>
      <c r="SSS1" s="235"/>
      <c r="SST1" s="235"/>
      <c r="SSU1" s="240"/>
      <c r="SSV1" s="235"/>
      <c r="SSW1" s="235"/>
      <c r="SSX1" s="236"/>
      <c r="SSY1" s="237"/>
      <c r="SSZ1" s="237"/>
      <c r="STA1" s="237"/>
      <c r="STB1" s="237"/>
      <c r="STC1" s="237"/>
      <c r="STD1" s="233"/>
      <c r="STE1" s="238"/>
      <c r="STF1" s="234"/>
      <c r="STG1" s="235"/>
      <c r="STH1" s="235"/>
      <c r="STI1" s="235"/>
      <c r="STJ1" s="235"/>
      <c r="STK1" s="235"/>
      <c r="STL1" s="239"/>
      <c r="STM1" s="235"/>
      <c r="STN1" s="235"/>
      <c r="STO1" s="240"/>
      <c r="STP1" s="235"/>
      <c r="STQ1" s="235"/>
      <c r="STR1" s="236"/>
      <c r="STS1" s="237"/>
      <c r="STT1" s="237"/>
      <c r="STU1" s="237"/>
      <c r="STV1" s="237"/>
      <c r="STW1" s="237"/>
      <c r="STX1" s="233"/>
      <c r="STY1" s="238"/>
      <c r="STZ1" s="234"/>
      <c r="SUA1" s="235"/>
      <c r="SUB1" s="235"/>
      <c r="SUC1" s="235"/>
      <c r="SUD1" s="235"/>
      <c r="SUE1" s="235"/>
      <c r="SUF1" s="239"/>
      <c r="SUG1" s="235"/>
      <c r="SUH1" s="235"/>
      <c r="SUI1" s="240"/>
      <c r="SUJ1" s="235"/>
      <c r="SUK1" s="235"/>
      <c r="SUL1" s="236"/>
      <c r="SUM1" s="237"/>
      <c r="SUN1" s="237"/>
      <c r="SUO1" s="237"/>
      <c r="SUP1" s="237"/>
      <c r="SUQ1" s="237"/>
      <c r="SUR1" s="233"/>
      <c r="SUS1" s="238"/>
      <c r="SUT1" s="234"/>
      <c r="SUU1" s="235"/>
      <c r="SUV1" s="235"/>
      <c r="SUW1" s="235"/>
      <c r="SUX1" s="235"/>
      <c r="SUY1" s="235"/>
      <c r="SUZ1" s="239"/>
      <c r="SVA1" s="235"/>
      <c r="SVB1" s="235"/>
      <c r="SVC1" s="240"/>
      <c r="SVD1" s="235"/>
      <c r="SVE1" s="235"/>
      <c r="SVF1" s="236"/>
      <c r="SVG1" s="237"/>
      <c r="SVH1" s="237"/>
      <c r="SVI1" s="237"/>
      <c r="SVJ1" s="237"/>
      <c r="SVK1" s="237"/>
      <c r="SVL1" s="233"/>
      <c r="SVM1" s="238"/>
      <c r="SVN1" s="234"/>
      <c r="SVO1" s="235"/>
      <c r="SVP1" s="235"/>
      <c r="SVQ1" s="235"/>
      <c r="SVR1" s="235"/>
      <c r="SVS1" s="235"/>
      <c r="SVT1" s="239"/>
      <c r="SVU1" s="235"/>
      <c r="SVV1" s="235"/>
      <c r="SVW1" s="240"/>
      <c r="SVX1" s="235"/>
      <c r="SVY1" s="235"/>
      <c r="SVZ1" s="236"/>
      <c r="SWA1" s="237"/>
      <c r="SWB1" s="237"/>
      <c r="SWC1" s="237"/>
      <c r="SWD1" s="237"/>
      <c r="SWE1" s="237"/>
      <c r="SWF1" s="233"/>
      <c r="SWG1" s="238"/>
      <c r="SWH1" s="234"/>
      <c r="SWI1" s="235"/>
      <c r="SWJ1" s="235"/>
      <c r="SWK1" s="235"/>
      <c r="SWL1" s="235"/>
      <c r="SWM1" s="235"/>
      <c r="SWN1" s="239"/>
      <c r="SWO1" s="235"/>
      <c r="SWP1" s="235"/>
      <c r="SWQ1" s="240"/>
      <c r="SWR1" s="235"/>
      <c r="SWS1" s="235"/>
      <c r="SWT1" s="236"/>
      <c r="SWU1" s="237"/>
      <c r="SWV1" s="237"/>
      <c r="SWW1" s="237"/>
      <c r="SWX1" s="237"/>
      <c r="SWY1" s="237"/>
      <c r="SWZ1" s="233"/>
      <c r="SXA1" s="238"/>
      <c r="SXB1" s="234"/>
      <c r="SXC1" s="235"/>
      <c r="SXD1" s="235"/>
      <c r="SXE1" s="235"/>
      <c r="SXF1" s="235"/>
      <c r="SXG1" s="235"/>
      <c r="SXH1" s="239"/>
      <c r="SXI1" s="235"/>
      <c r="SXJ1" s="235"/>
      <c r="SXK1" s="240"/>
      <c r="SXL1" s="235"/>
      <c r="SXM1" s="235"/>
      <c r="SXN1" s="236"/>
      <c r="SXO1" s="237"/>
      <c r="SXP1" s="237"/>
      <c r="SXQ1" s="237"/>
      <c r="SXR1" s="237"/>
      <c r="SXS1" s="237"/>
      <c r="SXT1" s="233"/>
      <c r="SXU1" s="238"/>
      <c r="SXV1" s="234"/>
      <c r="SXW1" s="235"/>
      <c r="SXX1" s="235"/>
      <c r="SXY1" s="235"/>
      <c r="SXZ1" s="235"/>
      <c r="SYA1" s="235"/>
      <c r="SYB1" s="239"/>
      <c r="SYC1" s="235"/>
      <c r="SYD1" s="235"/>
      <c r="SYE1" s="240"/>
      <c r="SYF1" s="235"/>
      <c r="SYG1" s="235"/>
      <c r="SYH1" s="236"/>
      <c r="SYI1" s="237"/>
      <c r="SYJ1" s="237"/>
      <c r="SYK1" s="237"/>
      <c r="SYL1" s="237"/>
      <c r="SYM1" s="237"/>
      <c r="SYN1" s="233"/>
      <c r="SYO1" s="238"/>
      <c r="SYP1" s="234"/>
      <c r="SYQ1" s="235"/>
      <c r="SYR1" s="235"/>
      <c r="SYS1" s="235"/>
      <c r="SYT1" s="235"/>
      <c r="SYU1" s="235"/>
      <c r="SYV1" s="239"/>
      <c r="SYW1" s="235"/>
      <c r="SYX1" s="235"/>
      <c r="SYY1" s="240"/>
      <c r="SYZ1" s="235"/>
      <c r="SZA1" s="235"/>
      <c r="SZB1" s="236"/>
      <c r="SZC1" s="237"/>
      <c r="SZD1" s="237"/>
      <c r="SZE1" s="237"/>
      <c r="SZF1" s="237"/>
      <c r="SZG1" s="237"/>
      <c r="SZH1" s="233"/>
      <c r="SZI1" s="238"/>
      <c r="SZJ1" s="234"/>
      <c r="SZK1" s="235"/>
      <c r="SZL1" s="235"/>
      <c r="SZM1" s="235"/>
      <c r="SZN1" s="235"/>
      <c r="SZO1" s="235"/>
      <c r="SZP1" s="239"/>
      <c r="SZQ1" s="235"/>
      <c r="SZR1" s="235"/>
      <c r="SZS1" s="240"/>
      <c r="SZT1" s="235"/>
      <c r="SZU1" s="235"/>
      <c r="SZV1" s="236"/>
      <c r="SZW1" s="237"/>
      <c r="SZX1" s="237"/>
      <c r="SZY1" s="237"/>
      <c r="SZZ1" s="237"/>
      <c r="TAA1" s="237"/>
      <c r="TAB1" s="233"/>
      <c r="TAC1" s="238"/>
      <c r="TAD1" s="234"/>
      <c r="TAE1" s="235"/>
      <c r="TAF1" s="235"/>
      <c r="TAG1" s="235"/>
      <c r="TAH1" s="235"/>
      <c r="TAI1" s="235"/>
      <c r="TAJ1" s="239"/>
      <c r="TAK1" s="235"/>
      <c r="TAL1" s="235"/>
      <c r="TAM1" s="240"/>
      <c r="TAN1" s="235"/>
      <c r="TAO1" s="235"/>
      <c r="TAP1" s="236"/>
      <c r="TAQ1" s="237"/>
      <c r="TAR1" s="237"/>
      <c r="TAS1" s="237"/>
      <c r="TAT1" s="237"/>
      <c r="TAU1" s="237"/>
      <c r="TAV1" s="233"/>
      <c r="TAW1" s="238"/>
      <c r="TAX1" s="234"/>
      <c r="TAY1" s="235"/>
      <c r="TAZ1" s="235"/>
      <c r="TBA1" s="235"/>
      <c r="TBB1" s="235"/>
      <c r="TBC1" s="235"/>
      <c r="TBD1" s="239"/>
      <c r="TBE1" s="235"/>
      <c r="TBF1" s="235"/>
      <c r="TBG1" s="240"/>
      <c r="TBH1" s="235"/>
      <c r="TBI1" s="235"/>
      <c r="TBJ1" s="236"/>
      <c r="TBK1" s="237"/>
      <c r="TBL1" s="237"/>
      <c r="TBM1" s="237"/>
      <c r="TBN1" s="237"/>
      <c r="TBO1" s="237"/>
      <c r="TBP1" s="233"/>
      <c r="TBQ1" s="238"/>
      <c r="TBR1" s="234"/>
      <c r="TBS1" s="235"/>
      <c r="TBT1" s="235"/>
      <c r="TBU1" s="235"/>
      <c r="TBV1" s="235"/>
      <c r="TBW1" s="235"/>
      <c r="TBX1" s="239"/>
      <c r="TBY1" s="235"/>
      <c r="TBZ1" s="235"/>
      <c r="TCA1" s="240"/>
      <c r="TCB1" s="235"/>
      <c r="TCC1" s="235"/>
      <c r="TCD1" s="236"/>
      <c r="TCE1" s="237"/>
      <c r="TCF1" s="237"/>
      <c r="TCG1" s="237"/>
      <c r="TCH1" s="237"/>
      <c r="TCI1" s="237"/>
      <c r="TCJ1" s="233"/>
      <c r="TCK1" s="238"/>
      <c r="TCL1" s="234"/>
      <c r="TCM1" s="235"/>
      <c r="TCN1" s="235"/>
      <c r="TCO1" s="235"/>
      <c r="TCP1" s="235"/>
      <c r="TCQ1" s="235"/>
      <c r="TCR1" s="239"/>
      <c r="TCS1" s="235"/>
      <c r="TCT1" s="235"/>
      <c r="TCU1" s="240"/>
      <c r="TCV1" s="235"/>
      <c r="TCW1" s="235"/>
      <c r="TCX1" s="236"/>
      <c r="TCY1" s="237"/>
      <c r="TCZ1" s="237"/>
      <c r="TDA1" s="237"/>
      <c r="TDB1" s="237"/>
      <c r="TDC1" s="237"/>
      <c r="TDD1" s="233"/>
      <c r="TDE1" s="238"/>
      <c r="TDF1" s="234"/>
      <c r="TDG1" s="235"/>
      <c r="TDH1" s="235"/>
      <c r="TDI1" s="235"/>
      <c r="TDJ1" s="235"/>
      <c r="TDK1" s="235"/>
      <c r="TDL1" s="239"/>
      <c r="TDM1" s="235"/>
      <c r="TDN1" s="235"/>
      <c r="TDO1" s="240"/>
      <c r="TDP1" s="235"/>
      <c r="TDQ1" s="235"/>
      <c r="TDR1" s="236"/>
      <c r="TDS1" s="237"/>
      <c r="TDT1" s="237"/>
      <c r="TDU1" s="237"/>
      <c r="TDV1" s="237"/>
      <c r="TDW1" s="237"/>
      <c r="TDX1" s="233"/>
      <c r="TDY1" s="238"/>
      <c r="TDZ1" s="234"/>
      <c r="TEA1" s="235"/>
      <c r="TEB1" s="235"/>
      <c r="TEC1" s="235"/>
      <c r="TED1" s="235"/>
      <c r="TEE1" s="235"/>
      <c r="TEF1" s="239"/>
      <c r="TEG1" s="235"/>
      <c r="TEH1" s="235"/>
      <c r="TEI1" s="240"/>
      <c r="TEJ1" s="235"/>
      <c r="TEK1" s="235"/>
      <c r="TEL1" s="236"/>
      <c r="TEM1" s="237"/>
      <c r="TEN1" s="237"/>
      <c r="TEO1" s="237"/>
      <c r="TEP1" s="237"/>
      <c r="TEQ1" s="237"/>
      <c r="TER1" s="233"/>
      <c r="TES1" s="238"/>
      <c r="TET1" s="234"/>
      <c r="TEU1" s="235"/>
      <c r="TEV1" s="235"/>
      <c r="TEW1" s="235"/>
      <c r="TEX1" s="235"/>
      <c r="TEY1" s="235"/>
      <c r="TEZ1" s="239"/>
      <c r="TFA1" s="235"/>
      <c r="TFB1" s="235"/>
      <c r="TFC1" s="240"/>
      <c r="TFD1" s="235"/>
      <c r="TFE1" s="235"/>
      <c r="TFF1" s="236"/>
      <c r="TFG1" s="237"/>
      <c r="TFH1" s="237"/>
      <c r="TFI1" s="237"/>
      <c r="TFJ1" s="237"/>
      <c r="TFK1" s="237"/>
      <c r="TFL1" s="233"/>
      <c r="TFM1" s="238"/>
      <c r="TFN1" s="234"/>
      <c r="TFO1" s="235"/>
      <c r="TFP1" s="235"/>
      <c r="TFQ1" s="235"/>
      <c r="TFR1" s="235"/>
      <c r="TFS1" s="235"/>
      <c r="TFT1" s="239"/>
      <c r="TFU1" s="235"/>
      <c r="TFV1" s="235"/>
      <c r="TFW1" s="240"/>
      <c r="TFX1" s="235"/>
      <c r="TFY1" s="235"/>
      <c r="TFZ1" s="236"/>
      <c r="TGA1" s="237"/>
      <c r="TGB1" s="237"/>
      <c r="TGC1" s="237"/>
      <c r="TGD1" s="237"/>
      <c r="TGE1" s="237"/>
      <c r="TGF1" s="233"/>
      <c r="TGG1" s="238"/>
      <c r="TGH1" s="234"/>
      <c r="TGI1" s="235"/>
      <c r="TGJ1" s="235"/>
      <c r="TGK1" s="235"/>
      <c r="TGL1" s="235"/>
      <c r="TGM1" s="235"/>
      <c r="TGN1" s="239"/>
      <c r="TGO1" s="235"/>
      <c r="TGP1" s="235"/>
      <c r="TGQ1" s="240"/>
      <c r="TGR1" s="235"/>
      <c r="TGS1" s="235"/>
      <c r="TGT1" s="236"/>
      <c r="TGU1" s="237"/>
      <c r="TGV1" s="237"/>
      <c r="TGW1" s="237"/>
      <c r="TGX1" s="237"/>
      <c r="TGY1" s="237"/>
      <c r="TGZ1" s="233"/>
      <c r="THA1" s="238"/>
      <c r="THB1" s="234"/>
      <c r="THC1" s="235"/>
      <c r="THD1" s="235"/>
      <c r="THE1" s="235"/>
      <c r="THF1" s="235"/>
      <c r="THG1" s="235"/>
      <c r="THH1" s="239"/>
      <c r="THI1" s="235"/>
      <c r="THJ1" s="235"/>
      <c r="THK1" s="240"/>
      <c r="THL1" s="235"/>
      <c r="THM1" s="235"/>
      <c r="THN1" s="236"/>
      <c r="THO1" s="237"/>
      <c r="THP1" s="237"/>
      <c r="THQ1" s="237"/>
      <c r="THR1" s="237"/>
      <c r="THS1" s="237"/>
      <c r="THT1" s="233"/>
      <c r="THU1" s="238"/>
      <c r="THV1" s="234"/>
      <c r="THW1" s="235"/>
      <c r="THX1" s="235"/>
      <c r="THY1" s="235"/>
      <c r="THZ1" s="235"/>
      <c r="TIA1" s="235"/>
      <c r="TIB1" s="239"/>
      <c r="TIC1" s="235"/>
      <c r="TID1" s="235"/>
      <c r="TIE1" s="240"/>
      <c r="TIF1" s="235"/>
      <c r="TIG1" s="235"/>
      <c r="TIH1" s="236"/>
      <c r="TII1" s="237"/>
      <c r="TIJ1" s="237"/>
      <c r="TIK1" s="237"/>
      <c r="TIL1" s="237"/>
      <c r="TIM1" s="237"/>
      <c r="TIN1" s="233"/>
      <c r="TIO1" s="238"/>
      <c r="TIP1" s="234"/>
      <c r="TIQ1" s="235"/>
      <c r="TIR1" s="235"/>
      <c r="TIS1" s="235"/>
      <c r="TIT1" s="235"/>
      <c r="TIU1" s="235"/>
      <c r="TIV1" s="239"/>
      <c r="TIW1" s="235"/>
      <c r="TIX1" s="235"/>
      <c r="TIY1" s="240"/>
      <c r="TIZ1" s="235"/>
      <c r="TJA1" s="235"/>
      <c r="TJB1" s="236"/>
      <c r="TJC1" s="237"/>
      <c r="TJD1" s="237"/>
      <c r="TJE1" s="237"/>
      <c r="TJF1" s="237"/>
      <c r="TJG1" s="237"/>
      <c r="TJH1" s="233"/>
      <c r="TJI1" s="238"/>
      <c r="TJJ1" s="234"/>
      <c r="TJK1" s="235"/>
      <c r="TJL1" s="235"/>
      <c r="TJM1" s="235"/>
      <c r="TJN1" s="235"/>
      <c r="TJO1" s="235"/>
      <c r="TJP1" s="239"/>
      <c r="TJQ1" s="235"/>
      <c r="TJR1" s="235"/>
      <c r="TJS1" s="240"/>
      <c r="TJT1" s="235"/>
      <c r="TJU1" s="235"/>
      <c r="TJV1" s="236"/>
      <c r="TJW1" s="237"/>
      <c r="TJX1" s="237"/>
      <c r="TJY1" s="237"/>
      <c r="TJZ1" s="237"/>
      <c r="TKA1" s="237"/>
      <c r="TKB1" s="233"/>
      <c r="TKC1" s="238"/>
      <c r="TKD1" s="234"/>
      <c r="TKE1" s="235"/>
      <c r="TKF1" s="235"/>
      <c r="TKG1" s="235"/>
      <c r="TKH1" s="235"/>
      <c r="TKI1" s="235"/>
      <c r="TKJ1" s="239"/>
      <c r="TKK1" s="235"/>
      <c r="TKL1" s="235"/>
      <c r="TKM1" s="240"/>
      <c r="TKN1" s="235"/>
      <c r="TKO1" s="235"/>
      <c r="TKP1" s="236"/>
      <c r="TKQ1" s="237"/>
      <c r="TKR1" s="237"/>
      <c r="TKS1" s="237"/>
      <c r="TKT1" s="237"/>
      <c r="TKU1" s="237"/>
      <c r="TKV1" s="233"/>
      <c r="TKW1" s="238"/>
      <c r="TKX1" s="234"/>
      <c r="TKY1" s="235"/>
      <c r="TKZ1" s="235"/>
      <c r="TLA1" s="235"/>
      <c r="TLB1" s="235"/>
      <c r="TLC1" s="235"/>
      <c r="TLD1" s="239"/>
      <c r="TLE1" s="235"/>
      <c r="TLF1" s="235"/>
      <c r="TLG1" s="240"/>
      <c r="TLH1" s="235"/>
      <c r="TLI1" s="235"/>
      <c r="TLJ1" s="236"/>
      <c r="TLK1" s="237"/>
      <c r="TLL1" s="237"/>
      <c r="TLM1" s="237"/>
      <c r="TLN1" s="237"/>
      <c r="TLO1" s="237"/>
      <c r="TLP1" s="233"/>
      <c r="TLQ1" s="238"/>
      <c r="TLR1" s="234"/>
      <c r="TLS1" s="235"/>
      <c r="TLT1" s="235"/>
      <c r="TLU1" s="235"/>
      <c r="TLV1" s="235"/>
      <c r="TLW1" s="235"/>
      <c r="TLX1" s="239"/>
      <c r="TLY1" s="235"/>
      <c r="TLZ1" s="235"/>
      <c r="TMA1" s="240"/>
      <c r="TMB1" s="235"/>
      <c r="TMC1" s="235"/>
      <c r="TMD1" s="236"/>
      <c r="TME1" s="237"/>
      <c r="TMF1" s="237"/>
      <c r="TMG1" s="237"/>
      <c r="TMH1" s="237"/>
      <c r="TMI1" s="237"/>
      <c r="TMJ1" s="233"/>
      <c r="TMK1" s="238"/>
      <c r="TML1" s="234"/>
      <c r="TMM1" s="235"/>
      <c r="TMN1" s="235"/>
      <c r="TMO1" s="235"/>
      <c r="TMP1" s="235"/>
      <c r="TMQ1" s="235"/>
      <c r="TMR1" s="239"/>
      <c r="TMS1" s="235"/>
      <c r="TMT1" s="235"/>
      <c r="TMU1" s="240"/>
      <c r="TMV1" s="235"/>
      <c r="TMW1" s="235"/>
      <c r="TMX1" s="236"/>
      <c r="TMY1" s="237"/>
      <c r="TMZ1" s="237"/>
      <c r="TNA1" s="237"/>
      <c r="TNB1" s="237"/>
      <c r="TNC1" s="237"/>
      <c r="TND1" s="233"/>
      <c r="TNE1" s="238"/>
      <c r="TNF1" s="234"/>
      <c r="TNG1" s="235"/>
      <c r="TNH1" s="235"/>
      <c r="TNI1" s="235"/>
      <c r="TNJ1" s="235"/>
      <c r="TNK1" s="235"/>
      <c r="TNL1" s="239"/>
      <c r="TNM1" s="235"/>
      <c r="TNN1" s="235"/>
      <c r="TNO1" s="240"/>
      <c r="TNP1" s="235"/>
      <c r="TNQ1" s="235"/>
      <c r="TNR1" s="236"/>
      <c r="TNS1" s="237"/>
      <c r="TNT1" s="237"/>
      <c r="TNU1" s="237"/>
      <c r="TNV1" s="237"/>
      <c r="TNW1" s="237"/>
      <c r="TNX1" s="233"/>
      <c r="TNY1" s="238"/>
      <c r="TNZ1" s="234"/>
      <c r="TOA1" s="235"/>
      <c r="TOB1" s="235"/>
      <c r="TOC1" s="235"/>
      <c r="TOD1" s="235"/>
      <c r="TOE1" s="235"/>
      <c r="TOF1" s="239"/>
      <c r="TOG1" s="235"/>
      <c r="TOH1" s="235"/>
      <c r="TOI1" s="240"/>
      <c r="TOJ1" s="235"/>
      <c r="TOK1" s="235"/>
      <c r="TOL1" s="236"/>
      <c r="TOM1" s="237"/>
      <c r="TON1" s="237"/>
      <c r="TOO1" s="237"/>
      <c r="TOP1" s="237"/>
      <c r="TOQ1" s="237"/>
      <c r="TOR1" s="233"/>
      <c r="TOS1" s="238"/>
      <c r="TOT1" s="234"/>
      <c r="TOU1" s="235"/>
      <c r="TOV1" s="235"/>
      <c r="TOW1" s="235"/>
      <c r="TOX1" s="235"/>
      <c r="TOY1" s="235"/>
      <c r="TOZ1" s="239"/>
      <c r="TPA1" s="235"/>
      <c r="TPB1" s="235"/>
      <c r="TPC1" s="240"/>
      <c r="TPD1" s="235"/>
      <c r="TPE1" s="235"/>
      <c r="TPF1" s="236"/>
      <c r="TPG1" s="237"/>
      <c r="TPH1" s="237"/>
      <c r="TPI1" s="237"/>
      <c r="TPJ1" s="237"/>
      <c r="TPK1" s="237"/>
      <c r="TPL1" s="233"/>
      <c r="TPM1" s="238"/>
      <c r="TPN1" s="234"/>
      <c r="TPO1" s="235"/>
      <c r="TPP1" s="235"/>
      <c r="TPQ1" s="235"/>
      <c r="TPR1" s="235"/>
      <c r="TPS1" s="235"/>
      <c r="TPT1" s="239"/>
      <c r="TPU1" s="235"/>
      <c r="TPV1" s="235"/>
      <c r="TPW1" s="240"/>
      <c r="TPX1" s="235"/>
      <c r="TPY1" s="235"/>
      <c r="TPZ1" s="236"/>
      <c r="TQA1" s="237"/>
      <c r="TQB1" s="237"/>
      <c r="TQC1" s="237"/>
      <c r="TQD1" s="237"/>
      <c r="TQE1" s="237"/>
      <c r="TQF1" s="233"/>
      <c r="TQG1" s="238"/>
      <c r="TQH1" s="234"/>
      <c r="TQI1" s="235"/>
      <c r="TQJ1" s="235"/>
      <c r="TQK1" s="235"/>
      <c r="TQL1" s="235"/>
      <c r="TQM1" s="235"/>
      <c r="TQN1" s="239"/>
      <c r="TQO1" s="235"/>
      <c r="TQP1" s="235"/>
      <c r="TQQ1" s="240"/>
      <c r="TQR1" s="235"/>
      <c r="TQS1" s="235"/>
      <c r="TQT1" s="236"/>
      <c r="TQU1" s="237"/>
      <c r="TQV1" s="237"/>
      <c r="TQW1" s="237"/>
      <c r="TQX1" s="237"/>
      <c r="TQY1" s="237"/>
      <c r="TQZ1" s="233"/>
      <c r="TRA1" s="238"/>
      <c r="TRB1" s="234"/>
      <c r="TRC1" s="235"/>
      <c r="TRD1" s="235"/>
      <c r="TRE1" s="235"/>
      <c r="TRF1" s="235"/>
      <c r="TRG1" s="235"/>
      <c r="TRH1" s="239"/>
      <c r="TRI1" s="235"/>
      <c r="TRJ1" s="235"/>
      <c r="TRK1" s="240"/>
      <c r="TRL1" s="235"/>
      <c r="TRM1" s="235"/>
      <c r="TRN1" s="236"/>
      <c r="TRO1" s="237"/>
      <c r="TRP1" s="237"/>
      <c r="TRQ1" s="237"/>
      <c r="TRR1" s="237"/>
      <c r="TRS1" s="237"/>
      <c r="TRT1" s="233"/>
      <c r="TRU1" s="238"/>
      <c r="TRV1" s="234"/>
      <c r="TRW1" s="235"/>
      <c r="TRX1" s="235"/>
      <c r="TRY1" s="235"/>
      <c r="TRZ1" s="235"/>
      <c r="TSA1" s="235"/>
      <c r="TSB1" s="239"/>
      <c r="TSC1" s="235"/>
      <c r="TSD1" s="235"/>
      <c r="TSE1" s="240"/>
      <c r="TSF1" s="235"/>
      <c r="TSG1" s="235"/>
      <c r="TSH1" s="236"/>
      <c r="TSI1" s="237"/>
      <c r="TSJ1" s="237"/>
      <c r="TSK1" s="237"/>
      <c r="TSL1" s="237"/>
      <c r="TSM1" s="237"/>
      <c r="TSN1" s="233"/>
      <c r="TSO1" s="238"/>
      <c r="TSP1" s="234"/>
      <c r="TSQ1" s="235"/>
      <c r="TSR1" s="235"/>
      <c r="TSS1" s="235"/>
      <c r="TST1" s="235"/>
      <c r="TSU1" s="235"/>
      <c r="TSV1" s="239"/>
      <c r="TSW1" s="235"/>
      <c r="TSX1" s="235"/>
      <c r="TSY1" s="240"/>
      <c r="TSZ1" s="235"/>
      <c r="TTA1" s="235"/>
      <c r="TTB1" s="236"/>
      <c r="TTC1" s="237"/>
      <c r="TTD1" s="237"/>
      <c r="TTE1" s="237"/>
      <c r="TTF1" s="237"/>
      <c r="TTG1" s="237"/>
      <c r="TTH1" s="233"/>
      <c r="TTI1" s="238"/>
      <c r="TTJ1" s="234"/>
      <c r="TTK1" s="235"/>
      <c r="TTL1" s="235"/>
      <c r="TTM1" s="235"/>
      <c r="TTN1" s="235"/>
      <c r="TTO1" s="235"/>
      <c r="TTP1" s="239"/>
      <c r="TTQ1" s="235"/>
      <c r="TTR1" s="235"/>
      <c r="TTS1" s="240"/>
      <c r="TTT1" s="235"/>
      <c r="TTU1" s="235"/>
      <c r="TTV1" s="236"/>
      <c r="TTW1" s="237"/>
      <c r="TTX1" s="237"/>
      <c r="TTY1" s="237"/>
      <c r="TTZ1" s="237"/>
      <c r="TUA1" s="237"/>
      <c r="TUB1" s="233"/>
      <c r="TUC1" s="238"/>
      <c r="TUD1" s="234"/>
      <c r="TUE1" s="235"/>
      <c r="TUF1" s="235"/>
      <c r="TUG1" s="235"/>
      <c r="TUH1" s="235"/>
      <c r="TUI1" s="235"/>
      <c r="TUJ1" s="239"/>
      <c r="TUK1" s="235"/>
      <c r="TUL1" s="235"/>
      <c r="TUM1" s="240"/>
      <c r="TUN1" s="235"/>
      <c r="TUO1" s="235"/>
      <c r="TUP1" s="236"/>
      <c r="TUQ1" s="237"/>
      <c r="TUR1" s="237"/>
      <c r="TUS1" s="237"/>
      <c r="TUT1" s="237"/>
      <c r="TUU1" s="237"/>
      <c r="TUV1" s="233"/>
      <c r="TUW1" s="238"/>
      <c r="TUX1" s="234"/>
      <c r="TUY1" s="235"/>
      <c r="TUZ1" s="235"/>
      <c r="TVA1" s="235"/>
      <c r="TVB1" s="235"/>
      <c r="TVC1" s="235"/>
      <c r="TVD1" s="239"/>
      <c r="TVE1" s="235"/>
      <c r="TVF1" s="235"/>
      <c r="TVG1" s="240"/>
      <c r="TVH1" s="235"/>
      <c r="TVI1" s="235"/>
      <c r="TVJ1" s="236"/>
      <c r="TVK1" s="237"/>
      <c r="TVL1" s="237"/>
      <c r="TVM1" s="237"/>
      <c r="TVN1" s="237"/>
      <c r="TVO1" s="237"/>
      <c r="TVP1" s="233"/>
      <c r="TVQ1" s="238"/>
      <c r="TVR1" s="234"/>
      <c r="TVS1" s="235"/>
      <c r="TVT1" s="235"/>
      <c r="TVU1" s="235"/>
      <c r="TVV1" s="235"/>
      <c r="TVW1" s="235"/>
      <c r="TVX1" s="239"/>
      <c r="TVY1" s="235"/>
      <c r="TVZ1" s="235"/>
      <c r="TWA1" s="240"/>
      <c r="TWB1" s="235"/>
      <c r="TWC1" s="235"/>
      <c r="TWD1" s="236"/>
      <c r="TWE1" s="237"/>
      <c r="TWF1" s="237"/>
      <c r="TWG1" s="237"/>
      <c r="TWH1" s="237"/>
      <c r="TWI1" s="237"/>
      <c r="TWJ1" s="233"/>
      <c r="TWK1" s="238"/>
      <c r="TWL1" s="234"/>
      <c r="TWM1" s="235"/>
      <c r="TWN1" s="235"/>
      <c r="TWO1" s="235"/>
      <c r="TWP1" s="235"/>
      <c r="TWQ1" s="235"/>
      <c r="TWR1" s="239"/>
      <c r="TWS1" s="235"/>
      <c r="TWT1" s="235"/>
      <c r="TWU1" s="240"/>
      <c r="TWV1" s="235"/>
      <c r="TWW1" s="235"/>
      <c r="TWX1" s="236"/>
      <c r="TWY1" s="237"/>
      <c r="TWZ1" s="237"/>
      <c r="TXA1" s="237"/>
      <c r="TXB1" s="237"/>
      <c r="TXC1" s="237"/>
      <c r="TXD1" s="233"/>
      <c r="TXE1" s="238"/>
      <c r="TXF1" s="234"/>
      <c r="TXG1" s="235"/>
      <c r="TXH1" s="235"/>
      <c r="TXI1" s="235"/>
      <c r="TXJ1" s="235"/>
      <c r="TXK1" s="235"/>
      <c r="TXL1" s="239"/>
      <c r="TXM1" s="235"/>
      <c r="TXN1" s="235"/>
      <c r="TXO1" s="240"/>
      <c r="TXP1" s="235"/>
      <c r="TXQ1" s="235"/>
      <c r="TXR1" s="236"/>
      <c r="TXS1" s="237"/>
      <c r="TXT1" s="237"/>
      <c r="TXU1" s="237"/>
      <c r="TXV1" s="237"/>
      <c r="TXW1" s="237"/>
      <c r="TXX1" s="233"/>
      <c r="TXY1" s="238"/>
      <c r="TXZ1" s="234"/>
      <c r="TYA1" s="235"/>
      <c r="TYB1" s="235"/>
      <c r="TYC1" s="235"/>
      <c r="TYD1" s="235"/>
      <c r="TYE1" s="235"/>
      <c r="TYF1" s="239"/>
      <c r="TYG1" s="235"/>
      <c r="TYH1" s="235"/>
      <c r="TYI1" s="240"/>
      <c r="TYJ1" s="235"/>
      <c r="TYK1" s="235"/>
      <c r="TYL1" s="236"/>
      <c r="TYM1" s="237"/>
      <c r="TYN1" s="237"/>
      <c r="TYO1" s="237"/>
      <c r="TYP1" s="237"/>
      <c r="TYQ1" s="237"/>
      <c r="TYR1" s="233"/>
      <c r="TYS1" s="238"/>
      <c r="TYT1" s="234"/>
      <c r="TYU1" s="235"/>
      <c r="TYV1" s="235"/>
      <c r="TYW1" s="235"/>
      <c r="TYX1" s="235"/>
      <c r="TYY1" s="235"/>
      <c r="TYZ1" s="239"/>
      <c r="TZA1" s="235"/>
      <c r="TZB1" s="235"/>
      <c r="TZC1" s="240"/>
      <c r="TZD1" s="235"/>
      <c r="TZE1" s="235"/>
      <c r="TZF1" s="236"/>
      <c r="TZG1" s="237"/>
      <c r="TZH1" s="237"/>
      <c r="TZI1" s="237"/>
      <c r="TZJ1" s="237"/>
      <c r="TZK1" s="237"/>
      <c r="TZL1" s="233"/>
      <c r="TZM1" s="238"/>
      <c r="TZN1" s="234"/>
      <c r="TZO1" s="235"/>
      <c r="TZP1" s="235"/>
      <c r="TZQ1" s="235"/>
      <c r="TZR1" s="235"/>
      <c r="TZS1" s="235"/>
      <c r="TZT1" s="239"/>
      <c r="TZU1" s="235"/>
      <c r="TZV1" s="235"/>
      <c r="TZW1" s="240"/>
      <c r="TZX1" s="235"/>
      <c r="TZY1" s="235"/>
      <c r="TZZ1" s="236"/>
      <c r="UAA1" s="237"/>
      <c r="UAB1" s="237"/>
      <c r="UAC1" s="237"/>
      <c r="UAD1" s="237"/>
      <c r="UAE1" s="237"/>
      <c r="UAF1" s="233"/>
      <c r="UAG1" s="238"/>
      <c r="UAH1" s="234"/>
      <c r="UAI1" s="235"/>
      <c r="UAJ1" s="235"/>
      <c r="UAK1" s="235"/>
      <c r="UAL1" s="235"/>
      <c r="UAM1" s="235"/>
      <c r="UAN1" s="239"/>
      <c r="UAO1" s="235"/>
      <c r="UAP1" s="235"/>
      <c r="UAQ1" s="240"/>
      <c r="UAR1" s="235"/>
      <c r="UAS1" s="235"/>
      <c r="UAT1" s="236"/>
      <c r="UAU1" s="237"/>
      <c r="UAV1" s="237"/>
      <c r="UAW1" s="237"/>
      <c r="UAX1" s="237"/>
      <c r="UAY1" s="237"/>
      <c r="UAZ1" s="233"/>
      <c r="UBA1" s="238"/>
      <c r="UBB1" s="234"/>
      <c r="UBC1" s="235"/>
      <c r="UBD1" s="235"/>
      <c r="UBE1" s="235"/>
      <c r="UBF1" s="235"/>
      <c r="UBG1" s="235"/>
      <c r="UBH1" s="239"/>
      <c r="UBI1" s="235"/>
      <c r="UBJ1" s="235"/>
      <c r="UBK1" s="240"/>
      <c r="UBL1" s="235"/>
      <c r="UBM1" s="235"/>
      <c r="UBN1" s="236"/>
      <c r="UBO1" s="237"/>
      <c r="UBP1" s="237"/>
      <c r="UBQ1" s="237"/>
      <c r="UBR1" s="237"/>
      <c r="UBS1" s="237"/>
      <c r="UBT1" s="233"/>
      <c r="UBU1" s="238"/>
      <c r="UBV1" s="234"/>
      <c r="UBW1" s="235"/>
      <c r="UBX1" s="235"/>
      <c r="UBY1" s="235"/>
      <c r="UBZ1" s="235"/>
      <c r="UCA1" s="235"/>
      <c r="UCB1" s="239"/>
      <c r="UCC1" s="235"/>
      <c r="UCD1" s="235"/>
      <c r="UCE1" s="240"/>
      <c r="UCF1" s="235"/>
      <c r="UCG1" s="235"/>
      <c r="UCH1" s="236"/>
      <c r="UCI1" s="237"/>
      <c r="UCJ1" s="237"/>
      <c r="UCK1" s="237"/>
      <c r="UCL1" s="237"/>
      <c r="UCM1" s="237"/>
      <c r="UCN1" s="233"/>
      <c r="UCO1" s="238"/>
      <c r="UCP1" s="234"/>
      <c r="UCQ1" s="235"/>
      <c r="UCR1" s="235"/>
      <c r="UCS1" s="235"/>
      <c r="UCT1" s="235"/>
      <c r="UCU1" s="235"/>
      <c r="UCV1" s="239"/>
      <c r="UCW1" s="235"/>
      <c r="UCX1" s="235"/>
      <c r="UCY1" s="240"/>
      <c r="UCZ1" s="235"/>
      <c r="UDA1" s="235"/>
      <c r="UDB1" s="236"/>
      <c r="UDC1" s="237"/>
      <c r="UDD1" s="237"/>
      <c r="UDE1" s="237"/>
      <c r="UDF1" s="237"/>
      <c r="UDG1" s="237"/>
      <c r="UDH1" s="233"/>
      <c r="UDI1" s="238"/>
      <c r="UDJ1" s="234"/>
      <c r="UDK1" s="235"/>
      <c r="UDL1" s="235"/>
      <c r="UDM1" s="235"/>
      <c r="UDN1" s="235"/>
      <c r="UDO1" s="235"/>
      <c r="UDP1" s="239"/>
      <c r="UDQ1" s="235"/>
      <c r="UDR1" s="235"/>
      <c r="UDS1" s="240"/>
      <c r="UDT1" s="235"/>
      <c r="UDU1" s="235"/>
      <c r="UDV1" s="236"/>
      <c r="UDW1" s="237"/>
      <c r="UDX1" s="237"/>
      <c r="UDY1" s="237"/>
      <c r="UDZ1" s="237"/>
      <c r="UEA1" s="237"/>
      <c r="UEB1" s="233"/>
      <c r="UEC1" s="238"/>
      <c r="UED1" s="234"/>
      <c r="UEE1" s="235"/>
      <c r="UEF1" s="235"/>
      <c r="UEG1" s="235"/>
      <c r="UEH1" s="235"/>
      <c r="UEI1" s="235"/>
      <c r="UEJ1" s="239"/>
      <c r="UEK1" s="235"/>
      <c r="UEL1" s="235"/>
      <c r="UEM1" s="240"/>
      <c r="UEN1" s="235"/>
      <c r="UEO1" s="235"/>
      <c r="UEP1" s="236"/>
      <c r="UEQ1" s="237"/>
      <c r="UER1" s="237"/>
      <c r="UES1" s="237"/>
      <c r="UET1" s="237"/>
      <c r="UEU1" s="237"/>
      <c r="UEV1" s="233"/>
      <c r="UEW1" s="238"/>
      <c r="UEX1" s="234"/>
      <c r="UEY1" s="235"/>
      <c r="UEZ1" s="235"/>
      <c r="UFA1" s="235"/>
      <c r="UFB1" s="235"/>
      <c r="UFC1" s="235"/>
      <c r="UFD1" s="239"/>
      <c r="UFE1" s="235"/>
      <c r="UFF1" s="235"/>
      <c r="UFG1" s="240"/>
      <c r="UFH1" s="235"/>
      <c r="UFI1" s="235"/>
      <c r="UFJ1" s="236"/>
      <c r="UFK1" s="237"/>
      <c r="UFL1" s="237"/>
      <c r="UFM1" s="237"/>
      <c r="UFN1" s="237"/>
      <c r="UFO1" s="237"/>
      <c r="UFP1" s="233"/>
      <c r="UFQ1" s="238"/>
      <c r="UFR1" s="234"/>
      <c r="UFS1" s="235"/>
      <c r="UFT1" s="235"/>
      <c r="UFU1" s="235"/>
      <c r="UFV1" s="235"/>
      <c r="UFW1" s="235"/>
      <c r="UFX1" s="239"/>
      <c r="UFY1" s="235"/>
      <c r="UFZ1" s="235"/>
      <c r="UGA1" s="240"/>
      <c r="UGB1" s="235"/>
      <c r="UGC1" s="235"/>
      <c r="UGD1" s="236"/>
      <c r="UGE1" s="237"/>
      <c r="UGF1" s="237"/>
      <c r="UGG1" s="237"/>
      <c r="UGH1" s="237"/>
      <c r="UGI1" s="237"/>
      <c r="UGJ1" s="233"/>
      <c r="UGK1" s="238"/>
      <c r="UGL1" s="234"/>
      <c r="UGM1" s="235"/>
      <c r="UGN1" s="235"/>
      <c r="UGO1" s="235"/>
      <c r="UGP1" s="235"/>
      <c r="UGQ1" s="235"/>
      <c r="UGR1" s="239"/>
      <c r="UGS1" s="235"/>
      <c r="UGT1" s="235"/>
      <c r="UGU1" s="240"/>
      <c r="UGV1" s="235"/>
      <c r="UGW1" s="235"/>
      <c r="UGX1" s="236"/>
      <c r="UGY1" s="237"/>
      <c r="UGZ1" s="237"/>
      <c r="UHA1" s="237"/>
      <c r="UHB1" s="237"/>
      <c r="UHC1" s="237"/>
      <c r="UHD1" s="233"/>
      <c r="UHE1" s="238"/>
      <c r="UHF1" s="234"/>
      <c r="UHG1" s="235"/>
      <c r="UHH1" s="235"/>
      <c r="UHI1" s="235"/>
      <c r="UHJ1" s="235"/>
      <c r="UHK1" s="235"/>
      <c r="UHL1" s="239"/>
      <c r="UHM1" s="235"/>
      <c r="UHN1" s="235"/>
      <c r="UHO1" s="240"/>
      <c r="UHP1" s="235"/>
      <c r="UHQ1" s="235"/>
      <c r="UHR1" s="236"/>
      <c r="UHS1" s="237"/>
      <c r="UHT1" s="237"/>
      <c r="UHU1" s="237"/>
      <c r="UHV1" s="237"/>
      <c r="UHW1" s="237"/>
      <c r="UHX1" s="233"/>
      <c r="UHY1" s="238"/>
      <c r="UHZ1" s="234"/>
      <c r="UIA1" s="235"/>
      <c r="UIB1" s="235"/>
      <c r="UIC1" s="235"/>
      <c r="UID1" s="235"/>
      <c r="UIE1" s="235"/>
      <c r="UIF1" s="239"/>
      <c r="UIG1" s="235"/>
      <c r="UIH1" s="235"/>
      <c r="UII1" s="240"/>
      <c r="UIJ1" s="235"/>
      <c r="UIK1" s="235"/>
      <c r="UIL1" s="236"/>
      <c r="UIM1" s="237"/>
      <c r="UIN1" s="237"/>
      <c r="UIO1" s="237"/>
      <c r="UIP1" s="237"/>
      <c r="UIQ1" s="237"/>
      <c r="UIR1" s="233"/>
      <c r="UIS1" s="238"/>
      <c r="UIT1" s="234"/>
      <c r="UIU1" s="235"/>
      <c r="UIV1" s="235"/>
      <c r="UIW1" s="235"/>
      <c r="UIX1" s="235"/>
      <c r="UIY1" s="235"/>
      <c r="UIZ1" s="239"/>
      <c r="UJA1" s="235"/>
      <c r="UJB1" s="235"/>
      <c r="UJC1" s="240"/>
      <c r="UJD1" s="235"/>
      <c r="UJE1" s="235"/>
      <c r="UJF1" s="236"/>
      <c r="UJG1" s="237"/>
      <c r="UJH1" s="237"/>
      <c r="UJI1" s="237"/>
      <c r="UJJ1" s="237"/>
      <c r="UJK1" s="237"/>
      <c r="UJL1" s="233"/>
      <c r="UJM1" s="238"/>
      <c r="UJN1" s="234"/>
      <c r="UJO1" s="235"/>
      <c r="UJP1" s="235"/>
      <c r="UJQ1" s="235"/>
      <c r="UJR1" s="235"/>
      <c r="UJS1" s="235"/>
      <c r="UJT1" s="239"/>
      <c r="UJU1" s="235"/>
      <c r="UJV1" s="235"/>
      <c r="UJW1" s="240"/>
      <c r="UJX1" s="235"/>
      <c r="UJY1" s="235"/>
      <c r="UJZ1" s="236"/>
      <c r="UKA1" s="237"/>
      <c r="UKB1" s="237"/>
      <c r="UKC1" s="237"/>
      <c r="UKD1" s="237"/>
      <c r="UKE1" s="237"/>
      <c r="UKF1" s="233"/>
      <c r="UKG1" s="238"/>
      <c r="UKH1" s="234"/>
      <c r="UKI1" s="235"/>
      <c r="UKJ1" s="235"/>
      <c r="UKK1" s="235"/>
      <c r="UKL1" s="235"/>
      <c r="UKM1" s="235"/>
      <c r="UKN1" s="239"/>
      <c r="UKO1" s="235"/>
      <c r="UKP1" s="235"/>
      <c r="UKQ1" s="240"/>
      <c r="UKR1" s="235"/>
      <c r="UKS1" s="235"/>
      <c r="UKT1" s="236"/>
      <c r="UKU1" s="237"/>
      <c r="UKV1" s="237"/>
      <c r="UKW1" s="237"/>
      <c r="UKX1" s="237"/>
      <c r="UKY1" s="237"/>
      <c r="UKZ1" s="233"/>
      <c r="ULA1" s="238"/>
      <c r="ULB1" s="234"/>
      <c r="ULC1" s="235"/>
      <c r="ULD1" s="235"/>
      <c r="ULE1" s="235"/>
      <c r="ULF1" s="235"/>
      <c r="ULG1" s="235"/>
      <c r="ULH1" s="239"/>
      <c r="ULI1" s="235"/>
      <c r="ULJ1" s="235"/>
      <c r="ULK1" s="240"/>
      <c r="ULL1" s="235"/>
      <c r="ULM1" s="235"/>
      <c r="ULN1" s="236"/>
      <c r="ULO1" s="237"/>
      <c r="ULP1" s="237"/>
      <c r="ULQ1" s="237"/>
      <c r="ULR1" s="237"/>
      <c r="ULS1" s="237"/>
      <c r="ULT1" s="233"/>
      <c r="ULU1" s="238"/>
      <c r="ULV1" s="234"/>
      <c r="ULW1" s="235"/>
      <c r="ULX1" s="235"/>
      <c r="ULY1" s="235"/>
      <c r="ULZ1" s="235"/>
      <c r="UMA1" s="235"/>
      <c r="UMB1" s="239"/>
      <c r="UMC1" s="235"/>
      <c r="UMD1" s="235"/>
      <c r="UME1" s="240"/>
      <c r="UMF1" s="235"/>
      <c r="UMG1" s="235"/>
      <c r="UMH1" s="236"/>
      <c r="UMI1" s="237"/>
      <c r="UMJ1" s="237"/>
      <c r="UMK1" s="237"/>
      <c r="UML1" s="237"/>
      <c r="UMM1" s="237"/>
      <c r="UMN1" s="233"/>
      <c r="UMO1" s="238"/>
      <c r="UMP1" s="234"/>
      <c r="UMQ1" s="235"/>
      <c r="UMR1" s="235"/>
      <c r="UMS1" s="235"/>
      <c r="UMT1" s="235"/>
      <c r="UMU1" s="235"/>
      <c r="UMV1" s="239"/>
      <c r="UMW1" s="235"/>
      <c r="UMX1" s="235"/>
      <c r="UMY1" s="240"/>
      <c r="UMZ1" s="235"/>
      <c r="UNA1" s="235"/>
      <c r="UNB1" s="236"/>
      <c r="UNC1" s="237"/>
      <c r="UND1" s="237"/>
      <c r="UNE1" s="237"/>
      <c r="UNF1" s="237"/>
      <c r="UNG1" s="237"/>
      <c r="UNH1" s="233"/>
      <c r="UNI1" s="238"/>
      <c r="UNJ1" s="234"/>
      <c r="UNK1" s="235"/>
      <c r="UNL1" s="235"/>
      <c r="UNM1" s="235"/>
      <c r="UNN1" s="235"/>
      <c r="UNO1" s="235"/>
      <c r="UNP1" s="239"/>
      <c r="UNQ1" s="235"/>
      <c r="UNR1" s="235"/>
      <c r="UNS1" s="240"/>
      <c r="UNT1" s="235"/>
      <c r="UNU1" s="235"/>
      <c r="UNV1" s="236"/>
      <c r="UNW1" s="237"/>
      <c r="UNX1" s="237"/>
      <c r="UNY1" s="237"/>
      <c r="UNZ1" s="237"/>
      <c r="UOA1" s="237"/>
      <c r="UOB1" s="233"/>
      <c r="UOC1" s="238"/>
      <c r="UOD1" s="234"/>
      <c r="UOE1" s="235"/>
      <c r="UOF1" s="235"/>
      <c r="UOG1" s="235"/>
      <c r="UOH1" s="235"/>
      <c r="UOI1" s="235"/>
      <c r="UOJ1" s="239"/>
      <c r="UOK1" s="235"/>
      <c r="UOL1" s="235"/>
      <c r="UOM1" s="240"/>
      <c r="UON1" s="235"/>
      <c r="UOO1" s="235"/>
      <c r="UOP1" s="236"/>
      <c r="UOQ1" s="237"/>
      <c r="UOR1" s="237"/>
      <c r="UOS1" s="237"/>
      <c r="UOT1" s="237"/>
      <c r="UOU1" s="237"/>
      <c r="UOV1" s="233"/>
      <c r="UOW1" s="238"/>
      <c r="UOX1" s="234"/>
      <c r="UOY1" s="235"/>
      <c r="UOZ1" s="235"/>
      <c r="UPA1" s="235"/>
      <c r="UPB1" s="235"/>
      <c r="UPC1" s="235"/>
      <c r="UPD1" s="239"/>
      <c r="UPE1" s="235"/>
      <c r="UPF1" s="235"/>
      <c r="UPG1" s="240"/>
      <c r="UPH1" s="235"/>
      <c r="UPI1" s="235"/>
      <c r="UPJ1" s="236"/>
      <c r="UPK1" s="237"/>
      <c r="UPL1" s="237"/>
      <c r="UPM1" s="237"/>
      <c r="UPN1" s="237"/>
      <c r="UPO1" s="237"/>
      <c r="UPP1" s="233"/>
      <c r="UPQ1" s="238"/>
      <c r="UPR1" s="234"/>
      <c r="UPS1" s="235"/>
      <c r="UPT1" s="235"/>
      <c r="UPU1" s="235"/>
      <c r="UPV1" s="235"/>
      <c r="UPW1" s="235"/>
      <c r="UPX1" s="239"/>
      <c r="UPY1" s="235"/>
      <c r="UPZ1" s="235"/>
      <c r="UQA1" s="240"/>
      <c r="UQB1" s="235"/>
      <c r="UQC1" s="235"/>
      <c r="UQD1" s="236"/>
      <c r="UQE1" s="237"/>
      <c r="UQF1" s="237"/>
      <c r="UQG1" s="237"/>
      <c r="UQH1" s="237"/>
      <c r="UQI1" s="237"/>
      <c r="UQJ1" s="233"/>
      <c r="UQK1" s="238"/>
      <c r="UQL1" s="234"/>
      <c r="UQM1" s="235"/>
      <c r="UQN1" s="235"/>
      <c r="UQO1" s="235"/>
      <c r="UQP1" s="235"/>
      <c r="UQQ1" s="235"/>
      <c r="UQR1" s="239"/>
      <c r="UQS1" s="235"/>
      <c r="UQT1" s="235"/>
      <c r="UQU1" s="240"/>
      <c r="UQV1" s="235"/>
      <c r="UQW1" s="235"/>
      <c r="UQX1" s="236"/>
      <c r="UQY1" s="237"/>
      <c r="UQZ1" s="237"/>
      <c r="URA1" s="237"/>
      <c r="URB1" s="237"/>
      <c r="URC1" s="237"/>
      <c r="URD1" s="233"/>
      <c r="URE1" s="238"/>
      <c r="URF1" s="234"/>
      <c r="URG1" s="235"/>
      <c r="URH1" s="235"/>
      <c r="URI1" s="235"/>
      <c r="URJ1" s="235"/>
      <c r="URK1" s="235"/>
      <c r="URL1" s="239"/>
      <c r="URM1" s="235"/>
      <c r="URN1" s="235"/>
      <c r="URO1" s="240"/>
      <c r="URP1" s="235"/>
      <c r="URQ1" s="235"/>
      <c r="URR1" s="236"/>
      <c r="URS1" s="237"/>
      <c r="URT1" s="237"/>
      <c r="URU1" s="237"/>
      <c r="URV1" s="237"/>
      <c r="URW1" s="237"/>
      <c r="URX1" s="233"/>
      <c r="URY1" s="238"/>
      <c r="URZ1" s="234"/>
      <c r="USA1" s="235"/>
      <c r="USB1" s="235"/>
      <c r="USC1" s="235"/>
      <c r="USD1" s="235"/>
      <c r="USE1" s="235"/>
      <c r="USF1" s="239"/>
      <c r="USG1" s="235"/>
      <c r="USH1" s="235"/>
      <c r="USI1" s="240"/>
      <c r="USJ1" s="235"/>
      <c r="USK1" s="235"/>
      <c r="USL1" s="236"/>
      <c r="USM1" s="237"/>
      <c r="USN1" s="237"/>
      <c r="USO1" s="237"/>
      <c r="USP1" s="237"/>
      <c r="USQ1" s="237"/>
      <c r="USR1" s="233"/>
      <c r="USS1" s="238"/>
      <c r="UST1" s="234"/>
      <c r="USU1" s="235"/>
      <c r="USV1" s="235"/>
      <c r="USW1" s="235"/>
      <c r="USX1" s="235"/>
      <c r="USY1" s="235"/>
      <c r="USZ1" s="239"/>
      <c r="UTA1" s="235"/>
      <c r="UTB1" s="235"/>
      <c r="UTC1" s="240"/>
      <c r="UTD1" s="235"/>
      <c r="UTE1" s="235"/>
      <c r="UTF1" s="236"/>
      <c r="UTG1" s="237"/>
      <c r="UTH1" s="237"/>
      <c r="UTI1" s="237"/>
      <c r="UTJ1" s="237"/>
      <c r="UTK1" s="237"/>
      <c r="UTL1" s="233"/>
      <c r="UTM1" s="238"/>
      <c r="UTN1" s="234"/>
      <c r="UTO1" s="235"/>
      <c r="UTP1" s="235"/>
      <c r="UTQ1" s="235"/>
      <c r="UTR1" s="235"/>
      <c r="UTS1" s="235"/>
      <c r="UTT1" s="239"/>
      <c r="UTU1" s="235"/>
      <c r="UTV1" s="235"/>
      <c r="UTW1" s="240"/>
      <c r="UTX1" s="235"/>
      <c r="UTY1" s="235"/>
      <c r="UTZ1" s="236"/>
      <c r="UUA1" s="237"/>
      <c r="UUB1" s="237"/>
      <c r="UUC1" s="237"/>
      <c r="UUD1" s="237"/>
      <c r="UUE1" s="237"/>
      <c r="UUF1" s="233"/>
      <c r="UUG1" s="238"/>
      <c r="UUH1" s="234"/>
      <c r="UUI1" s="235"/>
      <c r="UUJ1" s="235"/>
      <c r="UUK1" s="235"/>
      <c r="UUL1" s="235"/>
      <c r="UUM1" s="235"/>
      <c r="UUN1" s="239"/>
      <c r="UUO1" s="235"/>
      <c r="UUP1" s="235"/>
      <c r="UUQ1" s="240"/>
      <c r="UUR1" s="235"/>
      <c r="UUS1" s="235"/>
      <c r="UUT1" s="236"/>
      <c r="UUU1" s="237"/>
      <c r="UUV1" s="237"/>
      <c r="UUW1" s="237"/>
      <c r="UUX1" s="237"/>
      <c r="UUY1" s="237"/>
      <c r="UUZ1" s="233"/>
      <c r="UVA1" s="238"/>
      <c r="UVB1" s="234"/>
      <c r="UVC1" s="235"/>
      <c r="UVD1" s="235"/>
      <c r="UVE1" s="235"/>
      <c r="UVF1" s="235"/>
      <c r="UVG1" s="235"/>
      <c r="UVH1" s="239"/>
      <c r="UVI1" s="235"/>
      <c r="UVJ1" s="235"/>
      <c r="UVK1" s="240"/>
      <c r="UVL1" s="235"/>
      <c r="UVM1" s="235"/>
      <c r="UVN1" s="236"/>
      <c r="UVO1" s="237"/>
      <c r="UVP1" s="237"/>
      <c r="UVQ1" s="237"/>
      <c r="UVR1" s="237"/>
      <c r="UVS1" s="237"/>
      <c r="UVT1" s="233"/>
      <c r="UVU1" s="238"/>
      <c r="UVV1" s="234"/>
      <c r="UVW1" s="235"/>
      <c r="UVX1" s="235"/>
      <c r="UVY1" s="235"/>
      <c r="UVZ1" s="235"/>
      <c r="UWA1" s="235"/>
      <c r="UWB1" s="239"/>
      <c r="UWC1" s="235"/>
      <c r="UWD1" s="235"/>
      <c r="UWE1" s="240"/>
      <c r="UWF1" s="235"/>
      <c r="UWG1" s="235"/>
      <c r="UWH1" s="236"/>
      <c r="UWI1" s="237"/>
      <c r="UWJ1" s="237"/>
      <c r="UWK1" s="237"/>
      <c r="UWL1" s="237"/>
      <c r="UWM1" s="237"/>
      <c r="UWN1" s="233"/>
      <c r="UWO1" s="238"/>
      <c r="UWP1" s="234"/>
      <c r="UWQ1" s="235"/>
      <c r="UWR1" s="235"/>
      <c r="UWS1" s="235"/>
      <c r="UWT1" s="235"/>
      <c r="UWU1" s="235"/>
      <c r="UWV1" s="239"/>
      <c r="UWW1" s="235"/>
      <c r="UWX1" s="235"/>
      <c r="UWY1" s="240"/>
      <c r="UWZ1" s="235"/>
      <c r="UXA1" s="235"/>
      <c r="UXB1" s="236"/>
      <c r="UXC1" s="237"/>
      <c r="UXD1" s="237"/>
      <c r="UXE1" s="237"/>
      <c r="UXF1" s="237"/>
      <c r="UXG1" s="237"/>
      <c r="UXH1" s="233"/>
      <c r="UXI1" s="238"/>
      <c r="UXJ1" s="234"/>
      <c r="UXK1" s="235"/>
      <c r="UXL1" s="235"/>
      <c r="UXM1" s="235"/>
      <c r="UXN1" s="235"/>
      <c r="UXO1" s="235"/>
      <c r="UXP1" s="239"/>
      <c r="UXQ1" s="235"/>
      <c r="UXR1" s="235"/>
      <c r="UXS1" s="240"/>
      <c r="UXT1" s="235"/>
      <c r="UXU1" s="235"/>
      <c r="UXV1" s="236"/>
      <c r="UXW1" s="237"/>
      <c r="UXX1" s="237"/>
      <c r="UXY1" s="237"/>
      <c r="UXZ1" s="237"/>
      <c r="UYA1" s="237"/>
      <c r="UYB1" s="233"/>
      <c r="UYC1" s="238"/>
      <c r="UYD1" s="234"/>
      <c r="UYE1" s="235"/>
      <c r="UYF1" s="235"/>
      <c r="UYG1" s="235"/>
      <c r="UYH1" s="235"/>
      <c r="UYI1" s="235"/>
      <c r="UYJ1" s="239"/>
      <c r="UYK1" s="235"/>
      <c r="UYL1" s="235"/>
      <c r="UYM1" s="240"/>
      <c r="UYN1" s="235"/>
      <c r="UYO1" s="235"/>
      <c r="UYP1" s="236"/>
      <c r="UYQ1" s="237"/>
      <c r="UYR1" s="237"/>
      <c r="UYS1" s="237"/>
      <c r="UYT1" s="237"/>
      <c r="UYU1" s="237"/>
      <c r="UYV1" s="233"/>
      <c r="UYW1" s="238"/>
      <c r="UYX1" s="234"/>
      <c r="UYY1" s="235"/>
      <c r="UYZ1" s="235"/>
      <c r="UZA1" s="235"/>
      <c r="UZB1" s="235"/>
      <c r="UZC1" s="235"/>
      <c r="UZD1" s="239"/>
      <c r="UZE1" s="235"/>
      <c r="UZF1" s="235"/>
      <c r="UZG1" s="240"/>
      <c r="UZH1" s="235"/>
      <c r="UZI1" s="235"/>
      <c r="UZJ1" s="236"/>
      <c r="UZK1" s="237"/>
      <c r="UZL1" s="237"/>
      <c r="UZM1" s="237"/>
      <c r="UZN1" s="237"/>
      <c r="UZO1" s="237"/>
      <c r="UZP1" s="233"/>
      <c r="UZQ1" s="238"/>
      <c r="UZR1" s="234"/>
      <c r="UZS1" s="235"/>
      <c r="UZT1" s="235"/>
      <c r="UZU1" s="235"/>
      <c r="UZV1" s="235"/>
      <c r="UZW1" s="235"/>
      <c r="UZX1" s="239"/>
      <c r="UZY1" s="235"/>
      <c r="UZZ1" s="235"/>
      <c r="VAA1" s="240"/>
      <c r="VAB1" s="235"/>
      <c r="VAC1" s="235"/>
      <c r="VAD1" s="236"/>
      <c r="VAE1" s="237"/>
      <c r="VAF1" s="237"/>
      <c r="VAG1" s="237"/>
      <c r="VAH1" s="237"/>
      <c r="VAI1" s="237"/>
      <c r="VAJ1" s="233"/>
      <c r="VAK1" s="238"/>
      <c r="VAL1" s="234"/>
      <c r="VAM1" s="235"/>
      <c r="VAN1" s="235"/>
      <c r="VAO1" s="235"/>
      <c r="VAP1" s="235"/>
      <c r="VAQ1" s="235"/>
      <c r="VAR1" s="239"/>
      <c r="VAS1" s="235"/>
      <c r="VAT1" s="235"/>
      <c r="VAU1" s="240"/>
      <c r="VAV1" s="235"/>
      <c r="VAW1" s="235"/>
      <c r="VAX1" s="236"/>
      <c r="VAY1" s="237"/>
      <c r="VAZ1" s="237"/>
      <c r="VBA1" s="237"/>
      <c r="VBB1" s="237"/>
      <c r="VBC1" s="237"/>
      <c r="VBD1" s="233"/>
      <c r="VBE1" s="238"/>
      <c r="VBF1" s="234"/>
      <c r="VBG1" s="235"/>
      <c r="VBH1" s="235"/>
      <c r="VBI1" s="235"/>
      <c r="VBJ1" s="235"/>
      <c r="VBK1" s="235"/>
      <c r="VBL1" s="239"/>
      <c r="VBM1" s="235"/>
      <c r="VBN1" s="235"/>
      <c r="VBO1" s="240"/>
      <c r="VBP1" s="235"/>
      <c r="VBQ1" s="235"/>
      <c r="VBR1" s="236"/>
      <c r="VBS1" s="237"/>
      <c r="VBT1" s="237"/>
      <c r="VBU1" s="237"/>
      <c r="VBV1" s="237"/>
      <c r="VBW1" s="237"/>
      <c r="VBX1" s="233"/>
      <c r="VBY1" s="238"/>
      <c r="VBZ1" s="234"/>
      <c r="VCA1" s="235"/>
      <c r="VCB1" s="235"/>
      <c r="VCC1" s="235"/>
      <c r="VCD1" s="235"/>
      <c r="VCE1" s="235"/>
      <c r="VCF1" s="239"/>
      <c r="VCG1" s="235"/>
      <c r="VCH1" s="235"/>
      <c r="VCI1" s="240"/>
      <c r="VCJ1" s="235"/>
      <c r="VCK1" s="235"/>
      <c r="VCL1" s="236"/>
      <c r="VCM1" s="237"/>
      <c r="VCN1" s="237"/>
      <c r="VCO1" s="237"/>
      <c r="VCP1" s="237"/>
      <c r="VCQ1" s="237"/>
      <c r="VCR1" s="233"/>
      <c r="VCS1" s="238"/>
      <c r="VCT1" s="234"/>
      <c r="VCU1" s="235"/>
      <c r="VCV1" s="235"/>
      <c r="VCW1" s="235"/>
      <c r="VCX1" s="235"/>
      <c r="VCY1" s="235"/>
      <c r="VCZ1" s="239"/>
      <c r="VDA1" s="235"/>
      <c r="VDB1" s="235"/>
      <c r="VDC1" s="240"/>
      <c r="VDD1" s="235"/>
      <c r="VDE1" s="235"/>
      <c r="VDF1" s="236"/>
      <c r="VDG1" s="237"/>
      <c r="VDH1" s="237"/>
      <c r="VDI1" s="237"/>
      <c r="VDJ1" s="237"/>
      <c r="VDK1" s="237"/>
      <c r="VDL1" s="233"/>
      <c r="VDM1" s="238"/>
      <c r="VDN1" s="234"/>
      <c r="VDO1" s="235"/>
      <c r="VDP1" s="235"/>
      <c r="VDQ1" s="235"/>
      <c r="VDR1" s="235"/>
      <c r="VDS1" s="235"/>
      <c r="VDT1" s="239"/>
      <c r="VDU1" s="235"/>
      <c r="VDV1" s="235"/>
      <c r="VDW1" s="240"/>
      <c r="VDX1" s="235"/>
      <c r="VDY1" s="235"/>
      <c r="VDZ1" s="236"/>
      <c r="VEA1" s="237"/>
      <c r="VEB1" s="237"/>
      <c r="VEC1" s="237"/>
      <c r="VED1" s="237"/>
      <c r="VEE1" s="237"/>
      <c r="VEF1" s="233"/>
      <c r="VEG1" s="238"/>
      <c r="VEH1" s="234"/>
      <c r="VEI1" s="235"/>
      <c r="VEJ1" s="235"/>
      <c r="VEK1" s="235"/>
      <c r="VEL1" s="235"/>
      <c r="VEM1" s="235"/>
      <c r="VEN1" s="239"/>
      <c r="VEO1" s="235"/>
      <c r="VEP1" s="235"/>
      <c r="VEQ1" s="240"/>
      <c r="VER1" s="235"/>
      <c r="VES1" s="235"/>
      <c r="VET1" s="236"/>
      <c r="VEU1" s="237"/>
      <c r="VEV1" s="237"/>
      <c r="VEW1" s="237"/>
      <c r="VEX1" s="237"/>
      <c r="VEY1" s="237"/>
      <c r="VEZ1" s="233"/>
      <c r="VFA1" s="238"/>
      <c r="VFB1" s="234"/>
      <c r="VFC1" s="235"/>
      <c r="VFD1" s="235"/>
      <c r="VFE1" s="235"/>
      <c r="VFF1" s="235"/>
      <c r="VFG1" s="235"/>
      <c r="VFH1" s="239"/>
      <c r="VFI1" s="235"/>
      <c r="VFJ1" s="235"/>
      <c r="VFK1" s="240"/>
      <c r="VFL1" s="235"/>
      <c r="VFM1" s="235"/>
      <c r="VFN1" s="236"/>
      <c r="VFO1" s="237"/>
      <c r="VFP1" s="237"/>
      <c r="VFQ1" s="237"/>
      <c r="VFR1" s="237"/>
      <c r="VFS1" s="237"/>
      <c r="VFT1" s="233"/>
      <c r="VFU1" s="238"/>
      <c r="VFV1" s="234"/>
      <c r="VFW1" s="235"/>
      <c r="VFX1" s="235"/>
      <c r="VFY1" s="235"/>
      <c r="VFZ1" s="235"/>
      <c r="VGA1" s="235"/>
      <c r="VGB1" s="239"/>
      <c r="VGC1" s="235"/>
      <c r="VGD1" s="235"/>
      <c r="VGE1" s="240"/>
      <c r="VGF1" s="235"/>
      <c r="VGG1" s="235"/>
      <c r="VGH1" s="236"/>
      <c r="VGI1" s="237"/>
      <c r="VGJ1" s="237"/>
      <c r="VGK1" s="237"/>
      <c r="VGL1" s="237"/>
      <c r="VGM1" s="237"/>
      <c r="VGN1" s="233"/>
      <c r="VGO1" s="238"/>
      <c r="VGP1" s="234"/>
      <c r="VGQ1" s="235"/>
      <c r="VGR1" s="235"/>
      <c r="VGS1" s="235"/>
      <c r="VGT1" s="235"/>
      <c r="VGU1" s="235"/>
      <c r="VGV1" s="239"/>
      <c r="VGW1" s="235"/>
      <c r="VGX1" s="235"/>
      <c r="VGY1" s="240"/>
      <c r="VGZ1" s="235"/>
      <c r="VHA1" s="235"/>
      <c r="VHB1" s="236"/>
      <c r="VHC1" s="237"/>
      <c r="VHD1" s="237"/>
      <c r="VHE1" s="237"/>
      <c r="VHF1" s="237"/>
      <c r="VHG1" s="237"/>
      <c r="VHH1" s="233"/>
      <c r="VHI1" s="238"/>
      <c r="VHJ1" s="234"/>
      <c r="VHK1" s="235"/>
      <c r="VHL1" s="235"/>
      <c r="VHM1" s="235"/>
      <c r="VHN1" s="235"/>
      <c r="VHO1" s="235"/>
      <c r="VHP1" s="239"/>
      <c r="VHQ1" s="235"/>
      <c r="VHR1" s="235"/>
      <c r="VHS1" s="240"/>
      <c r="VHT1" s="235"/>
      <c r="VHU1" s="235"/>
      <c r="VHV1" s="236"/>
      <c r="VHW1" s="237"/>
      <c r="VHX1" s="237"/>
      <c r="VHY1" s="237"/>
      <c r="VHZ1" s="237"/>
      <c r="VIA1" s="237"/>
      <c r="VIB1" s="233"/>
      <c r="VIC1" s="238"/>
      <c r="VID1" s="234"/>
      <c r="VIE1" s="235"/>
      <c r="VIF1" s="235"/>
      <c r="VIG1" s="235"/>
      <c r="VIH1" s="235"/>
      <c r="VII1" s="235"/>
      <c r="VIJ1" s="239"/>
      <c r="VIK1" s="235"/>
      <c r="VIL1" s="235"/>
      <c r="VIM1" s="240"/>
      <c r="VIN1" s="235"/>
      <c r="VIO1" s="235"/>
      <c r="VIP1" s="236"/>
      <c r="VIQ1" s="237"/>
      <c r="VIR1" s="237"/>
      <c r="VIS1" s="237"/>
      <c r="VIT1" s="237"/>
      <c r="VIU1" s="237"/>
      <c r="VIV1" s="233"/>
      <c r="VIW1" s="238"/>
      <c r="VIX1" s="234"/>
      <c r="VIY1" s="235"/>
      <c r="VIZ1" s="235"/>
      <c r="VJA1" s="235"/>
      <c r="VJB1" s="235"/>
      <c r="VJC1" s="235"/>
      <c r="VJD1" s="239"/>
      <c r="VJE1" s="235"/>
      <c r="VJF1" s="235"/>
      <c r="VJG1" s="240"/>
      <c r="VJH1" s="235"/>
      <c r="VJI1" s="235"/>
      <c r="VJJ1" s="236"/>
      <c r="VJK1" s="237"/>
      <c r="VJL1" s="237"/>
      <c r="VJM1" s="237"/>
      <c r="VJN1" s="237"/>
      <c r="VJO1" s="237"/>
      <c r="VJP1" s="233"/>
      <c r="VJQ1" s="238"/>
      <c r="VJR1" s="234"/>
      <c r="VJS1" s="235"/>
      <c r="VJT1" s="235"/>
      <c r="VJU1" s="235"/>
      <c r="VJV1" s="235"/>
      <c r="VJW1" s="235"/>
      <c r="VJX1" s="239"/>
      <c r="VJY1" s="235"/>
      <c r="VJZ1" s="235"/>
      <c r="VKA1" s="240"/>
      <c r="VKB1" s="235"/>
      <c r="VKC1" s="235"/>
      <c r="VKD1" s="236"/>
      <c r="VKE1" s="237"/>
      <c r="VKF1" s="237"/>
      <c r="VKG1" s="237"/>
      <c r="VKH1" s="237"/>
      <c r="VKI1" s="237"/>
      <c r="VKJ1" s="233"/>
      <c r="VKK1" s="238"/>
      <c r="VKL1" s="234"/>
      <c r="VKM1" s="235"/>
      <c r="VKN1" s="235"/>
      <c r="VKO1" s="235"/>
      <c r="VKP1" s="235"/>
      <c r="VKQ1" s="235"/>
      <c r="VKR1" s="239"/>
      <c r="VKS1" s="235"/>
      <c r="VKT1" s="235"/>
      <c r="VKU1" s="240"/>
      <c r="VKV1" s="235"/>
      <c r="VKW1" s="235"/>
      <c r="VKX1" s="236"/>
      <c r="VKY1" s="237"/>
      <c r="VKZ1" s="237"/>
      <c r="VLA1" s="237"/>
      <c r="VLB1" s="237"/>
      <c r="VLC1" s="237"/>
      <c r="VLD1" s="233"/>
      <c r="VLE1" s="238"/>
      <c r="VLF1" s="234"/>
      <c r="VLG1" s="235"/>
      <c r="VLH1" s="235"/>
      <c r="VLI1" s="235"/>
      <c r="VLJ1" s="235"/>
      <c r="VLK1" s="235"/>
      <c r="VLL1" s="239"/>
      <c r="VLM1" s="235"/>
      <c r="VLN1" s="235"/>
      <c r="VLO1" s="240"/>
      <c r="VLP1" s="235"/>
      <c r="VLQ1" s="235"/>
      <c r="VLR1" s="236"/>
      <c r="VLS1" s="237"/>
      <c r="VLT1" s="237"/>
      <c r="VLU1" s="237"/>
      <c r="VLV1" s="237"/>
      <c r="VLW1" s="237"/>
      <c r="VLX1" s="233"/>
      <c r="VLY1" s="238"/>
      <c r="VLZ1" s="234"/>
      <c r="VMA1" s="235"/>
      <c r="VMB1" s="235"/>
      <c r="VMC1" s="235"/>
      <c r="VMD1" s="235"/>
      <c r="VME1" s="235"/>
      <c r="VMF1" s="239"/>
      <c r="VMG1" s="235"/>
      <c r="VMH1" s="235"/>
      <c r="VMI1" s="240"/>
      <c r="VMJ1" s="235"/>
      <c r="VMK1" s="235"/>
      <c r="VML1" s="236"/>
      <c r="VMM1" s="237"/>
      <c r="VMN1" s="237"/>
      <c r="VMO1" s="237"/>
      <c r="VMP1" s="237"/>
      <c r="VMQ1" s="237"/>
      <c r="VMR1" s="233"/>
      <c r="VMS1" s="238"/>
      <c r="VMT1" s="234"/>
      <c r="VMU1" s="235"/>
      <c r="VMV1" s="235"/>
      <c r="VMW1" s="235"/>
      <c r="VMX1" s="235"/>
      <c r="VMY1" s="235"/>
      <c r="VMZ1" s="239"/>
      <c r="VNA1" s="235"/>
      <c r="VNB1" s="235"/>
      <c r="VNC1" s="240"/>
      <c r="VND1" s="235"/>
      <c r="VNE1" s="235"/>
      <c r="VNF1" s="236"/>
      <c r="VNG1" s="237"/>
      <c r="VNH1" s="237"/>
      <c r="VNI1" s="237"/>
      <c r="VNJ1" s="237"/>
      <c r="VNK1" s="237"/>
      <c r="VNL1" s="233"/>
      <c r="VNM1" s="238"/>
      <c r="VNN1" s="234"/>
      <c r="VNO1" s="235"/>
      <c r="VNP1" s="235"/>
      <c r="VNQ1" s="235"/>
      <c r="VNR1" s="235"/>
      <c r="VNS1" s="235"/>
      <c r="VNT1" s="239"/>
      <c r="VNU1" s="235"/>
      <c r="VNV1" s="235"/>
      <c r="VNW1" s="240"/>
      <c r="VNX1" s="235"/>
      <c r="VNY1" s="235"/>
      <c r="VNZ1" s="236"/>
      <c r="VOA1" s="237"/>
      <c r="VOB1" s="237"/>
      <c r="VOC1" s="237"/>
      <c r="VOD1" s="237"/>
      <c r="VOE1" s="237"/>
      <c r="VOF1" s="233"/>
      <c r="VOG1" s="238"/>
      <c r="VOH1" s="234"/>
      <c r="VOI1" s="235"/>
      <c r="VOJ1" s="235"/>
      <c r="VOK1" s="235"/>
      <c r="VOL1" s="235"/>
      <c r="VOM1" s="235"/>
      <c r="VON1" s="239"/>
      <c r="VOO1" s="235"/>
      <c r="VOP1" s="235"/>
      <c r="VOQ1" s="240"/>
      <c r="VOR1" s="235"/>
      <c r="VOS1" s="235"/>
      <c r="VOT1" s="236"/>
      <c r="VOU1" s="237"/>
      <c r="VOV1" s="237"/>
      <c r="VOW1" s="237"/>
      <c r="VOX1" s="237"/>
      <c r="VOY1" s="237"/>
      <c r="VOZ1" s="233"/>
      <c r="VPA1" s="238"/>
      <c r="VPB1" s="234"/>
      <c r="VPC1" s="235"/>
      <c r="VPD1" s="235"/>
      <c r="VPE1" s="235"/>
      <c r="VPF1" s="235"/>
      <c r="VPG1" s="235"/>
      <c r="VPH1" s="239"/>
      <c r="VPI1" s="235"/>
      <c r="VPJ1" s="235"/>
      <c r="VPK1" s="240"/>
      <c r="VPL1" s="235"/>
      <c r="VPM1" s="235"/>
      <c r="VPN1" s="236"/>
      <c r="VPO1" s="237"/>
      <c r="VPP1" s="237"/>
      <c r="VPQ1" s="237"/>
      <c r="VPR1" s="237"/>
      <c r="VPS1" s="237"/>
      <c r="VPT1" s="233"/>
      <c r="VPU1" s="238"/>
      <c r="VPV1" s="234"/>
      <c r="VPW1" s="235"/>
      <c r="VPX1" s="235"/>
      <c r="VPY1" s="235"/>
      <c r="VPZ1" s="235"/>
      <c r="VQA1" s="235"/>
      <c r="VQB1" s="239"/>
      <c r="VQC1" s="235"/>
      <c r="VQD1" s="235"/>
      <c r="VQE1" s="240"/>
      <c r="VQF1" s="235"/>
      <c r="VQG1" s="235"/>
      <c r="VQH1" s="236"/>
      <c r="VQI1" s="237"/>
      <c r="VQJ1" s="237"/>
      <c r="VQK1" s="237"/>
      <c r="VQL1" s="237"/>
      <c r="VQM1" s="237"/>
      <c r="VQN1" s="233"/>
      <c r="VQO1" s="238"/>
      <c r="VQP1" s="234"/>
      <c r="VQQ1" s="235"/>
      <c r="VQR1" s="235"/>
      <c r="VQS1" s="235"/>
      <c r="VQT1" s="235"/>
      <c r="VQU1" s="235"/>
      <c r="VQV1" s="239"/>
      <c r="VQW1" s="235"/>
      <c r="VQX1" s="235"/>
      <c r="VQY1" s="240"/>
      <c r="VQZ1" s="235"/>
      <c r="VRA1" s="235"/>
      <c r="VRB1" s="236"/>
      <c r="VRC1" s="237"/>
      <c r="VRD1" s="237"/>
      <c r="VRE1" s="237"/>
      <c r="VRF1" s="237"/>
      <c r="VRG1" s="237"/>
      <c r="VRH1" s="233"/>
      <c r="VRI1" s="238"/>
      <c r="VRJ1" s="234"/>
      <c r="VRK1" s="235"/>
      <c r="VRL1" s="235"/>
      <c r="VRM1" s="235"/>
      <c r="VRN1" s="235"/>
      <c r="VRO1" s="235"/>
      <c r="VRP1" s="239"/>
      <c r="VRQ1" s="235"/>
      <c r="VRR1" s="235"/>
      <c r="VRS1" s="240"/>
      <c r="VRT1" s="235"/>
      <c r="VRU1" s="235"/>
      <c r="VRV1" s="236"/>
      <c r="VRW1" s="237"/>
      <c r="VRX1" s="237"/>
      <c r="VRY1" s="237"/>
      <c r="VRZ1" s="237"/>
      <c r="VSA1" s="237"/>
      <c r="VSB1" s="233"/>
      <c r="VSC1" s="238"/>
      <c r="VSD1" s="234"/>
      <c r="VSE1" s="235"/>
      <c r="VSF1" s="235"/>
      <c r="VSG1" s="235"/>
      <c r="VSH1" s="235"/>
      <c r="VSI1" s="235"/>
      <c r="VSJ1" s="239"/>
      <c r="VSK1" s="235"/>
      <c r="VSL1" s="235"/>
      <c r="VSM1" s="240"/>
      <c r="VSN1" s="235"/>
      <c r="VSO1" s="235"/>
      <c r="VSP1" s="236"/>
      <c r="VSQ1" s="237"/>
      <c r="VSR1" s="237"/>
      <c r="VSS1" s="237"/>
      <c r="VST1" s="237"/>
      <c r="VSU1" s="237"/>
      <c r="VSV1" s="233"/>
      <c r="VSW1" s="238"/>
      <c r="VSX1" s="234"/>
      <c r="VSY1" s="235"/>
      <c r="VSZ1" s="235"/>
      <c r="VTA1" s="235"/>
      <c r="VTB1" s="235"/>
      <c r="VTC1" s="235"/>
      <c r="VTD1" s="239"/>
      <c r="VTE1" s="235"/>
      <c r="VTF1" s="235"/>
      <c r="VTG1" s="240"/>
      <c r="VTH1" s="235"/>
      <c r="VTI1" s="235"/>
      <c r="VTJ1" s="236"/>
      <c r="VTK1" s="237"/>
      <c r="VTL1" s="237"/>
      <c r="VTM1" s="237"/>
      <c r="VTN1" s="237"/>
      <c r="VTO1" s="237"/>
      <c r="VTP1" s="233"/>
      <c r="VTQ1" s="238"/>
      <c r="VTR1" s="234"/>
      <c r="VTS1" s="235"/>
      <c r="VTT1" s="235"/>
      <c r="VTU1" s="235"/>
      <c r="VTV1" s="235"/>
      <c r="VTW1" s="235"/>
      <c r="VTX1" s="239"/>
      <c r="VTY1" s="235"/>
      <c r="VTZ1" s="235"/>
      <c r="VUA1" s="240"/>
      <c r="VUB1" s="235"/>
      <c r="VUC1" s="235"/>
      <c r="VUD1" s="236"/>
      <c r="VUE1" s="237"/>
      <c r="VUF1" s="237"/>
      <c r="VUG1" s="237"/>
      <c r="VUH1" s="237"/>
      <c r="VUI1" s="237"/>
      <c r="VUJ1" s="233"/>
      <c r="VUK1" s="238"/>
      <c r="VUL1" s="234"/>
      <c r="VUM1" s="235"/>
      <c r="VUN1" s="235"/>
      <c r="VUO1" s="235"/>
      <c r="VUP1" s="235"/>
      <c r="VUQ1" s="235"/>
      <c r="VUR1" s="239"/>
      <c r="VUS1" s="235"/>
      <c r="VUT1" s="235"/>
      <c r="VUU1" s="240"/>
      <c r="VUV1" s="235"/>
      <c r="VUW1" s="235"/>
      <c r="VUX1" s="236"/>
      <c r="VUY1" s="237"/>
      <c r="VUZ1" s="237"/>
      <c r="VVA1" s="237"/>
      <c r="VVB1" s="237"/>
      <c r="VVC1" s="237"/>
      <c r="VVD1" s="233"/>
      <c r="VVE1" s="238"/>
      <c r="VVF1" s="234"/>
      <c r="VVG1" s="235"/>
      <c r="VVH1" s="235"/>
      <c r="VVI1" s="235"/>
      <c r="VVJ1" s="235"/>
      <c r="VVK1" s="235"/>
      <c r="VVL1" s="239"/>
      <c r="VVM1" s="235"/>
      <c r="VVN1" s="235"/>
      <c r="VVO1" s="240"/>
      <c r="VVP1" s="235"/>
      <c r="VVQ1" s="235"/>
      <c r="VVR1" s="236"/>
      <c r="VVS1" s="237"/>
      <c r="VVT1" s="237"/>
      <c r="VVU1" s="237"/>
      <c r="VVV1" s="237"/>
      <c r="VVW1" s="237"/>
      <c r="VVX1" s="233"/>
      <c r="VVY1" s="238"/>
      <c r="VVZ1" s="234"/>
      <c r="VWA1" s="235"/>
      <c r="VWB1" s="235"/>
      <c r="VWC1" s="235"/>
      <c r="VWD1" s="235"/>
      <c r="VWE1" s="235"/>
      <c r="VWF1" s="239"/>
      <c r="VWG1" s="235"/>
      <c r="VWH1" s="235"/>
      <c r="VWI1" s="240"/>
      <c r="VWJ1" s="235"/>
      <c r="VWK1" s="235"/>
      <c r="VWL1" s="236"/>
      <c r="VWM1" s="237"/>
      <c r="VWN1" s="237"/>
      <c r="VWO1" s="237"/>
      <c r="VWP1" s="237"/>
      <c r="VWQ1" s="237"/>
      <c r="VWR1" s="233"/>
      <c r="VWS1" s="238"/>
      <c r="VWT1" s="234"/>
      <c r="VWU1" s="235"/>
      <c r="VWV1" s="235"/>
      <c r="VWW1" s="235"/>
      <c r="VWX1" s="235"/>
      <c r="VWY1" s="235"/>
      <c r="VWZ1" s="239"/>
      <c r="VXA1" s="235"/>
      <c r="VXB1" s="235"/>
      <c r="VXC1" s="240"/>
      <c r="VXD1" s="235"/>
      <c r="VXE1" s="235"/>
      <c r="VXF1" s="236"/>
      <c r="VXG1" s="237"/>
      <c r="VXH1" s="237"/>
      <c r="VXI1" s="237"/>
      <c r="VXJ1" s="237"/>
      <c r="VXK1" s="237"/>
      <c r="VXL1" s="233"/>
      <c r="VXM1" s="238"/>
      <c r="VXN1" s="234"/>
      <c r="VXO1" s="235"/>
      <c r="VXP1" s="235"/>
      <c r="VXQ1" s="235"/>
      <c r="VXR1" s="235"/>
      <c r="VXS1" s="235"/>
      <c r="VXT1" s="239"/>
      <c r="VXU1" s="235"/>
      <c r="VXV1" s="235"/>
      <c r="VXW1" s="240"/>
      <c r="VXX1" s="235"/>
      <c r="VXY1" s="235"/>
      <c r="VXZ1" s="236"/>
      <c r="VYA1" s="237"/>
      <c r="VYB1" s="237"/>
      <c r="VYC1" s="237"/>
      <c r="VYD1" s="237"/>
      <c r="VYE1" s="237"/>
      <c r="VYF1" s="233"/>
      <c r="VYG1" s="238"/>
      <c r="VYH1" s="234"/>
      <c r="VYI1" s="235"/>
      <c r="VYJ1" s="235"/>
      <c r="VYK1" s="235"/>
      <c r="VYL1" s="235"/>
      <c r="VYM1" s="235"/>
      <c r="VYN1" s="239"/>
      <c r="VYO1" s="235"/>
      <c r="VYP1" s="235"/>
      <c r="VYQ1" s="240"/>
      <c r="VYR1" s="235"/>
      <c r="VYS1" s="235"/>
      <c r="VYT1" s="236"/>
      <c r="VYU1" s="237"/>
      <c r="VYV1" s="237"/>
      <c r="VYW1" s="237"/>
      <c r="VYX1" s="237"/>
      <c r="VYY1" s="237"/>
      <c r="VYZ1" s="233"/>
      <c r="VZA1" s="238"/>
      <c r="VZB1" s="234"/>
      <c r="VZC1" s="235"/>
      <c r="VZD1" s="235"/>
      <c r="VZE1" s="235"/>
      <c r="VZF1" s="235"/>
      <c r="VZG1" s="235"/>
      <c r="VZH1" s="239"/>
      <c r="VZI1" s="235"/>
      <c r="VZJ1" s="235"/>
      <c r="VZK1" s="240"/>
      <c r="VZL1" s="235"/>
      <c r="VZM1" s="235"/>
      <c r="VZN1" s="236"/>
      <c r="VZO1" s="237"/>
      <c r="VZP1" s="237"/>
      <c r="VZQ1" s="237"/>
      <c r="VZR1" s="237"/>
      <c r="VZS1" s="237"/>
      <c r="VZT1" s="233"/>
      <c r="VZU1" s="238"/>
      <c r="VZV1" s="234"/>
      <c r="VZW1" s="235"/>
      <c r="VZX1" s="235"/>
      <c r="VZY1" s="235"/>
      <c r="VZZ1" s="235"/>
      <c r="WAA1" s="235"/>
      <c r="WAB1" s="239"/>
      <c r="WAC1" s="235"/>
      <c r="WAD1" s="235"/>
      <c r="WAE1" s="240"/>
      <c r="WAF1" s="235"/>
      <c r="WAG1" s="235"/>
      <c r="WAH1" s="236"/>
      <c r="WAI1" s="237"/>
      <c r="WAJ1" s="237"/>
      <c r="WAK1" s="237"/>
      <c r="WAL1" s="237"/>
      <c r="WAM1" s="237"/>
      <c r="WAN1" s="233"/>
      <c r="WAO1" s="238"/>
      <c r="WAP1" s="234"/>
      <c r="WAQ1" s="235"/>
      <c r="WAR1" s="235"/>
      <c r="WAS1" s="235"/>
      <c r="WAT1" s="235"/>
      <c r="WAU1" s="235"/>
      <c r="WAV1" s="239"/>
      <c r="WAW1" s="235"/>
      <c r="WAX1" s="235"/>
      <c r="WAY1" s="240"/>
      <c r="WAZ1" s="235"/>
      <c r="WBA1" s="235"/>
      <c r="WBB1" s="236"/>
      <c r="WBC1" s="237"/>
      <c r="WBD1" s="237"/>
      <c r="WBE1" s="237"/>
      <c r="WBF1" s="237"/>
      <c r="WBG1" s="237"/>
      <c r="WBH1" s="233"/>
      <c r="WBI1" s="238"/>
      <c r="WBJ1" s="234"/>
      <c r="WBK1" s="235"/>
      <c r="WBL1" s="235"/>
      <c r="WBM1" s="235"/>
      <c r="WBN1" s="235"/>
      <c r="WBO1" s="235"/>
      <c r="WBP1" s="239"/>
      <c r="WBQ1" s="235"/>
      <c r="WBR1" s="235"/>
      <c r="WBS1" s="240"/>
      <c r="WBT1" s="235"/>
      <c r="WBU1" s="235"/>
      <c r="WBV1" s="236"/>
      <c r="WBW1" s="237"/>
      <c r="WBX1" s="237"/>
      <c r="WBY1" s="237"/>
      <c r="WBZ1" s="237"/>
      <c r="WCA1" s="237"/>
      <c r="WCB1" s="233"/>
      <c r="WCC1" s="238"/>
      <c r="WCD1" s="234"/>
      <c r="WCE1" s="235"/>
      <c r="WCF1" s="235"/>
      <c r="WCG1" s="235"/>
      <c r="WCH1" s="235"/>
      <c r="WCI1" s="235"/>
      <c r="WCJ1" s="239"/>
      <c r="WCK1" s="235"/>
      <c r="WCL1" s="235"/>
      <c r="WCM1" s="240"/>
      <c r="WCN1" s="235"/>
      <c r="WCO1" s="235"/>
      <c r="WCP1" s="236"/>
      <c r="WCQ1" s="237"/>
      <c r="WCR1" s="237"/>
      <c r="WCS1" s="237"/>
      <c r="WCT1" s="237"/>
      <c r="WCU1" s="237"/>
      <c r="WCV1" s="233"/>
      <c r="WCW1" s="238"/>
      <c r="WCX1" s="234"/>
      <c r="WCY1" s="235"/>
      <c r="WCZ1" s="235"/>
      <c r="WDA1" s="235"/>
      <c r="WDB1" s="235"/>
      <c r="WDC1" s="235"/>
      <c r="WDD1" s="239"/>
      <c r="WDE1" s="235"/>
      <c r="WDF1" s="235"/>
      <c r="WDG1" s="240"/>
      <c r="WDH1" s="235"/>
      <c r="WDI1" s="235"/>
      <c r="WDJ1" s="236"/>
      <c r="WDK1" s="237"/>
      <c r="WDL1" s="237"/>
      <c r="WDM1" s="237"/>
      <c r="WDN1" s="237"/>
      <c r="WDO1" s="237"/>
      <c r="WDP1" s="233"/>
      <c r="WDQ1" s="238"/>
      <c r="WDR1" s="234"/>
      <c r="WDS1" s="235"/>
      <c r="WDT1" s="235"/>
      <c r="WDU1" s="235"/>
      <c r="WDV1" s="235"/>
      <c r="WDW1" s="235"/>
      <c r="WDX1" s="239"/>
      <c r="WDY1" s="235"/>
      <c r="WDZ1" s="235"/>
      <c r="WEA1" s="240"/>
      <c r="WEB1" s="235"/>
      <c r="WEC1" s="235"/>
      <c r="WED1" s="236"/>
      <c r="WEE1" s="237"/>
      <c r="WEF1" s="237"/>
      <c r="WEG1" s="237"/>
      <c r="WEH1" s="237"/>
      <c r="WEI1" s="237"/>
      <c r="WEJ1" s="233"/>
      <c r="WEK1" s="238"/>
      <c r="WEL1" s="234"/>
      <c r="WEM1" s="235"/>
      <c r="WEN1" s="235"/>
      <c r="WEO1" s="235"/>
      <c r="WEP1" s="235"/>
      <c r="WEQ1" s="235"/>
      <c r="WER1" s="239"/>
      <c r="WES1" s="235"/>
      <c r="WET1" s="235"/>
      <c r="WEU1" s="240"/>
      <c r="WEV1" s="235"/>
      <c r="WEW1" s="235"/>
      <c r="WEX1" s="236"/>
      <c r="WEY1" s="237"/>
      <c r="WEZ1" s="237"/>
      <c r="WFA1" s="237"/>
      <c r="WFB1" s="237"/>
      <c r="WFC1" s="237"/>
      <c r="WFD1" s="233"/>
      <c r="WFE1" s="238"/>
      <c r="WFF1" s="234"/>
      <c r="WFG1" s="235"/>
      <c r="WFH1" s="235"/>
      <c r="WFI1" s="235"/>
      <c r="WFJ1" s="235"/>
      <c r="WFK1" s="235"/>
      <c r="WFL1" s="239"/>
      <c r="WFM1" s="235"/>
      <c r="WFN1" s="235"/>
      <c r="WFO1" s="240"/>
      <c r="WFP1" s="235"/>
      <c r="WFQ1" s="235"/>
      <c r="WFR1" s="236"/>
      <c r="WFS1" s="237"/>
      <c r="WFT1" s="237"/>
      <c r="WFU1" s="237"/>
      <c r="WFV1" s="237"/>
      <c r="WFW1" s="237"/>
      <c r="WFX1" s="233"/>
      <c r="WFY1" s="238"/>
      <c r="WFZ1" s="234"/>
      <c r="WGA1" s="235"/>
      <c r="WGB1" s="235"/>
      <c r="WGC1" s="235"/>
      <c r="WGD1" s="235"/>
      <c r="WGE1" s="235"/>
      <c r="WGF1" s="239"/>
      <c r="WGG1" s="235"/>
      <c r="WGH1" s="235"/>
      <c r="WGI1" s="240"/>
      <c r="WGJ1" s="235"/>
      <c r="WGK1" s="235"/>
      <c r="WGL1" s="236"/>
      <c r="WGM1" s="237"/>
      <c r="WGN1" s="237"/>
      <c r="WGO1" s="237"/>
      <c r="WGP1" s="237"/>
      <c r="WGQ1" s="237"/>
      <c r="WGR1" s="233"/>
      <c r="WGS1" s="238"/>
      <c r="WGT1" s="234"/>
      <c r="WGU1" s="235"/>
      <c r="WGV1" s="235"/>
      <c r="WGW1" s="235"/>
      <c r="WGX1" s="235"/>
      <c r="WGY1" s="235"/>
      <c r="WGZ1" s="239"/>
      <c r="WHA1" s="235"/>
      <c r="WHB1" s="235"/>
      <c r="WHC1" s="240"/>
      <c r="WHD1" s="235"/>
      <c r="WHE1" s="235"/>
      <c r="WHF1" s="236"/>
      <c r="WHG1" s="237"/>
      <c r="WHH1" s="237"/>
      <c r="WHI1" s="237"/>
      <c r="WHJ1" s="237"/>
      <c r="WHK1" s="237"/>
      <c r="WHL1" s="233"/>
      <c r="WHM1" s="238"/>
      <c r="WHN1" s="234"/>
      <c r="WHO1" s="235"/>
      <c r="WHP1" s="235"/>
      <c r="WHQ1" s="235"/>
      <c r="WHR1" s="235"/>
      <c r="WHS1" s="235"/>
      <c r="WHT1" s="239"/>
      <c r="WHU1" s="235"/>
      <c r="WHV1" s="235"/>
      <c r="WHW1" s="240"/>
      <c r="WHX1" s="235"/>
      <c r="WHY1" s="235"/>
      <c r="WHZ1" s="236"/>
      <c r="WIA1" s="237"/>
      <c r="WIB1" s="237"/>
      <c r="WIC1" s="237"/>
      <c r="WID1" s="237"/>
      <c r="WIE1" s="237"/>
      <c r="WIF1" s="233"/>
      <c r="WIG1" s="238"/>
      <c r="WIH1" s="234"/>
      <c r="WII1" s="235"/>
      <c r="WIJ1" s="235"/>
      <c r="WIK1" s="235"/>
      <c r="WIL1" s="235"/>
      <c r="WIM1" s="235"/>
      <c r="WIN1" s="239"/>
      <c r="WIO1" s="235"/>
      <c r="WIP1" s="235"/>
      <c r="WIQ1" s="240"/>
      <c r="WIR1" s="235"/>
      <c r="WIS1" s="235"/>
      <c r="WIT1" s="236"/>
      <c r="WIU1" s="237"/>
      <c r="WIV1" s="237"/>
      <c r="WIW1" s="237"/>
      <c r="WIX1" s="237"/>
      <c r="WIY1" s="237"/>
      <c r="WIZ1" s="233"/>
      <c r="WJA1" s="238"/>
      <c r="WJB1" s="234"/>
      <c r="WJC1" s="235"/>
      <c r="WJD1" s="235"/>
      <c r="WJE1" s="235"/>
      <c r="WJF1" s="235"/>
      <c r="WJG1" s="235"/>
      <c r="WJH1" s="239"/>
      <c r="WJI1" s="235"/>
      <c r="WJJ1" s="235"/>
      <c r="WJK1" s="240"/>
      <c r="WJL1" s="235"/>
      <c r="WJM1" s="235"/>
      <c r="WJN1" s="236"/>
      <c r="WJO1" s="237"/>
      <c r="WJP1" s="237"/>
      <c r="WJQ1" s="237"/>
      <c r="WJR1" s="237"/>
      <c r="WJS1" s="237"/>
      <c r="WJT1" s="233"/>
      <c r="WJU1" s="238"/>
      <c r="WJV1" s="234"/>
      <c r="WJW1" s="235"/>
      <c r="WJX1" s="235"/>
      <c r="WJY1" s="235"/>
      <c r="WJZ1" s="235"/>
      <c r="WKA1" s="235"/>
      <c r="WKB1" s="239"/>
      <c r="WKC1" s="235"/>
      <c r="WKD1" s="235"/>
      <c r="WKE1" s="240"/>
      <c r="WKF1" s="235"/>
      <c r="WKG1" s="235"/>
      <c r="WKH1" s="236"/>
      <c r="WKI1" s="237"/>
      <c r="WKJ1" s="237"/>
      <c r="WKK1" s="237"/>
      <c r="WKL1" s="237"/>
      <c r="WKM1" s="237"/>
      <c r="WKN1" s="233"/>
      <c r="WKO1" s="238"/>
      <c r="WKP1" s="234"/>
      <c r="WKQ1" s="235"/>
      <c r="WKR1" s="235"/>
      <c r="WKS1" s="235"/>
      <c r="WKT1" s="235"/>
      <c r="WKU1" s="235"/>
      <c r="WKV1" s="239"/>
      <c r="WKW1" s="235"/>
      <c r="WKX1" s="235"/>
      <c r="WKY1" s="240"/>
      <c r="WKZ1" s="235"/>
      <c r="WLA1" s="235"/>
      <c r="WLB1" s="236"/>
      <c r="WLC1" s="237"/>
      <c r="WLD1" s="237"/>
      <c r="WLE1" s="237"/>
      <c r="WLF1" s="237"/>
      <c r="WLG1" s="237"/>
      <c r="WLH1" s="233"/>
      <c r="WLI1" s="238"/>
      <c r="WLJ1" s="234"/>
      <c r="WLK1" s="235"/>
      <c r="WLL1" s="235"/>
      <c r="WLM1" s="235"/>
      <c r="WLN1" s="235"/>
      <c r="WLO1" s="235"/>
      <c r="WLP1" s="239"/>
      <c r="WLQ1" s="235"/>
      <c r="WLR1" s="235"/>
      <c r="WLS1" s="240"/>
      <c r="WLT1" s="235"/>
      <c r="WLU1" s="235"/>
      <c r="WLV1" s="236"/>
      <c r="WLW1" s="237"/>
      <c r="WLX1" s="237"/>
      <c r="WLY1" s="237"/>
      <c r="WLZ1" s="237"/>
      <c r="WMA1" s="237"/>
      <c r="WMB1" s="233"/>
      <c r="WMC1" s="238"/>
      <c r="WMD1" s="234"/>
      <c r="WME1" s="235"/>
      <c r="WMF1" s="235"/>
      <c r="WMG1" s="235"/>
      <c r="WMH1" s="235"/>
      <c r="WMI1" s="235"/>
      <c r="WMJ1" s="239"/>
      <c r="WMK1" s="235"/>
      <c r="WML1" s="235"/>
      <c r="WMM1" s="240"/>
      <c r="WMN1" s="235"/>
      <c r="WMO1" s="235"/>
      <c r="WMP1" s="236"/>
      <c r="WMQ1" s="237"/>
      <c r="WMR1" s="237"/>
      <c r="WMS1" s="237"/>
      <c r="WMT1" s="237"/>
      <c r="WMU1" s="237"/>
      <c r="WMV1" s="233"/>
      <c r="WMW1" s="238"/>
      <c r="WMX1" s="234"/>
      <c r="WMY1" s="235"/>
      <c r="WMZ1" s="235"/>
      <c r="WNA1" s="235"/>
      <c r="WNB1" s="235"/>
      <c r="WNC1" s="235"/>
      <c r="WND1" s="239"/>
      <c r="WNE1" s="235"/>
      <c r="WNF1" s="235"/>
      <c r="WNG1" s="240"/>
      <c r="WNH1" s="235"/>
      <c r="WNI1" s="235"/>
      <c r="WNJ1" s="236"/>
      <c r="WNK1" s="237"/>
      <c r="WNL1" s="237"/>
      <c r="WNM1" s="237"/>
      <c r="WNN1" s="237"/>
      <c r="WNO1" s="237"/>
      <c r="WNP1" s="233"/>
      <c r="WNQ1" s="238"/>
      <c r="WNR1" s="234"/>
      <c r="WNS1" s="235"/>
      <c r="WNT1" s="235"/>
      <c r="WNU1" s="235"/>
      <c r="WNV1" s="235"/>
      <c r="WNW1" s="235"/>
      <c r="WNX1" s="239"/>
      <c r="WNY1" s="235"/>
      <c r="WNZ1" s="235"/>
      <c r="WOA1" s="240"/>
      <c r="WOB1" s="235"/>
      <c r="WOC1" s="235"/>
      <c r="WOD1" s="236"/>
      <c r="WOE1" s="237"/>
      <c r="WOF1" s="237"/>
      <c r="WOG1" s="237"/>
      <c r="WOH1" s="237"/>
      <c r="WOI1" s="237"/>
      <c r="WOJ1" s="233"/>
      <c r="WOK1" s="238"/>
      <c r="WOL1" s="234"/>
      <c r="WOM1" s="235"/>
      <c r="WON1" s="235"/>
      <c r="WOO1" s="235"/>
      <c r="WOP1" s="235"/>
      <c r="WOQ1" s="235"/>
      <c r="WOR1" s="239"/>
      <c r="WOS1" s="235"/>
      <c r="WOT1" s="235"/>
      <c r="WOU1" s="240"/>
      <c r="WOV1" s="235"/>
      <c r="WOW1" s="235"/>
      <c r="WOX1" s="236"/>
      <c r="WOY1" s="237"/>
      <c r="WOZ1" s="237"/>
      <c r="WPA1" s="237"/>
      <c r="WPB1" s="237"/>
      <c r="WPC1" s="237"/>
      <c r="WPD1" s="233"/>
      <c r="WPE1" s="238"/>
      <c r="WPF1" s="234"/>
      <c r="WPG1" s="235"/>
      <c r="WPH1" s="235"/>
      <c r="WPI1" s="235"/>
      <c r="WPJ1" s="235"/>
      <c r="WPK1" s="235"/>
      <c r="WPL1" s="239"/>
      <c r="WPM1" s="235"/>
      <c r="WPN1" s="235"/>
      <c r="WPO1" s="240"/>
      <c r="WPP1" s="235"/>
      <c r="WPQ1" s="235"/>
      <c r="WPR1" s="236"/>
      <c r="WPS1" s="237"/>
      <c r="WPT1" s="237"/>
      <c r="WPU1" s="237"/>
      <c r="WPV1" s="237"/>
      <c r="WPW1" s="237"/>
      <c r="WPX1" s="233"/>
      <c r="WPY1" s="238"/>
      <c r="WPZ1" s="234"/>
      <c r="WQA1" s="235"/>
      <c r="WQB1" s="235"/>
      <c r="WQC1" s="235"/>
      <c r="WQD1" s="235"/>
      <c r="WQE1" s="235"/>
      <c r="WQF1" s="239"/>
      <c r="WQG1" s="235"/>
      <c r="WQH1" s="235"/>
      <c r="WQI1" s="240"/>
      <c r="WQJ1" s="235"/>
      <c r="WQK1" s="235"/>
      <c r="WQL1" s="236"/>
      <c r="WQM1" s="237"/>
      <c r="WQN1" s="237"/>
      <c r="WQO1" s="237"/>
      <c r="WQP1" s="237"/>
      <c r="WQQ1" s="237"/>
      <c r="WQR1" s="233"/>
      <c r="WQS1" s="238"/>
      <c r="WQT1" s="234"/>
      <c r="WQU1" s="235"/>
      <c r="WQV1" s="235"/>
      <c r="WQW1" s="235"/>
      <c r="WQX1" s="235"/>
      <c r="WQY1" s="235"/>
      <c r="WQZ1" s="239"/>
      <c r="WRA1" s="235"/>
      <c r="WRB1" s="235"/>
      <c r="WRC1" s="240"/>
      <c r="WRD1" s="235"/>
      <c r="WRE1" s="235"/>
      <c r="WRF1" s="236"/>
      <c r="WRG1" s="237"/>
      <c r="WRH1" s="237"/>
      <c r="WRI1" s="237"/>
      <c r="WRJ1" s="237"/>
      <c r="WRK1" s="237"/>
      <c r="WRL1" s="233"/>
      <c r="WRM1" s="238"/>
      <c r="WRN1" s="234"/>
      <c r="WRO1" s="235"/>
      <c r="WRP1" s="235"/>
      <c r="WRQ1" s="235"/>
      <c r="WRR1" s="235"/>
      <c r="WRS1" s="235"/>
      <c r="WRT1" s="239"/>
      <c r="WRU1" s="235"/>
      <c r="WRV1" s="235"/>
      <c r="WRW1" s="240"/>
      <c r="WRX1" s="235"/>
      <c r="WRY1" s="235"/>
      <c r="WRZ1" s="236"/>
      <c r="WSA1" s="237"/>
      <c r="WSB1" s="237"/>
      <c r="WSC1" s="237"/>
      <c r="WSD1" s="237"/>
      <c r="WSE1" s="237"/>
      <c r="WSF1" s="233"/>
      <c r="WSG1" s="238"/>
      <c r="WSH1" s="234"/>
      <c r="WSI1" s="235"/>
      <c r="WSJ1" s="235"/>
      <c r="WSK1" s="235"/>
      <c r="WSL1" s="235"/>
      <c r="WSM1" s="235"/>
      <c r="WSN1" s="239"/>
      <c r="WSO1" s="235"/>
      <c r="WSP1" s="235"/>
      <c r="WSQ1" s="240"/>
      <c r="WSR1" s="235"/>
      <c r="WSS1" s="235"/>
      <c r="WST1" s="236"/>
      <c r="WSU1" s="237"/>
      <c r="WSV1" s="237"/>
      <c r="WSW1" s="237"/>
      <c r="WSX1" s="237"/>
      <c r="WSY1" s="237"/>
      <c r="WSZ1" s="233"/>
      <c r="WTA1" s="238"/>
      <c r="WTB1" s="234"/>
      <c r="WTC1" s="235"/>
      <c r="WTD1" s="235"/>
      <c r="WTE1" s="235"/>
      <c r="WTF1" s="235"/>
      <c r="WTG1" s="235"/>
      <c r="WTH1" s="239"/>
      <c r="WTI1" s="235"/>
      <c r="WTJ1" s="235"/>
      <c r="WTK1" s="240"/>
      <c r="WTL1" s="235"/>
      <c r="WTM1" s="235"/>
      <c r="WTN1" s="236"/>
      <c r="WTO1" s="237"/>
      <c r="WTP1" s="237"/>
      <c r="WTQ1" s="237"/>
      <c r="WTR1" s="237"/>
      <c r="WTS1" s="237"/>
      <c r="WTT1" s="233"/>
      <c r="WTU1" s="238"/>
      <c r="WTV1" s="234"/>
      <c r="WTW1" s="235"/>
      <c r="WTX1" s="235"/>
      <c r="WTY1" s="235"/>
      <c r="WTZ1" s="235"/>
      <c r="WUA1" s="235"/>
      <c r="WUB1" s="239"/>
      <c r="WUC1" s="235"/>
      <c r="WUD1" s="235"/>
      <c r="WUE1" s="240"/>
      <c r="WUF1" s="235"/>
      <c r="WUG1" s="235"/>
      <c r="WUH1" s="236"/>
      <c r="WUI1" s="237"/>
      <c r="WUJ1" s="237"/>
      <c r="WUK1" s="237"/>
      <c r="WUL1" s="237"/>
      <c r="WUM1" s="237"/>
      <c r="WUN1" s="233"/>
      <c r="WUO1" s="238"/>
      <c r="WUP1" s="234"/>
      <c r="WUQ1" s="235"/>
      <c r="WUR1" s="235"/>
      <c r="WUS1" s="235"/>
      <c r="WUT1" s="235"/>
      <c r="WUU1" s="235"/>
      <c r="WUV1" s="239"/>
      <c r="WUW1" s="235"/>
      <c r="WUX1" s="235"/>
      <c r="WUY1" s="240"/>
      <c r="WUZ1" s="235"/>
      <c r="WVA1" s="235"/>
      <c r="WVB1" s="236"/>
      <c r="WVC1" s="237"/>
      <c r="WVD1" s="237"/>
      <c r="WVE1" s="237"/>
      <c r="WVF1" s="237"/>
      <c r="WVG1" s="237"/>
      <c r="WVH1" s="233"/>
      <c r="WVI1" s="238"/>
      <c r="WVJ1" s="234"/>
      <c r="WVK1" s="235"/>
      <c r="WVL1" s="235"/>
      <c r="WVM1" s="235"/>
      <c r="WVN1" s="235"/>
      <c r="WVO1" s="235"/>
      <c r="WVP1" s="239"/>
      <c r="WVQ1" s="235"/>
      <c r="WVR1" s="235"/>
      <c r="WVS1" s="240"/>
      <c r="WVT1" s="235"/>
      <c r="WVU1" s="235"/>
      <c r="WVV1" s="236"/>
      <c r="WVW1" s="237"/>
      <c r="WVX1" s="237"/>
      <c r="WVY1" s="237"/>
      <c r="WVZ1" s="237"/>
      <c r="WWA1" s="237"/>
      <c r="WWB1" s="233"/>
      <c r="WWC1" s="238"/>
      <c r="WWD1" s="234"/>
      <c r="WWE1" s="235"/>
      <c r="WWF1" s="235"/>
      <c r="WWG1" s="235"/>
      <c r="WWH1" s="235"/>
      <c r="WWI1" s="235"/>
      <c r="WWJ1" s="239"/>
      <c r="WWK1" s="235"/>
      <c r="WWL1" s="235"/>
      <c r="WWM1" s="240"/>
      <c r="WWN1" s="235"/>
      <c r="WWO1" s="235"/>
      <c r="WWP1" s="236"/>
      <c r="WWQ1" s="237"/>
      <c r="WWR1" s="237"/>
      <c r="WWS1" s="237"/>
      <c r="WWT1" s="237"/>
      <c r="WWU1" s="237"/>
      <c r="WWV1" s="233"/>
      <c r="WWW1" s="238"/>
      <c r="WWX1" s="234"/>
      <c r="WWY1" s="235"/>
      <c r="WWZ1" s="235"/>
      <c r="WXA1" s="235"/>
      <c r="WXB1" s="235"/>
      <c r="WXC1" s="235"/>
      <c r="WXD1" s="239"/>
      <c r="WXE1" s="235"/>
      <c r="WXF1" s="235"/>
      <c r="WXG1" s="240"/>
      <c r="WXH1" s="235"/>
      <c r="WXI1" s="235"/>
      <c r="WXJ1" s="236"/>
      <c r="WXK1" s="237"/>
      <c r="WXL1" s="237"/>
      <c r="WXM1" s="237"/>
      <c r="WXN1" s="237"/>
      <c r="WXO1" s="237"/>
      <c r="WXP1" s="233"/>
      <c r="WXQ1" s="238"/>
      <c r="WXR1" s="234"/>
      <c r="WXS1" s="235"/>
      <c r="WXT1" s="235"/>
      <c r="WXU1" s="235"/>
      <c r="WXV1" s="235"/>
      <c r="WXW1" s="235"/>
      <c r="WXX1" s="239"/>
      <c r="WXY1" s="235"/>
      <c r="WXZ1" s="235"/>
      <c r="WYA1" s="240"/>
      <c r="WYB1" s="235"/>
      <c r="WYC1" s="235"/>
      <c r="WYD1" s="236"/>
      <c r="WYE1" s="237"/>
      <c r="WYF1" s="237"/>
      <c r="WYG1" s="237"/>
      <c r="WYH1" s="237"/>
      <c r="WYI1" s="237"/>
      <c r="WYJ1" s="233"/>
      <c r="WYK1" s="238"/>
      <c r="WYL1" s="234"/>
      <c r="WYM1" s="235"/>
      <c r="WYN1" s="235"/>
      <c r="WYO1" s="235"/>
      <c r="WYP1" s="235"/>
      <c r="WYQ1" s="235"/>
      <c r="WYR1" s="239"/>
      <c r="WYS1" s="235"/>
      <c r="WYT1" s="235"/>
      <c r="WYU1" s="240"/>
      <c r="WYV1" s="235"/>
      <c r="WYW1" s="235"/>
      <c r="WYX1" s="236"/>
      <c r="WYY1" s="237"/>
      <c r="WYZ1" s="237"/>
      <c r="WZA1" s="237"/>
      <c r="WZB1" s="237"/>
      <c r="WZC1" s="237"/>
      <c r="WZD1" s="233"/>
      <c r="WZE1" s="238"/>
      <c r="WZF1" s="234"/>
      <c r="WZG1" s="235"/>
      <c r="WZH1" s="235"/>
      <c r="WZI1" s="235"/>
      <c r="WZJ1" s="235"/>
      <c r="WZK1" s="235"/>
      <c r="WZL1" s="239"/>
      <c r="WZM1" s="235"/>
      <c r="WZN1" s="235"/>
      <c r="WZO1" s="240"/>
      <c r="WZP1" s="235"/>
      <c r="WZQ1" s="235"/>
      <c r="WZR1" s="236"/>
      <c r="WZS1" s="237"/>
      <c r="WZT1" s="237"/>
      <c r="WZU1" s="237"/>
      <c r="WZV1" s="237"/>
      <c r="WZW1" s="237"/>
      <c r="WZX1" s="233"/>
      <c r="WZY1" s="238"/>
      <c r="WZZ1" s="234"/>
      <c r="XAA1" s="235"/>
      <c r="XAB1" s="235"/>
      <c r="XAC1" s="235"/>
      <c r="XAD1" s="235"/>
      <c r="XAE1" s="235"/>
      <c r="XAF1" s="239"/>
      <c r="XAG1" s="235"/>
      <c r="XAH1" s="235"/>
      <c r="XAI1" s="240"/>
      <c r="XAJ1" s="235"/>
      <c r="XAK1" s="235"/>
      <c r="XAL1" s="236"/>
      <c r="XAM1" s="237"/>
      <c r="XAN1" s="237"/>
      <c r="XAO1" s="237"/>
      <c r="XAP1" s="237"/>
      <c r="XAQ1" s="237"/>
      <c r="XAR1" s="233"/>
      <c r="XAS1" s="238"/>
      <c r="XAT1" s="234"/>
      <c r="XAU1" s="235"/>
      <c r="XAV1" s="235"/>
      <c r="XAW1" s="235"/>
      <c r="XAX1" s="235"/>
      <c r="XAY1" s="235"/>
      <c r="XAZ1" s="239"/>
      <c r="XBA1" s="235"/>
      <c r="XBB1" s="235"/>
      <c r="XBC1" s="240"/>
      <c r="XBD1" s="235"/>
      <c r="XBE1" s="235"/>
      <c r="XBF1" s="236"/>
      <c r="XBG1" s="237"/>
      <c r="XBH1" s="237"/>
      <c r="XBI1" s="237"/>
      <c r="XBJ1" s="237"/>
      <c r="XBK1" s="237"/>
      <c r="XBL1" s="233"/>
      <c r="XBM1" s="238"/>
      <c r="XBN1" s="234"/>
      <c r="XBO1" s="235"/>
      <c r="XBP1" s="235"/>
      <c r="XBQ1" s="235"/>
      <c r="XBR1" s="235"/>
      <c r="XBS1" s="235"/>
      <c r="XBT1" s="239"/>
      <c r="XBU1" s="235"/>
      <c r="XBV1" s="235"/>
      <c r="XBW1" s="240"/>
      <c r="XBX1" s="235"/>
      <c r="XBY1" s="235"/>
      <c r="XBZ1" s="236"/>
      <c r="XCA1" s="237"/>
      <c r="XCB1" s="237"/>
      <c r="XCC1" s="237"/>
      <c r="XCD1" s="237"/>
      <c r="XCE1" s="237"/>
      <c r="XCF1" s="233"/>
      <c r="XCG1" s="238"/>
      <c r="XCH1" s="234"/>
      <c r="XCI1" s="235"/>
      <c r="XCJ1" s="235"/>
      <c r="XCK1" s="235"/>
      <c r="XCL1" s="235"/>
      <c r="XCM1" s="235"/>
      <c r="XCN1" s="239"/>
      <c r="XCO1" s="235"/>
      <c r="XCP1" s="235"/>
      <c r="XCQ1" s="240"/>
      <c r="XCR1" s="235"/>
      <c r="XCS1" s="235"/>
      <c r="XCT1" s="236"/>
      <c r="XCU1" s="237"/>
      <c r="XCV1" s="237"/>
      <c r="XCW1" s="237"/>
      <c r="XCX1" s="237"/>
      <c r="XCY1" s="237"/>
      <c r="XCZ1" s="233"/>
      <c r="XDA1" s="238"/>
      <c r="XDB1" s="234"/>
      <c r="XDC1" s="235"/>
      <c r="XDD1" s="235"/>
      <c r="XDE1" s="235"/>
      <c r="XDF1" s="235"/>
      <c r="XDG1" s="235"/>
      <c r="XDH1" s="239"/>
      <c r="XDI1" s="235"/>
      <c r="XDJ1" s="235"/>
      <c r="XDK1" s="240"/>
      <c r="XDL1" s="235"/>
      <c r="XDM1" s="235"/>
      <c r="XDN1" s="236"/>
      <c r="XDO1" s="237"/>
      <c r="XDP1" s="237"/>
      <c r="XDQ1" s="237"/>
      <c r="XDR1" s="237"/>
      <c r="XDS1" s="237"/>
      <c r="XDT1" s="233"/>
      <c r="XDU1" s="238"/>
      <c r="XDV1" s="234"/>
      <c r="XDW1" s="235"/>
      <c r="XDX1" s="235"/>
      <c r="XDY1" s="235"/>
      <c r="XDZ1" s="235"/>
      <c r="XEA1" s="235"/>
      <c r="XEB1" s="239"/>
      <c r="XEC1" s="235"/>
      <c r="XED1" s="235"/>
      <c r="XEE1" s="240"/>
      <c r="XEF1" s="235"/>
      <c r="XEG1" s="235"/>
      <c r="XEH1" s="236"/>
      <c r="XEI1" s="237"/>
      <c r="XEJ1" s="237"/>
      <c r="XEK1" s="237"/>
      <c r="XEL1" s="237"/>
      <c r="XEM1" s="237"/>
      <c r="XEN1" s="233"/>
      <c r="XEO1" s="238"/>
      <c r="XEP1" s="234"/>
      <c r="XEQ1" s="235"/>
      <c r="XER1" s="235"/>
      <c r="XES1" s="235"/>
      <c r="XET1" s="235"/>
      <c r="XEU1" s="235"/>
      <c r="XEV1" s="239"/>
      <c r="XEW1" s="235"/>
      <c r="XEX1" s="235"/>
      <c r="XEY1" s="240"/>
      <c r="XEZ1" s="235"/>
      <c r="XFA1" s="235"/>
      <c r="XFB1" s="236"/>
      <c r="XFC1" s="237"/>
      <c r="XFD1" s="237"/>
    </row>
    <row r="2" spans="1:16384" s="242" customFormat="1" x14ac:dyDescent="0.35">
      <c r="A2" s="241" t="str">
        <f>INDEX('Policy Characteristics'!A:A,MATCH(PolicyLevers!$C2,'Policy Characteristics'!$C:$C,0))</f>
        <v>Transportation</v>
      </c>
      <c r="B2" s="241" t="str">
        <f>INDEX('Policy Characteristics'!B:B,MATCH(PolicyLevers!$C2,'Policy Characteristics'!$C:$C,0))</f>
        <v>Conventional Pollutant Standards</v>
      </c>
      <c r="C2" s="241" t="s">
        <v>660</v>
      </c>
      <c r="D2" s="242" t="s">
        <v>40</v>
      </c>
      <c r="E2" s="242" t="s">
        <v>490</v>
      </c>
      <c r="F2" s="242" t="s">
        <v>40</v>
      </c>
      <c r="G2" s="242" t="s">
        <v>712</v>
      </c>
      <c r="H2" s="177">
        <v>300</v>
      </c>
      <c r="I2" s="243" t="s">
        <v>46</v>
      </c>
      <c r="J2" s="242" t="str">
        <f>INDEX('Policy Characteristics'!D:D,MATCH(PolicyLevers!$C2,'Policy Characteristics'!$C:$C,0))</f>
        <v>Conventional Pollutant Standard</v>
      </c>
      <c r="K2" s="242" t="str">
        <f>INDEX('Policy Characteristics'!E:E,MATCH(PolicyLevers!$C2,'Policy Characteristics'!$C:$C,0))</f>
        <v>trans reduce regulated pollutants</v>
      </c>
      <c r="L2" s="242">
        <f>INDEX('Policy Characteristics'!F:F,MATCH(PolicyLevers!$C2,'Policy Characteristics'!$C:$C,0))</f>
        <v>0</v>
      </c>
      <c r="M2" s="242">
        <f>INDEX('Policy Characteristics'!G:G,MATCH(PolicyLevers!$C2,'Policy Characteristics'!$C:$C,0))</f>
        <v>1</v>
      </c>
      <c r="N2" s="242">
        <f>INDEX('Policy Characteristics'!H:H,MATCH(PolicyLevers!$C2,'Policy Characteristics'!$C:$C,0))</f>
        <v>0.02</v>
      </c>
      <c r="O2" s="242" t="str">
        <f>INDEX('Policy Characteristics'!I:I,MATCH(PolicyLevers!$C2,'Policy Characteristics'!$C:$C,0))</f>
        <v>% reduction in emissions</v>
      </c>
      <c r="P2" s="242"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244" t="s">
        <v>1719</v>
      </c>
      <c r="R2" s="245" t="s">
        <v>663</v>
      </c>
      <c r="S2" s="246"/>
    </row>
    <row r="3" spans="1:16384" s="242" customFormat="1" x14ac:dyDescent="0.35">
      <c r="A3" s="241" t="str">
        <f>INDEX('Policy Characteristics'!A:A,MATCH(PolicyLevers!$C3,'Policy Characteristics'!$C:$C,0))</f>
        <v>Transportation</v>
      </c>
      <c r="B3" s="241" t="str">
        <f>INDEX('Policy Characteristics'!B:B,MATCH(PolicyLevers!$C3,'Policy Characteristics'!$C:$C,0))</f>
        <v>Conventional Pollutant Standards</v>
      </c>
      <c r="C3" s="247" t="str">
        <f t="shared" ref="A3:C22" si="0">C$2</f>
        <v>Percentage Reduction of Separately Regulated Pollutants</v>
      </c>
      <c r="D3" s="242" t="s">
        <v>40</v>
      </c>
      <c r="E3" s="242" t="s">
        <v>484</v>
      </c>
      <c r="F3" s="242" t="s">
        <v>40</v>
      </c>
      <c r="G3" s="242" t="s">
        <v>484</v>
      </c>
      <c r="H3" s="177">
        <v>301</v>
      </c>
      <c r="I3" s="243" t="s">
        <v>46</v>
      </c>
      <c r="J3" s="242" t="str">
        <f>INDEX('Policy Characteristics'!D:D,MATCH(PolicyLevers!$C3,'Policy Characteristics'!$C:$C,0))</f>
        <v>Conventional Pollutant Standard</v>
      </c>
      <c r="K3" s="242" t="str">
        <f>INDEX('Policy Characteristics'!E:E,MATCH(PolicyLevers!$C3,'Policy Characteristics'!$C:$C,0))</f>
        <v>trans reduce regulated pollutants</v>
      </c>
      <c r="L3" s="242">
        <f>INDEX('Policy Characteristics'!F:F,MATCH(PolicyLevers!$C3,'Policy Characteristics'!$C:$C,0))</f>
        <v>0</v>
      </c>
      <c r="M3" s="242">
        <f>INDEX('Policy Characteristics'!G:G,MATCH(PolicyLevers!$C3,'Policy Characteristics'!$C:$C,0))</f>
        <v>1</v>
      </c>
      <c r="N3" s="242">
        <f>INDEX('Policy Characteristics'!H:H,MATCH(PolicyLevers!$C3,'Policy Characteristics'!$C:$C,0))</f>
        <v>0.02</v>
      </c>
      <c r="O3" s="242" t="str">
        <f>INDEX('Policy Characteristics'!I:I,MATCH(PolicyLevers!$C3,'Policy Characteristics'!$C:$C,0))</f>
        <v>% reduction in emissions</v>
      </c>
      <c r="P3" s="242"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248" t="str">
        <f t="shared" ref="Q3:R59" si="1">Q$2</f>
        <v>transportation-sector-main.html#conv-pol-stds</v>
      </c>
      <c r="R3" s="249" t="str">
        <f t="shared" si="1"/>
        <v>conventional-pollutant-standards.html</v>
      </c>
      <c r="S3" s="246"/>
    </row>
    <row r="4" spans="1:16384" s="242" customFormat="1" x14ac:dyDescent="0.35">
      <c r="A4" s="241" t="str">
        <f>INDEX('Policy Characteristics'!A:A,MATCH(PolicyLevers!$C4,'Policy Characteristics'!$C:$C,0))</f>
        <v>Transportation</v>
      </c>
      <c r="B4" s="241" t="str">
        <f>INDEX('Policy Characteristics'!B:B,MATCH(PolicyLevers!$C4,'Policy Characteristics'!$C:$C,0))</f>
        <v>Conventional Pollutant Standards</v>
      </c>
      <c r="C4" s="247" t="str">
        <f t="shared" si="0"/>
        <v>Percentage Reduction of Separately Regulated Pollutants</v>
      </c>
      <c r="D4" s="242" t="s">
        <v>40</v>
      </c>
      <c r="E4" s="242" t="s">
        <v>491</v>
      </c>
      <c r="F4" s="242" t="s">
        <v>40</v>
      </c>
      <c r="G4" s="242" t="s">
        <v>491</v>
      </c>
      <c r="H4" s="177">
        <v>302</v>
      </c>
      <c r="I4" s="243" t="s">
        <v>46</v>
      </c>
      <c r="J4" s="242" t="str">
        <f>INDEX('Policy Characteristics'!D:D,MATCH(PolicyLevers!$C4,'Policy Characteristics'!$C:$C,0))</f>
        <v>Conventional Pollutant Standard</v>
      </c>
      <c r="K4" s="242" t="str">
        <f>INDEX('Policy Characteristics'!E:E,MATCH(PolicyLevers!$C4,'Policy Characteristics'!$C:$C,0))</f>
        <v>trans reduce regulated pollutants</v>
      </c>
      <c r="L4" s="242">
        <f>INDEX('Policy Characteristics'!F:F,MATCH(PolicyLevers!$C4,'Policy Characteristics'!$C:$C,0))</f>
        <v>0</v>
      </c>
      <c r="M4" s="242">
        <f>INDEX('Policy Characteristics'!G:G,MATCH(PolicyLevers!$C4,'Policy Characteristics'!$C:$C,0))</f>
        <v>1</v>
      </c>
      <c r="N4" s="242">
        <f>INDEX('Policy Characteristics'!H:H,MATCH(PolicyLevers!$C4,'Policy Characteristics'!$C:$C,0))</f>
        <v>0.02</v>
      </c>
      <c r="O4" s="242" t="str">
        <f>INDEX('Policy Characteristics'!I:I,MATCH(PolicyLevers!$C4,'Policy Characteristics'!$C:$C,0))</f>
        <v>% reduction in emissions</v>
      </c>
      <c r="P4" s="242"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248" t="str">
        <f t="shared" si="1"/>
        <v>transportation-sector-main.html#conv-pol-stds</v>
      </c>
      <c r="R4" s="249" t="str">
        <f t="shared" si="1"/>
        <v>conventional-pollutant-standards.html</v>
      </c>
      <c r="S4" s="246"/>
    </row>
    <row r="5" spans="1:16384" s="242" customFormat="1" x14ac:dyDescent="0.35">
      <c r="A5" s="241" t="str">
        <f>INDEX('Policy Characteristics'!A:A,MATCH(PolicyLevers!$C5,'Policy Characteristics'!$C:$C,0))</f>
        <v>Transportation</v>
      </c>
      <c r="B5" s="241" t="str">
        <f>INDEX('Policy Characteristics'!B:B,MATCH(PolicyLevers!$C5,'Policy Characteristics'!$C:$C,0))</f>
        <v>Conventional Pollutant Standards</v>
      </c>
      <c r="C5" s="247" t="str">
        <f t="shared" si="0"/>
        <v>Percentage Reduction of Separately Regulated Pollutants</v>
      </c>
      <c r="D5" s="242" t="s">
        <v>40</v>
      </c>
      <c r="E5" s="242" t="s">
        <v>492</v>
      </c>
      <c r="F5" s="242" t="s">
        <v>40</v>
      </c>
      <c r="G5" s="242" t="s">
        <v>492</v>
      </c>
      <c r="H5" s="177">
        <v>303</v>
      </c>
      <c r="I5" s="243" t="s">
        <v>46</v>
      </c>
      <c r="J5" s="242" t="str">
        <f>INDEX('Policy Characteristics'!D:D,MATCH(PolicyLevers!$C5,'Policy Characteristics'!$C:$C,0))</f>
        <v>Conventional Pollutant Standard</v>
      </c>
      <c r="K5" s="242" t="str">
        <f>INDEX('Policy Characteristics'!E:E,MATCH(PolicyLevers!$C5,'Policy Characteristics'!$C:$C,0))</f>
        <v>trans reduce regulated pollutants</v>
      </c>
      <c r="L5" s="242">
        <f>INDEX('Policy Characteristics'!F:F,MATCH(PolicyLevers!$C5,'Policy Characteristics'!$C:$C,0))</f>
        <v>0</v>
      </c>
      <c r="M5" s="242">
        <f>INDEX('Policy Characteristics'!G:G,MATCH(PolicyLevers!$C5,'Policy Characteristics'!$C:$C,0))</f>
        <v>1</v>
      </c>
      <c r="N5" s="242">
        <f>INDEX('Policy Characteristics'!H:H,MATCH(PolicyLevers!$C5,'Policy Characteristics'!$C:$C,0))</f>
        <v>0.02</v>
      </c>
      <c r="O5" s="242" t="str">
        <f>INDEX('Policy Characteristics'!I:I,MATCH(PolicyLevers!$C5,'Policy Characteristics'!$C:$C,0))</f>
        <v>% reduction in emissions</v>
      </c>
      <c r="P5" s="242"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248" t="str">
        <f t="shared" si="1"/>
        <v>transportation-sector-main.html#conv-pol-stds</v>
      </c>
      <c r="R5" s="249" t="str">
        <f t="shared" si="1"/>
        <v>conventional-pollutant-standards.html</v>
      </c>
      <c r="S5" s="246"/>
    </row>
    <row r="6" spans="1:16384" s="242" customFormat="1" x14ac:dyDescent="0.35">
      <c r="A6" s="241" t="str">
        <f>INDEX('Policy Characteristics'!A:A,MATCH(PolicyLevers!$C6,'Policy Characteristics'!$C:$C,0))</f>
        <v>Transportation</v>
      </c>
      <c r="B6" s="241" t="str">
        <f>INDEX('Policy Characteristics'!B:B,MATCH(PolicyLevers!$C6,'Policy Characteristics'!$C:$C,0))</f>
        <v>Conventional Pollutant Standards</v>
      </c>
      <c r="C6" s="247" t="str">
        <f t="shared" si="0"/>
        <v>Percentage Reduction of Separately Regulated Pollutants</v>
      </c>
      <c r="D6" s="242" t="s">
        <v>40</v>
      </c>
      <c r="E6" s="242" t="s">
        <v>493</v>
      </c>
      <c r="F6" s="242" t="s">
        <v>40</v>
      </c>
      <c r="G6" s="242" t="s">
        <v>579</v>
      </c>
      <c r="H6" s="177">
        <v>304</v>
      </c>
      <c r="I6" s="243" t="s">
        <v>46</v>
      </c>
      <c r="J6" s="242" t="str">
        <f>INDEX('Policy Characteristics'!D:D,MATCH(PolicyLevers!$C6,'Policy Characteristics'!$C:$C,0))</f>
        <v>Conventional Pollutant Standard</v>
      </c>
      <c r="K6" s="242" t="str">
        <f>INDEX('Policy Characteristics'!E:E,MATCH(PolicyLevers!$C6,'Policy Characteristics'!$C:$C,0))</f>
        <v>trans reduce regulated pollutants</v>
      </c>
      <c r="L6" s="242">
        <f>INDEX('Policy Characteristics'!F:F,MATCH(PolicyLevers!$C6,'Policy Characteristics'!$C:$C,0))</f>
        <v>0</v>
      </c>
      <c r="M6" s="242">
        <f>INDEX('Policy Characteristics'!G:G,MATCH(PolicyLevers!$C6,'Policy Characteristics'!$C:$C,0))</f>
        <v>1</v>
      </c>
      <c r="N6" s="242">
        <f>INDEX('Policy Characteristics'!H:H,MATCH(PolicyLevers!$C6,'Policy Characteristics'!$C:$C,0))</f>
        <v>0.02</v>
      </c>
      <c r="O6" s="242" t="str">
        <f>INDEX('Policy Characteristics'!I:I,MATCH(PolicyLevers!$C6,'Policy Characteristics'!$C:$C,0))</f>
        <v>% reduction in emissions</v>
      </c>
      <c r="P6" s="242"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248" t="str">
        <f t="shared" si="1"/>
        <v>transportation-sector-main.html#conv-pol-stds</v>
      </c>
      <c r="R6" s="249" t="str">
        <f t="shared" si="1"/>
        <v>conventional-pollutant-standards.html</v>
      </c>
      <c r="S6" s="246"/>
    </row>
    <row r="7" spans="1:16384" s="242" customFormat="1" x14ac:dyDescent="0.35">
      <c r="A7" s="241" t="str">
        <f>INDEX('Policy Characteristics'!A:A,MATCH(PolicyLevers!$C7,'Policy Characteristics'!$C:$C,0))</f>
        <v>Transportation</v>
      </c>
      <c r="B7" s="241" t="str">
        <f>INDEX('Policy Characteristics'!B:B,MATCH(PolicyLevers!$C7,'Policy Characteristics'!$C:$C,0))</f>
        <v>Conventional Pollutant Standards</v>
      </c>
      <c r="C7" s="247" t="str">
        <f t="shared" si="0"/>
        <v>Percentage Reduction of Separately Regulated Pollutants</v>
      </c>
      <c r="D7" s="242" t="s">
        <v>40</v>
      </c>
      <c r="E7" s="242" t="s">
        <v>494</v>
      </c>
      <c r="F7" s="242" t="s">
        <v>40</v>
      </c>
      <c r="G7" s="242" t="s">
        <v>494</v>
      </c>
      <c r="H7" s="177">
        <v>305</v>
      </c>
      <c r="I7" s="243" t="s">
        <v>46</v>
      </c>
      <c r="J7" s="242" t="str">
        <f>INDEX('Policy Characteristics'!D:D,MATCH(PolicyLevers!$C7,'Policy Characteristics'!$C:$C,0))</f>
        <v>Conventional Pollutant Standard</v>
      </c>
      <c r="K7" s="242" t="str">
        <f>INDEX('Policy Characteristics'!E:E,MATCH(PolicyLevers!$C7,'Policy Characteristics'!$C:$C,0))</f>
        <v>trans reduce regulated pollutants</v>
      </c>
      <c r="L7" s="242">
        <f>INDEX('Policy Characteristics'!F:F,MATCH(PolicyLevers!$C7,'Policy Characteristics'!$C:$C,0))</f>
        <v>0</v>
      </c>
      <c r="M7" s="242">
        <f>INDEX('Policy Characteristics'!G:G,MATCH(PolicyLevers!$C7,'Policy Characteristics'!$C:$C,0))</f>
        <v>1</v>
      </c>
      <c r="N7" s="242">
        <f>INDEX('Policy Characteristics'!H:H,MATCH(PolicyLevers!$C7,'Policy Characteristics'!$C:$C,0))</f>
        <v>0.02</v>
      </c>
      <c r="O7" s="242" t="str">
        <f>INDEX('Policy Characteristics'!I:I,MATCH(PolicyLevers!$C7,'Policy Characteristics'!$C:$C,0))</f>
        <v>% reduction in emissions</v>
      </c>
      <c r="P7" s="242"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248" t="str">
        <f t="shared" si="1"/>
        <v>transportation-sector-main.html#conv-pol-stds</v>
      </c>
      <c r="R7" s="249" t="str">
        <f t="shared" si="1"/>
        <v>conventional-pollutant-standards.html</v>
      </c>
      <c r="S7" s="246"/>
    </row>
    <row r="8" spans="1:16384" s="242" customFormat="1" x14ac:dyDescent="0.35">
      <c r="A8" s="241" t="str">
        <f>INDEX('Policy Characteristics'!A:A,MATCH(PolicyLevers!$C8,'Policy Characteristics'!$C:$C,0))</f>
        <v>Transportation</v>
      </c>
      <c r="B8" s="241" t="str">
        <f>INDEX('Policy Characteristics'!B:B,MATCH(PolicyLevers!$C8,'Policy Characteristics'!$C:$C,0))</f>
        <v>Conventional Pollutant Standards</v>
      </c>
      <c r="C8" s="247" t="str">
        <f t="shared" si="0"/>
        <v>Percentage Reduction of Separately Regulated Pollutants</v>
      </c>
      <c r="D8" s="242" t="s">
        <v>40</v>
      </c>
      <c r="E8" s="242" t="s">
        <v>495</v>
      </c>
      <c r="F8" s="242" t="s">
        <v>40</v>
      </c>
      <c r="G8" s="242" t="s">
        <v>495</v>
      </c>
      <c r="H8" s="177">
        <v>306</v>
      </c>
      <c r="I8" s="243" t="s">
        <v>46</v>
      </c>
      <c r="J8" s="242" t="str">
        <f>INDEX('Policy Characteristics'!D:D,MATCH(PolicyLevers!$C8,'Policy Characteristics'!$C:$C,0))</f>
        <v>Conventional Pollutant Standard</v>
      </c>
      <c r="K8" s="242" t="str">
        <f>INDEX('Policy Characteristics'!E:E,MATCH(PolicyLevers!$C8,'Policy Characteristics'!$C:$C,0))</f>
        <v>trans reduce regulated pollutants</v>
      </c>
      <c r="L8" s="242">
        <f>INDEX('Policy Characteristics'!F:F,MATCH(PolicyLevers!$C8,'Policy Characteristics'!$C:$C,0))</f>
        <v>0</v>
      </c>
      <c r="M8" s="242">
        <f>INDEX('Policy Characteristics'!G:G,MATCH(PolicyLevers!$C8,'Policy Characteristics'!$C:$C,0))</f>
        <v>1</v>
      </c>
      <c r="N8" s="242">
        <f>INDEX('Policy Characteristics'!H:H,MATCH(PolicyLevers!$C8,'Policy Characteristics'!$C:$C,0))</f>
        <v>0.02</v>
      </c>
      <c r="O8" s="242" t="str">
        <f>INDEX('Policy Characteristics'!I:I,MATCH(PolicyLevers!$C8,'Policy Characteristics'!$C:$C,0))</f>
        <v>% reduction in emissions</v>
      </c>
      <c r="P8" s="242"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248" t="str">
        <f t="shared" si="1"/>
        <v>transportation-sector-main.html#conv-pol-stds</v>
      </c>
      <c r="R8" s="249" t="str">
        <f t="shared" si="1"/>
        <v>conventional-pollutant-standards.html</v>
      </c>
      <c r="S8" s="246"/>
    </row>
    <row r="9" spans="1:16384" s="242" customFormat="1" x14ac:dyDescent="0.35">
      <c r="A9" s="241" t="str">
        <f>INDEX('Policy Characteristics'!A:A,MATCH(PolicyLevers!$C9,'Policy Characteristics'!$C:$C,0))</f>
        <v>Transportation</v>
      </c>
      <c r="B9" s="241" t="str">
        <f>INDEX('Policy Characteristics'!B:B,MATCH(PolicyLevers!$C9,'Policy Characteristics'!$C:$C,0))</f>
        <v>Conventional Pollutant Standards</v>
      </c>
      <c r="C9" s="247" t="str">
        <f t="shared" si="0"/>
        <v>Percentage Reduction of Separately Regulated Pollutants</v>
      </c>
      <c r="D9" s="242" t="s">
        <v>40</v>
      </c>
      <c r="E9" s="242" t="s">
        <v>496</v>
      </c>
      <c r="F9" s="242" t="s">
        <v>40</v>
      </c>
      <c r="G9" s="242" t="s">
        <v>496</v>
      </c>
      <c r="H9" s="177">
        <v>307</v>
      </c>
      <c r="I9" s="243" t="s">
        <v>46</v>
      </c>
      <c r="J9" s="242" t="str">
        <f>INDEX('Policy Characteristics'!D:D,MATCH(PolicyLevers!$C9,'Policy Characteristics'!$C:$C,0))</f>
        <v>Conventional Pollutant Standard</v>
      </c>
      <c r="K9" s="242" t="str">
        <f>INDEX('Policy Characteristics'!E:E,MATCH(PolicyLevers!$C9,'Policy Characteristics'!$C:$C,0))</f>
        <v>trans reduce regulated pollutants</v>
      </c>
      <c r="L9" s="242">
        <f>INDEX('Policy Characteristics'!F:F,MATCH(PolicyLevers!$C9,'Policy Characteristics'!$C:$C,0))</f>
        <v>0</v>
      </c>
      <c r="M9" s="242">
        <f>INDEX('Policy Characteristics'!G:G,MATCH(PolicyLevers!$C9,'Policy Characteristics'!$C:$C,0))</f>
        <v>1</v>
      </c>
      <c r="N9" s="242">
        <f>INDEX('Policy Characteristics'!H:H,MATCH(PolicyLevers!$C9,'Policy Characteristics'!$C:$C,0))</f>
        <v>0.02</v>
      </c>
      <c r="O9" s="242" t="str">
        <f>INDEX('Policy Characteristics'!I:I,MATCH(PolicyLevers!$C9,'Policy Characteristics'!$C:$C,0))</f>
        <v>% reduction in emissions</v>
      </c>
      <c r="P9" s="242"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248" t="str">
        <f t="shared" si="1"/>
        <v>transportation-sector-main.html#conv-pol-stds</v>
      </c>
      <c r="R9" s="249" t="str">
        <f t="shared" si="1"/>
        <v>conventional-pollutant-standards.html</v>
      </c>
      <c r="S9" s="246"/>
    </row>
    <row r="10" spans="1:16384" s="242" customFormat="1" x14ac:dyDescent="0.35">
      <c r="A10" s="241" t="str">
        <f>INDEX('Policy Characteristics'!A:A,MATCH(PolicyLevers!$C10,'Policy Characteristics'!$C:$C,0))</f>
        <v>Transportation</v>
      </c>
      <c r="B10" s="241" t="str">
        <f>INDEX('Policy Characteristics'!B:B,MATCH(PolicyLevers!$C10,'Policy Characteristics'!$C:$C,0))</f>
        <v>Conventional Pollutant Standards</v>
      </c>
      <c r="C10" s="247" t="str">
        <f t="shared" si="0"/>
        <v>Percentage Reduction of Separately Regulated Pollutants</v>
      </c>
      <c r="D10" s="242" t="s">
        <v>40</v>
      </c>
      <c r="E10" s="242" t="s">
        <v>497</v>
      </c>
      <c r="F10" s="242" t="s">
        <v>40</v>
      </c>
      <c r="G10" s="242" t="s">
        <v>497</v>
      </c>
      <c r="H10" s="177">
        <v>308</v>
      </c>
      <c r="I10" s="250" t="s">
        <v>47</v>
      </c>
      <c r="J10" s="242" t="str">
        <f>INDEX('Policy Characteristics'!D:D,MATCH(PolicyLevers!$C10,'Policy Characteristics'!$C:$C,0))</f>
        <v>Conventional Pollutant Standard</v>
      </c>
      <c r="K10" s="242" t="str">
        <f>INDEX('Policy Characteristics'!E:E,MATCH(PolicyLevers!$C10,'Policy Characteristics'!$C:$C,0))</f>
        <v>trans reduce regulated pollutants</v>
      </c>
      <c r="L10" s="242">
        <f>INDEX('Policy Characteristics'!F:F,MATCH(PolicyLevers!$C10,'Policy Characteristics'!$C:$C,0))</f>
        <v>0</v>
      </c>
      <c r="M10" s="242">
        <f>INDEX('Policy Characteristics'!G:G,MATCH(PolicyLevers!$C10,'Policy Characteristics'!$C:$C,0))</f>
        <v>1</v>
      </c>
      <c r="N10" s="242">
        <f>INDEX('Policy Characteristics'!H:H,MATCH(PolicyLevers!$C10,'Policy Characteristics'!$C:$C,0))</f>
        <v>0.02</v>
      </c>
      <c r="O10" s="242" t="str">
        <f>INDEX('Policy Characteristics'!I:I,MATCH(PolicyLevers!$C10,'Policy Characteristics'!$C:$C,0))</f>
        <v>% reduction in emissions</v>
      </c>
      <c r="P10" s="242"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251"/>
      <c r="R10" s="249"/>
      <c r="S10" s="246"/>
    </row>
    <row r="11" spans="1:16384" s="242" customFormat="1" x14ac:dyDescent="0.35">
      <c r="A11" s="241" t="str">
        <f>INDEX('Policy Characteristics'!A:A,MATCH(PolicyLevers!$C11,'Policy Characteristics'!$C:$C,0))</f>
        <v>Transportation</v>
      </c>
      <c r="B11" s="241" t="str">
        <f>INDEX('Policy Characteristics'!B:B,MATCH(PolicyLevers!$C11,'Policy Characteristics'!$C:$C,0))</f>
        <v>Conventional Pollutant Standards</v>
      </c>
      <c r="C11" s="247" t="str">
        <f t="shared" si="0"/>
        <v>Percentage Reduction of Separately Regulated Pollutants</v>
      </c>
      <c r="D11" s="242" t="s">
        <v>40</v>
      </c>
      <c r="E11" s="242" t="s">
        <v>498</v>
      </c>
      <c r="F11" s="242" t="s">
        <v>40</v>
      </c>
      <c r="G11" s="242" t="s">
        <v>498</v>
      </c>
      <c r="H11" s="177">
        <v>309</v>
      </c>
      <c r="I11" s="250" t="s">
        <v>47</v>
      </c>
      <c r="J11" s="242" t="str">
        <f>INDEX('Policy Characteristics'!D:D,MATCH(PolicyLevers!$C11,'Policy Characteristics'!$C:$C,0))</f>
        <v>Conventional Pollutant Standard</v>
      </c>
      <c r="K11" s="242" t="str">
        <f>INDEX('Policy Characteristics'!E:E,MATCH(PolicyLevers!$C11,'Policy Characteristics'!$C:$C,0))</f>
        <v>trans reduce regulated pollutants</v>
      </c>
      <c r="L11" s="242">
        <f>INDEX('Policy Characteristics'!F:F,MATCH(PolicyLevers!$C11,'Policy Characteristics'!$C:$C,0))</f>
        <v>0</v>
      </c>
      <c r="M11" s="242">
        <f>INDEX('Policy Characteristics'!G:G,MATCH(PolicyLevers!$C11,'Policy Characteristics'!$C:$C,0))</f>
        <v>1</v>
      </c>
      <c r="N11" s="242">
        <f>INDEX('Policy Characteristics'!H:H,MATCH(PolicyLevers!$C11,'Policy Characteristics'!$C:$C,0))</f>
        <v>0.02</v>
      </c>
      <c r="O11" s="242" t="str">
        <f>INDEX('Policy Characteristics'!I:I,MATCH(PolicyLevers!$C11,'Policy Characteristics'!$C:$C,0))</f>
        <v>% reduction in emissions</v>
      </c>
      <c r="P11" s="242"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251"/>
      <c r="R11" s="249"/>
      <c r="S11" s="246"/>
    </row>
    <row r="12" spans="1:16384" s="242" customFormat="1" x14ac:dyDescent="0.35">
      <c r="A12" s="241" t="str">
        <f>INDEX('Policy Characteristics'!A:A,MATCH(PolicyLevers!$C12,'Policy Characteristics'!$C:$C,0))</f>
        <v>Transportation</v>
      </c>
      <c r="B12" s="241" t="str">
        <f>INDEX('Policy Characteristics'!B:B,MATCH(PolicyLevers!$C12,'Policy Characteristics'!$C:$C,0))</f>
        <v>Conventional Pollutant Standards</v>
      </c>
      <c r="C12" s="247" t="str">
        <f t="shared" si="0"/>
        <v>Percentage Reduction of Separately Regulated Pollutants</v>
      </c>
      <c r="D12" s="252" t="s">
        <v>41</v>
      </c>
      <c r="E12" s="242" t="s">
        <v>490</v>
      </c>
      <c r="F12" s="252" t="s">
        <v>41</v>
      </c>
      <c r="G12" s="242" t="s">
        <v>712</v>
      </c>
      <c r="H12" s="177">
        <v>310</v>
      </c>
      <c r="I12" s="243" t="s">
        <v>46</v>
      </c>
      <c r="J12" s="242" t="str">
        <f>INDEX('Policy Characteristics'!D:D,MATCH(PolicyLevers!$C12,'Policy Characteristics'!$C:$C,0))</f>
        <v>Conventional Pollutant Standard</v>
      </c>
      <c r="K12" s="242" t="str">
        <f>INDEX('Policy Characteristics'!E:E,MATCH(PolicyLevers!$C12,'Policy Characteristics'!$C:$C,0))</f>
        <v>trans reduce regulated pollutants</v>
      </c>
      <c r="L12" s="242">
        <f>INDEX('Policy Characteristics'!F:F,MATCH(PolicyLevers!$C12,'Policy Characteristics'!$C:$C,0))</f>
        <v>0</v>
      </c>
      <c r="M12" s="242">
        <f>INDEX('Policy Characteristics'!G:G,MATCH(PolicyLevers!$C12,'Policy Characteristics'!$C:$C,0))</f>
        <v>1</v>
      </c>
      <c r="N12" s="242">
        <f>INDEX('Policy Characteristics'!H:H,MATCH(PolicyLevers!$C12,'Policy Characteristics'!$C:$C,0))</f>
        <v>0.02</v>
      </c>
      <c r="O12" s="242" t="str">
        <f>INDEX('Policy Characteristics'!I:I,MATCH(PolicyLevers!$C12,'Policy Characteristics'!$C:$C,0))</f>
        <v>% reduction in emissions</v>
      </c>
      <c r="P12" s="242"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248" t="str">
        <f t="shared" si="1"/>
        <v>transportation-sector-main.html#conv-pol-stds</v>
      </c>
      <c r="R12" s="249" t="str">
        <f t="shared" si="1"/>
        <v>conventional-pollutant-standards.html</v>
      </c>
      <c r="S12" s="246"/>
    </row>
    <row r="13" spans="1:16384" s="242" customFormat="1" x14ac:dyDescent="0.35">
      <c r="A13" s="241" t="str">
        <f>INDEX('Policy Characteristics'!A:A,MATCH(PolicyLevers!$C13,'Policy Characteristics'!$C:$C,0))</f>
        <v>Transportation</v>
      </c>
      <c r="B13" s="241" t="str">
        <f>INDEX('Policy Characteristics'!B:B,MATCH(PolicyLevers!$C13,'Policy Characteristics'!$C:$C,0))</f>
        <v>Conventional Pollutant Standards</v>
      </c>
      <c r="C13" s="247" t="str">
        <f t="shared" si="0"/>
        <v>Percentage Reduction of Separately Regulated Pollutants</v>
      </c>
      <c r="D13" s="252" t="s">
        <v>41</v>
      </c>
      <c r="E13" s="242" t="s">
        <v>484</v>
      </c>
      <c r="F13" s="252" t="s">
        <v>41</v>
      </c>
      <c r="G13" s="242" t="s">
        <v>484</v>
      </c>
      <c r="H13" s="177">
        <v>311</v>
      </c>
      <c r="I13" s="243" t="s">
        <v>46</v>
      </c>
      <c r="J13" s="242" t="str">
        <f>INDEX('Policy Characteristics'!D:D,MATCH(PolicyLevers!$C13,'Policy Characteristics'!$C:$C,0))</f>
        <v>Conventional Pollutant Standard</v>
      </c>
      <c r="K13" s="242" t="str">
        <f>INDEX('Policy Characteristics'!E:E,MATCH(PolicyLevers!$C13,'Policy Characteristics'!$C:$C,0))</f>
        <v>trans reduce regulated pollutants</v>
      </c>
      <c r="L13" s="242">
        <f>INDEX('Policy Characteristics'!F:F,MATCH(PolicyLevers!$C13,'Policy Characteristics'!$C:$C,0))</f>
        <v>0</v>
      </c>
      <c r="M13" s="242">
        <f>INDEX('Policy Characteristics'!G:G,MATCH(PolicyLevers!$C13,'Policy Characteristics'!$C:$C,0))</f>
        <v>1</v>
      </c>
      <c r="N13" s="242">
        <f>INDEX('Policy Characteristics'!H:H,MATCH(PolicyLevers!$C13,'Policy Characteristics'!$C:$C,0))</f>
        <v>0.02</v>
      </c>
      <c r="O13" s="242" t="str">
        <f>INDEX('Policy Characteristics'!I:I,MATCH(PolicyLevers!$C13,'Policy Characteristics'!$C:$C,0))</f>
        <v>% reduction in emissions</v>
      </c>
      <c r="P13" s="242"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248" t="str">
        <f t="shared" si="1"/>
        <v>transportation-sector-main.html#conv-pol-stds</v>
      </c>
      <c r="R13" s="249" t="str">
        <f t="shared" si="1"/>
        <v>conventional-pollutant-standards.html</v>
      </c>
      <c r="S13" s="246"/>
    </row>
    <row r="14" spans="1:16384" s="242" customFormat="1" x14ac:dyDescent="0.35">
      <c r="A14" s="241" t="str">
        <f>INDEX('Policy Characteristics'!A:A,MATCH(PolicyLevers!$C14,'Policy Characteristics'!$C:$C,0))</f>
        <v>Transportation</v>
      </c>
      <c r="B14" s="241" t="str">
        <f>INDEX('Policy Characteristics'!B:B,MATCH(PolicyLevers!$C14,'Policy Characteristics'!$C:$C,0))</f>
        <v>Conventional Pollutant Standards</v>
      </c>
      <c r="C14" s="247" t="str">
        <f t="shared" si="0"/>
        <v>Percentage Reduction of Separately Regulated Pollutants</v>
      </c>
      <c r="D14" s="252" t="s">
        <v>41</v>
      </c>
      <c r="E14" s="242" t="s">
        <v>491</v>
      </c>
      <c r="F14" s="252" t="s">
        <v>41</v>
      </c>
      <c r="G14" s="242" t="s">
        <v>491</v>
      </c>
      <c r="H14" s="177">
        <v>312</v>
      </c>
      <c r="I14" s="243" t="s">
        <v>46</v>
      </c>
      <c r="J14" s="242" t="str">
        <f>INDEX('Policy Characteristics'!D:D,MATCH(PolicyLevers!$C14,'Policy Characteristics'!$C:$C,0))</f>
        <v>Conventional Pollutant Standard</v>
      </c>
      <c r="K14" s="242" t="str">
        <f>INDEX('Policy Characteristics'!E:E,MATCH(PolicyLevers!$C14,'Policy Characteristics'!$C:$C,0))</f>
        <v>trans reduce regulated pollutants</v>
      </c>
      <c r="L14" s="242">
        <f>INDEX('Policy Characteristics'!F:F,MATCH(PolicyLevers!$C14,'Policy Characteristics'!$C:$C,0))</f>
        <v>0</v>
      </c>
      <c r="M14" s="242">
        <f>INDEX('Policy Characteristics'!G:G,MATCH(PolicyLevers!$C14,'Policy Characteristics'!$C:$C,0))</f>
        <v>1</v>
      </c>
      <c r="N14" s="242">
        <f>INDEX('Policy Characteristics'!H:H,MATCH(PolicyLevers!$C14,'Policy Characteristics'!$C:$C,0))</f>
        <v>0.02</v>
      </c>
      <c r="O14" s="242" t="str">
        <f>INDEX('Policy Characteristics'!I:I,MATCH(PolicyLevers!$C14,'Policy Characteristics'!$C:$C,0))</f>
        <v>% reduction in emissions</v>
      </c>
      <c r="P14" s="242"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248" t="str">
        <f t="shared" si="1"/>
        <v>transportation-sector-main.html#conv-pol-stds</v>
      </c>
      <c r="R14" s="249" t="str">
        <f t="shared" si="1"/>
        <v>conventional-pollutant-standards.html</v>
      </c>
      <c r="S14" s="246"/>
    </row>
    <row r="15" spans="1:16384" s="242" customFormat="1" x14ac:dyDescent="0.35">
      <c r="A15" s="241" t="str">
        <f>INDEX('Policy Characteristics'!A:A,MATCH(PolicyLevers!$C15,'Policy Characteristics'!$C:$C,0))</f>
        <v>Transportation</v>
      </c>
      <c r="B15" s="241" t="str">
        <f>INDEX('Policy Characteristics'!B:B,MATCH(PolicyLevers!$C15,'Policy Characteristics'!$C:$C,0))</f>
        <v>Conventional Pollutant Standards</v>
      </c>
      <c r="C15" s="247" t="str">
        <f t="shared" si="0"/>
        <v>Percentage Reduction of Separately Regulated Pollutants</v>
      </c>
      <c r="D15" s="252" t="s">
        <v>41</v>
      </c>
      <c r="E15" s="242" t="s">
        <v>492</v>
      </c>
      <c r="F15" s="252" t="s">
        <v>41</v>
      </c>
      <c r="G15" s="242" t="s">
        <v>492</v>
      </c>
      <c r="H15" s="177">
        <v>313</v>
      </c>
      <c r="I15" s="243" t="s">
        <v>46</v>
      </c>
      <c r="J15" s="242" t="str">
        <f>INDEX('Policy Characteristics'!D:D,MATCH(PolicyLevers!$C15,'Policy Characteristics'!$C:$C,0))</f>
        <v>Conventional Pollutant Standard</v>
      </c>
      <c r="K15" s="242" t="str">
        <f>INDEX('Policy Characteristics'!E:E,MATCH(PolicyLevers!$C15,'Policy Characteristics'!$C:$C,0))</f>
        <v>trans reduce regulated pollutants</v>
      </c>
      <c r="L15" s="242">
        <f>INDEX('Policy Characteristics'!F:F,MATCH(PolicyLevers!$C15,'Policy Characteristics'!$C:$C,0))</f>
        <v>0</v>
      </c>
      <c r="M15" s="242">
        <f>INDEX('Policy Characteristics'!G:G,MATCH(PolicyLevers!$C15,'Policy Characteristics'!$C:$C,0))</f>
        <v>1</v>
      </c>
      <c r="N15" s="242">
        <f>INDEX('Policy Characteristics'!H:H,MATCH(PolicyLevers!$C15,'Policy Characteristics'!$C:$C,0))</f>
        <v>0.02</v>
      </c>
      <c r="O15" s="242" t="str">
        <f>INDEX('Policy Characteristics'!I:I,MATCH(PolicyLevers!$C15,'Policy Characteristics'!$C:$C,0))</f>
        <v>% reduction in emissions</v>
      </c>
      <c r="P15" s="242"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248" t="str">
        <f t="shared" si="1"/>
        <v>transportation-sector-main.html#conv-pol-stds</v>
      </c>
      <c r="R15" s="249" t="str">
        <f t="shared" si="1"/>
        <v>conventional-pollutant-standards.html</v>
      </c>
      <c r="S15" s="246"/>
    </row>
    <row r="16" spans="1:16384" s="242" customFormat="1" x14ac:dyDescent="0.35">
      <c r="A16" s="241" t="str">
        <f>INDEX('Policy Characteristics'!A:A,MATCH(PolicyLevers!$C16,'Policy Characteristics'!$C:$C,0))</f>
        <v>Transportation</v>
      </c>
      <c r="B16" s="241" t="str">
        <f>INDEX('Policy Characteristics'!B:B,MATCH(PolicyLevers!$C16,'Policy Characteristics'!$C:$C,0))</f>
        <v>Conventional Pollutant Standards</v>
      </c>
      <c r="C16" s="247" t="str">
        <f t="shared" si="0"/>
        <v>Percentage Reduction of Separately Regulated Pollutants</v>
      </c>
      <c r="D16" s="252" t="s">
        <v>41</v>
      </c>
      <c r="E16" s="242" t="s">
        <v>493</v>
      </c>
      <c r="F16" s="252" t="s">
        <v>41</v>
      </c>
      <c r="G16" s="242" t="s">
        <v>579</v>
      </c>
      <c r="H16" s="177">
        <v>314</v>
      </c>
      <c r="I16" s="243" t="s">
        <v>46</v>
      </c>
      <c r="J16" s="242" t="str">
        <f>INDEX('Policy Characteristics'!D:D,MATCH(PolicyLevers!$C16,'Policy Characteristics'!$C:$C,0))</f>
        <v>Conventional Pollutant Standard</v>
      </c>
      <c r="K16" s="242" t="str">
        <f>INDEX('Policy Characteristics'!E:E,MATCH(PolicyLevers!$C16,'Policy Characteristics'!$C:$C,0))</f>
        <v>trans reduce regulated pollutants</v>
      </c>
      <c r="L16" s="242">
        <f>INDEX('Policy Characteristics'!F:F,MATCH(PolicyLevers!$C16,'Policy Characteristics'!$C:$C,0))</f>
        <v>0</v>
      </c>
      <c r="M16" s="242">
        <f>INDEX('Policy Characteristics'!G:G,MATCH(PolicyLevers!$C16,'Policy Characteristics'!$C:$C,0))</f>
        <v>1</v>
      </c>
      <c r="N16" s="242">
        <f>INDEX('Policy Characteristics'!H:H,MATCH(PolicyLevers!$C16,'Policy Characteristics'!$C:$C,0))</f>
        <v>0.02</v>
      </c>
      <c r="O16" s="242" t="str">
        <f>INDEX('Policy Characteristics'!I:I,MATCH(PolicyLevers!$C16,'Policy Characteristics'!$C:$C,0))</f>
        <v>% reduction in emissions</v>
      </c>
      <c r="P16" s="242"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248" t="str">
        <f t="shared" si="1"/>
        <v>transportation-sector-main.html#conv-pol-stds</v>
      </c>
      <c r="R16" s="249" t="str">
        <f t="shared" si="1"/>
        <v>conventional-pollutant-standards.html</v>
      </c>
      <c r="S16" s="246"/>
    </row>
    <row r="17" spans="1:19" s="242" customFormat="1" x14ac:dyDescent="0.35">
      <c r="A17" s="241" t="str">
        <f>INDEX('Policy Characteristics'!A:A,MATCH(PolicyLevers!$C17,'Policy Characteristics'!$C:$C,0))</f>
        <v>Transportation</v>
      </c>
      <c r="B17" s="241" t="str">
        <f>INDEX('Policy Characteristics'!B:B,MATCH(PolicyLevers!$C17,'Policy Characteristics'!$C:$C,0))</f>
        <v>Conventional Pollutant Standards</v>
      </c>
      <c r="C17" s="247" t="str">
        <f t="shared" si="0"/>
        <v>Percentage Reduction of Separately Regulated Pollutants</v>
      </c>
      <c r="D17" s="252" t="s">
        <v>41</v>
      </c>
      <c r="E17" s="242" t="s">
        <v>494</v>
      </c>
      <c r="F17" s="252" t="s">
        <v>41</v>
      </c>
      <c r="G17" s="242" t="s">
        <v>494</v>
      </c>
      <c r="H17" s="177">
        <v>315</v>
      </c>
      <c r="I17" s="243" t="s">
        <v>46</v>
      </c>
      <c r="J17" s="242" t="str">
        <f>INDEX('Policy Characteristics'!D:D,MATCH(PolicyLevers!$C17,'Policy Characteristics'!$C:$C,0))</f>
        <v>Conventional Pollutant Standard</v>
      </c>
      <c r="K17" s="242" t="str">
        <f>INDEX('Policy Characteristics'!E:E,MATCH(PolicyLevers!$C17,'Policy Characteristics'!$C:$C,0))</f>
        <v>trans reduce regulated pollutants</v>
      </c>
      <c r="L17" s="242">
        <f>INDEX('Policy Characteristics'!F:F,MATCH(PolicyLevers!$C17,'Policy Characteristics'!$C:$C,0))</f>
        <v>0</v>
      </c>
      <c r="M17" s="242">
        <f>INDEX('Policy Characteristics'!G:G,MATCH(PolicyLevers!$C17,'Policy Characteristics'!$C:$C,0))</f>
        <v>1</v>
      </c>
      <c r="N17" s="242">
        <f>INDEX('Policy Characteristics'!H:H,MATCH(PolicyLevers!$C17,'Policy Characteristics'!$C:$C,0))</f>
        <v>0.02</v>
      </c>
      <c r="O17" s="242" t="str">
        <f>INDEX('Policy Characteristics'!I:I,MATCH(PolicyLevers!$C17,'Policy Characteristics'!$C:$C,0))</f>
        <v>% reduction in emissions</v>
      </c>
      <c r="P17" s="242"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248" t="str">
        <f t="shared" si="1"/>
        <v>transportation-sector-main.html#conv-pol-stds</v>
      </c>
      <c r="R17" s="249" t="str">
        <f t="shared" si="1"/>
        <v>conventional-pollutant-standards.html</v>
      </c>
      <c r="S17" s="246"/>
    </row>
    <row r="18" spans="1:19" s="242" customFormat="1" x14ac:dyDescent="0.35">
      <c r="A18" s="241" t="str">
        <f>INDEX('Policy Characteristics'!A:A,MATCH(PolicyLevers!$C18,'Policy Characteristics'!$C:$C,0))</f>
        <v>Transportation</v>
      </c>
      <c r="B18" s="241" t="str">
        <f>INDEX('Policy Characteristics'!B:B,MATCH(PolicyLevers!$C18,'Policy Characteristics'!$C:$C,0))</f>
        <v>Conventional Pollutant Standards</v>
      </c>
      <c r="C18" s="247" t="str">
        <f t="shared" si="0"/>
        <v>Percentage Reduction of Separately Regulated Pollutants</v>
      </c>
      <c r="D18" s="252" t="s">
        <v>41</v>
      </c>
      <c r="E18" s="242" t="s">
        <v>495</v>
      </c>
      <c r="F18" s="252" t="s">
        <v>41</v>
      </c>
      <c r="G18" s="242" t="s">
        <v>495</v>
      </c>
      <c r="H18" s="177">
        <v>316</v>
      </c>
      <c r="I18" s="243" t="s">
        <v>46</v>
      </c>
      <c r="J18" s="242" t="str">
        <f>INDEX('Policy Characteristics'!D:D,MATCH(PolicyLevers!$C18,'Policy Characteristics'!$C:$C,0))</f>
        <v>Conventional Pollutant Standard</v>
      </c>
      <c r="K18" s="242" t="str">
        <f>INDEX('Policy Characteristics'!E:E,MATCH(PolicyLevers!$C18,'Policy Characteristics'!$C:$C,0))</f>
        <v>trans reduce regulated pollutants</v>
      </c>
      <c r="L18" s="242">
        <f>INDEX('Policy Characteristics'!F:F,MATCH(PolicyLevers!$C18,'Policy Characteristics'!$C:$C,0))</f>
        <v>0</v>
      </c>
      <c r="M18" s="242">
        <f>INDEX('Policy Characteristics'!G:G,MATCH(PolicyLevers!$C18,'Policy Characteristics'!$C:$C,0))</f>
        <v>1</v>
      </c>
      <c r="N18" s="242">
        <f>INDEX('Policy Characteristics'!H:H,MATCH(PolicyLevers!$C18,'Policy Characteristics'!$C:$C,0))</f>
        <v>0.02</v>
      </c>
      <c r="O18" s="242" t="str">
        <f>INDEX('Policy Characteristics'!I:I,MATCH(PolicyLevers!$C18,'Policy Characteristics'!$C:$C,0))</f>
        <v>% reduction in emissions</v>
      </c>
      <c r="P18" s="242"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248" t="str">
        <f t="shared" si="1"/>
        <v>transportation-sector-main.html#conv-pol-stds</v>
      </c>
      <c r="R18" s="249" t="str">
        <f t="shared" si="1"/>
        <v>conventional-pollutant-standards.html</v>
      </c>
      <c r="S18" s="246"/>
    </row>
    <row r="19" spans="1:19" s="242" customFormat="1" x14ac:dyDescent="0.35">
      <c r="A19" s="241" t="str">
        <f>INDEX('Policy Characteristics'!A:A,MATCH(PolicyLevers!$C19,'Policy Characteristics'!$C:$C,0))</f>
        <v>Transportation</v>
      </c>
      <c r="B19" s="241" t="str">
        <f>INDEX('Policy Characteristics'!B:B,MATCH(PolicyLevers!$C19,'Policy Characteristics'!$C:$C,0))</f>
        <v>Conventional Pollutant Standards</v>
      </c>
      <c r="C19" s="247" t="str">
        <f t="shared" si="0"/>
        <v>Percentage Reduction of Separately Regulated Pollutants</v>
      </c>
      <c r="D19" s="252" t="s">
        <v>41</v>
      </c>
      <c r="E19" s="242" t="s">
        <v>496</v>
      </c>
      <c r="F19" s="252" t="s">
        <v>41</v>
      </c>
      <c r="G19" s="242" t="s">
        <v>496</v>
      </c>
      <c r="H19" s="177">
        <v>317</v>
      </c>
      <c r="I19" s="243" t="s">
        <v>46</v>
      </c>
      <c r="J19" s="242" t="str">
        <f>INDEX('Policy Characteristics'!D:D,MATCH(PolicyLevers!$C19,'Policy Characteristics'!$C:$C,0))</f>
        <v>Conventional Pollutant Standard</v>
      </c>
      <c r="K19" s="242" t="str">
        <f>INDEX('Policy Characteristics'!E:E,MATCH(PolicyLevers!$C19,'Policy Characteristics'!$C:$C,0))</f>
        <v>trans reduce regulated pollutants</v>
      </c>
      <c r="L19" s="242">
        <f>INDEX('Policy Characteristics'!F:F,MATCH(PolicyLevers!$C19,'Policy Characteristics'!$C:$C,0))</f>
        <v>0</v>
      </c>
      <c r="M19" s="242">
        <f>INDEX('Policy Characteristics'!G:G,MATCH(PolicyLevers!$C19,'Policy Characteristics'!$C:$C,0))</f>
        <v>1</v>
      </c>
      <c r="N19" s="242">
        <f>INDEX('Policy Characteristics'!H:H,MATCH(PolicyLevers!$C19,'Policy Characteristics'!$C:$C,0))</f>
        <v>0.02</v>
      </c>
      <c r="O19" s="242" t="str">
        <f>INDEX('Policy Characteristics'!I:I,MATCH(PolicyLevers!$C19,'Policy Characteristics'!$C:$C,0))</f>
        <v>% reduction in emissions</v>
      </c>
      <c r="P19" s="242"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248" t="str">
        <f t="shared" si="1"/>
        <v>transportation-sector-main.html#conv-pol-stds</v>
      </c>
      <c r="R19" s="249" t="str">
        <f t="shared" si="1"/>
        <v>conventional-pollutant-standards.html</v>
      </c>
      <c r="S19" s="246"/>
    </row>
    <row r="20" spans="1:19" s="242" customFormat="1" x14ac:dyDescent="0.35">
      <c r="A20" s="241" t="str">
        <f>INDEX('Policy Characteristics'!A:A,MATCH(PolicyLevers!$C20,'Policy Characteristics'!$C:$C,0))</f>
        <v>Transportation</v>
      </c>
      <c r="B20" s="241" t="str">
        <f>INDEX('Policy Characteristics'!B:B,MATCH(PolicyLevers!$C20,'Policy Characteristics'!$C:$C,0))</f>
        <v>Conventional Pollutant Standards</v>
      </c>
      <c r="C20" s="247" t="str">
        <f t="shared" si="0"/>
        <v>Percentage Reduction of Separately Regulated Pollutants</v>
      </c>
      <c r="D20" s="252" t="s">
        <v>41</v>
      </c>
      <c r="E20" s="242" t="s">
        <v>497</v>
      </c>
      <c r="F20" s="252" t="s">
        <v>41</v>
      </c>
      <c r="G20" s="242" t="s">
        <v>497</v>
      </c>
      <c r="H20" s="177">
        <v>318</v>
      </c>
      <c r="I20" s="250" t="s">
        <v>47</v>
      </c>
      <c r="J20" s="242" t="str">
        <f>INDEX('Policy Characteristics'!D:D,MATCH(PolicyLevers!$C20,'Policy Characteristics'!$C:$C,0))</f>
        <v>Conventional Pollutant Standard</v>
      </c>
      <c r="K20" s="242" t="str">
        <f>INDEX('Policy Characteristics'!E:E,MATCH(PolicyLevers!$C20,'Policy Characteristics'!$C:$C,0))</f>
        <v>trans reduce regulated pollutants</v>
      </c>
      <c r="L20" s="242">
        <f>INDEX('Policy Characteristics'!F:F,MATCH(PolicyLevers!$C20,'Policy Characteristics'!$C:$C,0))</f>
        <v>0</v>
      </c>
      <c r="M20" s="242">
        <f>INDEX('Policy Characteristics'!G:G,MATCH(PolicyLevers!$C20,'Policy Characteristics'!$C:$C,0))</f>
        <v>1</v>
      </c>
      <c r="N20" s="242">
        <f>INDEX('Policy Characteristics'!H:H,MATCH(PolicyLevers!$C20,'Policy Characteristics'!$C:$C,0))</f>
        <v>0.02</v>
      </c>
      <c r="O20" s="242" t="str">
        <f>INDEX('Policy Characteristics'!I:I,MATCH(PolicyLevers!$C20,'Policy Characteristics'!$C:$C,0))</f>
        <v>% reduction in emissions</v>
      </c>
      <c r="P20" s="242"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251"/>
      <c r="R20" s="249"/>
      <c r="S20" s="246"/>
    </row>
    <row r="21" spans="1:19" s="242" customFormat="1" x14ac:dyDescent="0.35">
      <c r="A21" s="241" t="str">
        <f>INDEX('Policy Characteristics'!A:A,MATCH(PolicyLevers!$C21,'Policy Characteristics'!$C:$C,0))</f>
        <v>Transportation</v>
      </c>
      <c r="B21" s="241" t="str">
        <f>INDEX('Policy Characteristics'!B:B,MATCH(PolicyLevers!$C21,'Policy Characteristics'!$C:$C,0))</f>
        <v>Conventional Pollutant Standards</v>
      </c>
      <c r="C21" s="247" t="str">
        <f t="shared" si="0"/>
        <v>Percentage Reduction of Separately Regulated Pollutants</v>
      </c>
      <c r="D21" s="252" t="s">
        <v>41</v>
      </c>
      <c r="E21" s="242" t="s">
        <v>498</v>
      </c>
      <c r="F21" s="252" t="s">
        <v>41</v>
      </c>
      <c r="G21" s="242" t="s">
        <v>498</v>
      </c>
      <c r="H21" s="177">
        <v>319</v>
      </c>
      <c r="I21" s="250" t="s">
        <v>47</v>
      </c>
      <c r="J21" s="242" t="str">
        <f>INDEX('Policy Characteristics'!D:D,MATCH(PolicyLevers!$C21,'Policy Characteristics'!$C:$C,0))</f>
        <v>Conventional Pollutant Standard</v>
      </c>
      <c r="K21" s="242" t="str">
        <f>INDEX('Policy Characteristics'!E:E,MATCH(PolicyLevers!$C21,'Policy Characteristics'!$C:$C,0))</f>
        <v>trans reduce regulated pollutants</v>
      </c>
      <c r="L21" s="242">
        <f>INDEX('Policy Characteristics'!F:F,MATCH(PolicyLevers!$C21,'Policy Characteristics'!$C:$C,0))</f>
        <v>0</v>
      </c>
      <c r="M21" s="242">
        <f>INDEX('Policy Characteristics'!G:G,MATCH(PolicyLevers!$C21,'Policy Characteristics'!$C:$C,0))</f>
        <v>1</v>
      </c>
      <c r="N21" s="242">
        <f>INDEX('Policy Characteristics'!H:H,MATCH(PolicyLevers!$C21,'Policy Characteristics'!$C:$C,0))</f>
        <v>0.02</v>
      </c>
      <c r="O21" s="242" t="str">
        <f>INDEX('Policy Characteristics'!I:I,MATCH(PolicyLevers!$C21,'Policy Characteristics'!$C:$C,0))</f>
        <v>% reduction in emissions</v>
      </c>
      <c r="P21" s="242"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251"/>
      <c r="R21" s="249"/>
      <c r="S21" s="246"/>
    </row>
    <row r="22" spans="1:19" s="242" customFormat="1" x14ac:dyDescent="0.35">
      <c r="A22" s="241" t="str">
        <f>INDEX('Policy Characteristics'!A:A,MATCH(PolicyLevers!$C22,'Policy Characteristics'!$C:$C,0))</f>
        <v>Transportation</v>
      </c>
      <c r="B22" s="241" t="str">
        <f>INDEX('Policy Characteristics'!B:B,MATCH(PolicyLevers!$C22,'Policy Characteristics'!$C:$C,0))</f>
        <v>Conventional Pollutant Standards</v>
      </c>
      <c r="C22" s="247" t="str">
        <f t="shared" si="0"/>
        <v>Percentage Reduction of Separately Regulated Pollutants</v>
      </c>
      <c r="D22" s="242" t="s">
        <v>42</v>
      </c>
      <c r="E22" s="242" t="s">
        <v>490</v>
      </c>
      <c r="F22" s="242" t="s">
        <v>42</v>
      </c>
      <c r="G22" s="242" t="s">
        <v>712</v>
      </c>
      <c r="H22" s="177">
        <v>320</v>
      </c>
      <c r="I22" s="243" t="s">
        <v>46</v>
      </c>
      <c r="J22" s="242" t="str">
        <f>INDEX('Policy Characteristics'!D:D,MATCH(PolicyLevers!$C22,'Policy Characteristics'!$C:$C,0))</f>
        <v>Conventional Pollutant Standard</v>
      </c>
      <c r="K22" s="242" t="str">
        <f>INDEX('Policy Characteristics'!E:E,MATCH(PolicyLevers!$C22,'Policy Characteristics'!$C:$C,0))</f>
        <v>trans reduce regulated pollutants</v>
      </c>
      <c r="L22" s="242">
        <f>INDEX('Policy Characteristics'!F:F,MATCH(PolicyLevers!$C22,'Policy Characteristics'!$C:$C,0))</f>
        <v>0</v>
      </c>
      <c r="M22" s="242">
        <f>INDEX('Policy Characteristics'!G:G,MATCH(PolicyLevers!$C22,'Policy Characteristics'!$C:$C,0))</f>
        <v>1</v>
      </c>
      <c r="N22" s="242">
        <f>INDEX('Policy Characteristics'!H:H,MATCH(PolicyLevers!$C22,'Policy Characteristics'!$C:$C,0))</f>
        <v>0.02</v>
      </c>
      <c r="O22" s="242" t="str">
        <f>INDEX('Policy Characteristics'!I:I,MATCH(PolicyLevers!$C22,'Policy Characteristics'!$C:$C,0))</f>
        <v>% reduction in emissions</v>
      </c>
      <c r="P22" s="242"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248" t="str">
        <f t="shared" si="1"/>
        <v>transportation-sector-main.html#conv-pol-stds</v>
      </c>
      <c r="R22" s="249" t="str">
        <f t="shared" si="1"/>
        <v>conventional-pollutant-standards.html</v>
      </c>
      <c r="S22" s="246"/>
    </row>
    <row r="23" spans="1:19" s="242" customFormat="1" x14ac:dyDescent="0.35">
      <c r="A23" s="241" t="str">
        <f>INDEX('Policy Characteristics'!A:A,MATCH(PolicyLevers!$C23,'Policy Characteristics'!$C:$C,0))</f>
        <v>Transportation</v>
      </c>
      <c r="B23" s="241" t="str">
        <f>INDEX('Policy Characteristics'!B:B,MATCH(PolicyLevers!$C23,'Policy Characteristics'!$C:$C,0))</f>
        <v>Conventional Pollutant Standards</v>
      </c>
      <c r="C23" s="247" t="str">
        <f t="shared" ref="A13:C32" si="2">C$2</f>
        <v>Percentage Reduction of Separately Regulated Pollutants</v>
      </c>
      <c r="D23" s="242" t="s">
        <v>42</v>
      </c>
      <c r="E23" s="242" t="s">
        <v>484</v>
      </c>
      <c r="F23" s="242" t="s">
        <v>42</v>
      </c>
      <c r="G23" s="242" t="s">
        <v>484</v>
      </c>
      <c r="H23" s="177">
        <v>321</v>
      </c>
      <c r="I23" s="250" t="s">
        <v>47</v>
      </c>
      <c r="J23" s="242" t="str">
        <f>INDEX('Policy Characteristics'!D:D,MATCH(PolicyLevers!$C23,'Policy Characteristics'!$C:$C,0))</f>
        <v>Conventional Pollutant Standard</v>
      </c>
      <c r="K23" s="242" t="str">
        <f>INDEX('Policy Characteristics'!E:E,MATCH(PolicyLevers!$C23,'Policy Characteristics'!$C:$C,0))</f>
        <v>trans reduce regulated pollutants</v>
      </c>
      <c r="L23" s="242">
        <f>INDEX('Policy Characteristics'!F:F,MATCH(PolicyLevers!$C23,'Policy Characteristics'!$C:$C,0))</f>
        <v>0</v>
      </c>
      <c r="M23" s="242">
        <f>INDEX('Policy Characteristics'!G:G,MATCH(PolicyLevers!$C23,'Policy Characteristics'!$C:$C,0))</f>
        <v>1</v>
      </c>
      <c r="N23" s="242">
        <f>INDEX('Policy Characteristics'!H:H,MATCH(PolicyLevers!$C23,'Policy Characteristics'!$C:$C,0))</f>
        <v>0.02</v>
      </c>
      <c r="O23" s="242" t="str">
        <f>INDEX('Policy Characteristics'!I:I,MATCH(PolicyLevers!$C23,'Policy Characteristics'!$C:$C,0))</f>
        <v>% reduction in emissions</v>
      </c>
      <c r="P23" s="242"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251"/>
      <c r="R23" s="249"/>
      <c r="S23" s="246"/>
    </row>
    <row r="24" spans="1:19" s="242" customFormat="1" x14ac:dyDescent="0.35">
      <c r="A24" s="241" t="str">
        <f>INDEX('Policy Characteristics'!A:A,MATCH(PolicyLevers!$C24,'Policy Characteristics'!$C:$C,0))</f>
        <v>Transportation</v>
      </c>
      <c r="B24" s="241" t="str">
        <f>INDEX('Policy Characteristics'!B:B,MATCH(PolicyLevers!$C24,'Policy Characteristics'!$C:$C,0))</f>
        <v>Conventional Pollutant Standards</v>
      </c>
      <c r="C24" s="247" t="str">
        <f t="shared" si="2"/>
        <v>Percentage Reduction of Separately Regulated Pollutants</v>
      </c>
      <c r="D24" s="242" t="s">
        <v>42</v>
      </c>
      <c r="E24" s="242" t="s">
        <v>491</v>
      </c>
      <c r="F24" s="242" t="s">
        <v>42</v>
      </c>
      <c r="G24" s="242" t="s">
        <v>491</v>
      </c>
      <c r="H24" s="177">
        <v>322</v>
      </c>
      <c r="I24" s="243" t="s">
        <v>46</v>
      </c>
      <c r="J24" s="242" t="str">
        <f>INDEX('Policy Characteristics'!D:D,MATCH(PolicyLevers!$C24,'Policy Characteristics'!$C:$C,0))</f>
        <v>Conventional Pollutant Standard</v>
      </c>
      <c r="K24" s="242" t="str">
        <f>INDEX('Policy Characteristics'!E:E,MATCH(PolicyLevers!$C24,'Policy Characteristics'!$C:$C,0))</f>
        <v>trans reduce regulated pollutants</v>
      </c>
      <c r="L24" s="242">
        <f>INDEX('Policy Characteristics'!F:F,MATCH(PolicyLevers!$C24,'Policy Characteristics'!$C:$C,0))</f>
        <v>0</v>
      </c>
      <c r="M24" s="242">
        <f>INDEX('Policy Characteristics'!G:G,MATCH(PolicyLevers!$C24,'Policy Characteristics'!$C:$C,0))</f>
        <v>1</v>
      </c>
      <c r="N24" s="242">
        <f>INDEX('Policy Characteristics'!H:H,MATCH(PolicyLevers!$C24,'Policy Characteristics'!$C:$C,0))</f>
        <v>0.02</v>
      </c>
      <c r="O24" s="242" t="str">
        <f>INDEX('Policy Characteristics'!I:I,MATCH(PolicyLevers!$C24,'Policy Characteristics'!$C:$C,0))</f>
        <v>% reduction in emissions</v>
      </c>
      <c r="P24" s="242"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248" t="str">
        <f t="shared" si="1"/>
        <v>transportation-sector-main.html#conv-pol-stds</v>
      </c>
      <c r="R24" s="249" t="str">
        <f t="shared" si="1"/>
        <v>conventional-pollutant-standards.html</v>
      </c>
      <c r="S24" s="246"/>
    </row>
    <row r="25" spans="1:19" s="242" customFormat="1" x14ac:dyDescent="0.35">
      <c r="A25" s="241" t="str">
        <f>INDEX('Policy Characteristics'!A:A,MATCH(PolicyLevers!$C25,'Policy Characteristics'!$C:$C,0))</f>
        <v>Transportation</v>
      </c>
      <c r="B25" s="241" t="str">
        <f>INDEX('Policy Characteristics'!B:B,MATCH(PolicyLevers!$C25,'Policy Characteristics'!$C:$C,0))</f>
        <v>Conventional Pollutant Standards</v>
      </c>
      <c r="C25" s="247" t="str">
        <f t="shared" si="2"/>
        <v>Percentage Reduction of Separately Regulated Pollutants</v>
      </c>
      <c r="D25" s="242" t="s">
        <v>42</v>
      </c>
      <c r="E25" s="242" t="s">
        <v>492</v>
      </c>
      <c r="F25" s="242" t="s">
        <v>42</v>
      </c>
      <c r="G25" s="242" t="s">
        <v>492</v>
      </c>
      <c r="H25" s="177">
        <v>323</v>
      </c>
      <c r="I25" s="250" t="s">
        <v>47</v>
      </c>
      <c r="J25" s="242" t="str">
        <f>INDEX('Policy Characteristics'!D:D,MATCH(PolicyLevers!$C25,'Policy Characteristics'!$C:$C,0))</f>
        <v>Conventional Pollutant Standard</v>
      </c>
      <c r="K25" s="242" t="str">
        <f>INDEX('Policy Characteristics'!E:E,MATCH(PolicyLevers!$C25,'Policy Characteristics'!$C:$C,0))</f>
        <v>trans reduce regulated pollutants</v>
      </c>
      <c r="L25" s="242">
        <f>INDEX('Policy Characteristics'!F:F,MATCH(PolicyLevers!$C25,'Policy Characteristics'!$C:$C,0))</f>
        <v>0</v>
      </c>
      <c r="M25" s="242">
        <f>INDEX('Policy Characteristics'!G:G,MATCH(PolicyLevers!$C25,'Policy Characteristics'!$C:$C,0))</f>
        <v>1</v>
      </c>
      <c r="N25" s="242">
        <f>INDEX('Policy Characteristics'!H:H,MATCH(PolicyLevers!$C25,'Policy Characteristics'!$C:$C,0))</f>
        <v>0.02</v>
      </c>
      <c r="O25" s="242" t="str">
        <f>INDEX('Policy Characteristics'!I:I,MATCH(PolicyLevers!$C25,'Policy Characteristics'!$C:$C,0))</f>
        <v>% reduction in emissions</v>
      </c>
      <c r="P25" s="242"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251"/>
      <c r="R25" s="249"/>
      <c r="S25" s="246"/>
    </row>
    <row r="26" spans="1:19" s="242" customFormat="1" x14ac:dyDescent="0.35">
      <c r="A26" s="241" t="str">
        <f>INDEX('Policy Characteristics'!A:A,MATCH(PolicyLevers!$C26,'Policy Characteristics'!$C:$C,0))</f>
        <v>Transportation</v>
      </c>
      <c r="B26" s="241" t="str">
        <f>INDEX('Policy Characteristics'!B:B,MATCH(PolicyLevers!$C26,'Policy Characteristics'!$C:$C,0))</f>
        <v>Conventional Pollutant Standards</v>
      </c>
      <c r="C26" s="247" t="str">
        <f t="shared" si="2"/>
        <v>Percentage Reduction of Separately Regulated Pollutants</v>
      </c>
      <c r="D26" s="242" t="s">
        <v>42</v>
      </c>
      <c r="E26" s="242" t="s">
        <v>493</v>
      </c>
      <c r="F26" s="242" t="s">
        <v>42</v>
      </c>
      <c r="G26" s="242" t="s">
        <v>579</v>
      </c>
      <c r="H26" s="177">
        <v>324</v>
      </c>
      <c r="I26" s="250" t="s">
        <v>47</v>
      </c>
      <c r="J26" s="242" t="str">
        <f>INDEX('Policy Characteristics'!D:D,MATCH(PolicyLevers!$C26,'Policy Characteristics'!$C:$C,0))</f>
        <v>Conventional Pollutant Standard</v>
      </c>
      <c r="K26" s="242" t="str">
        <f>INDEX('Policy Characteristics'!E:E,MATCH(PolicyLevers!$C26,'Policy Characteristics'!$C:$C,0))</f>
        <v>trans reduce regulated pollutants</v>
      </c>
      <c r="L26" s="242">
        <f>INDEX('Policy Characteristics'!F:F,MATCH(PolicyLevers!$C26,'Policy Characteristics'!$C:$C,0))</f>
        <v>0</v>
      </c>
      <c r="M26" s="242">
        <f>INDEX('Policy Characteristics'!G:G,MATCH(PolicyLevers!$C26,'Policy Characteristics'!$C:$C,0))</f>
        <v>1</v>
      </c>
      <c r="N26" s="242">
        <f>INDEX('Policy Characteristics'!H:H,MATCH(PolicyLevers!$C26,'Policy Characteristics'!$C:$C,0))</f>
        <v>0.02</v>
      </c>
      <c r="O26" s="242" t="str">
        <f>INDEX('Policy Characteristics'!I:I,MATCH(PolicyLevers!$C26,'Policy Characteristics'!$C:$C,0))</f>
        <v>% reduction in emissions</v>
      </c>
      <c r="P26" s="242"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251"/>
      <c r="R26" s="249"/>
      <c r="S26" s="246"/>
    </row>
    <row r="27" spans="1:19" s="242" customFormat="1" x14ac:dyDescent="0.35">
      <c r="A27" s="241" t="str">
        <f>INDEX('Policy Characteristics'!A:A,MATCH(PolicyLevers!$C27,'Policy Characteristics'!$C:$C,0))</f>
        <v>Transportation</v>
      </c>
      <c r="B27" s="241" t="str">
        <f>INDEX('Policy Characteristics'!B:B,MATCH(PolicyLevers!$C27,'Policy Characteristics'!$C:$C,0))</f>
        <v>Conventional Pollutant Standards</v>
      </c>
      <c r="C27" s="247" t="str">
        <f t="shared" si="2"/>
        <v>Percentage Reduction of Separately Regulated Pollutants</v>
      </c>
      <c r="D27" s="242" t="s">
        <v>42</v>
      </c>
      <c r="E27" s="242" t="s">
        <v>494</v>
      </c>
      <c r="F27" s="242" t="s">
        <v>42</v>
      </c>
      <c r="G27" s="242" t="s">
        <v>494</v>
      </c>
      <c r="H27" s="177">
        <v>325</v>
      </c>
      <c r="I27" s="250" t="s">
        <v>47</v>
      </c>
      <c r="J27" s="242" t="str">
        <f>INDEX('Policy Characteristics'!D:D,MATCH(PolicyLevers!$C27,'Policy Characteristics'!$C:$C,0))</f>
        <v>Conventional Pollutant Standard</v>
      </c>
      <c r="K27" s="242" t="str">
        <f>INDEX('Policy Characteristics'!E:E,MATCH(PolicyLevers!$C27,'Policy Characteristics'!$C:$C,0))</f>
        <v>trans reduce regulated pollutants</v>
      </c>
      <c r="L27" s="242">
        <f>INDEX('Policy Characteristics'!F:F,MATCH(PolicyLevers!$C27,'Policy Characteristics'!$C:$C,0))</f>
        <v>0</v>
      </c>
      <c r="M27" s="242">
        <f>INDEX('Policy Characteristics'!G:G,MATCH(PolicyLevers!$C27,'Policy Characteristics'!$C:$C,0))</f>
        <v>1</v>
      </c>
      <c r="N27" s="242">
        <f>INDEX('Policy Characteristics'!H:H,MATCH(PolicyLevers!$C27,'Policy Characteristics'!$C:$C,0))</f>
        <v>0.02</v>
      </c>
      <c r="O27" s="242" t="str">
        <f>INDEX('Policy Characteristics'!I:I,MATCH(PolicyLevers!$C27,'Policy Characteristics'!$C:$C,0))</f>
        <v>% reduction in emissions</v>
      </c>
      <c r="P27" s="242"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251"/>
      <c r="R27" s="249"/>
      <c r="S27" s="246"/>
    </row>
    <row r="28" spans="1:19" s="242" customFormat="1" x14ac:dyDescent="0.35">
      <c r="A28" s="241" t="str">
        <f>INDEX('Policy Characteristics'!A:A,MATCH(PolicyLevers!$C28,'Policy Characteristics'!$C:$C,0))</f>
        <v>Transportation</v>
      </c>
      <c r="B28" s="241" t="str">
        <f>INDEX('Policy Characteristics'!B:B,MATCH(PolicyLevers!$C28,'Policy Characteristics'!$C:$C,0))</f>
        <v>Conventional Pollutant Standards</v>
      </c>
      <c r="C28" s="247" t="str">
        <f t="shared" si="2"/>
        <v>Percentage Reduction of Separately Regulated Pollutants</v>
      </c>
      <c r="D28" s="242" t="s">
        <v>42</v>
      </c>
      <c r="E28" s="242" t="s">
        <v>495</v>
      </c>
      <c r="F28" s="242" t="s">
        <v>42</v>
      </c>
      <c r="G28" s="242" t="s">
        <v>495</v>
      </c>
      <c r="H28" s="177">
        <v>326</v>
      </c>
      <c r="I28" s="250" t="s">
        <v>47</v>
      </c>
      <c r="J28" s="242" t="str">
        <f>INDEX('Policy Characteristics'!D:D,MATCH(PolicyLevers!$C28,'Policy Characteristics'!$C:$C,0))</f>
        <v>Conventional Pollutant Standard</v>
      </c>
      <c r="K28" s="242" t="str">
        <f>INDEX('Policy Characteristics'!E:E,MATCH(PolicyLevers!$C28,'Policy Characteristics'!$C:$C,0))</f>
        <v>trans reduce regulated pollutants</v>
      </c>
      <c r="L28" s="242">
        <f>INDEX('Policy Characteristics'!F:F,MATCH(PolicyLevers!$C28,'Policy Characteristics'!$C:$C,0))</f>
        <v>0</v>
      </c>
      <c r="M28" s="242">
        <f>INDEX('Policy Characteristics'!G:G,MATCH(PolicyLevers!$C28,'Policy Characteristics'!$C:$C,0))</f>
        <v>1</v>
      </c>
      <c r="N28" s="242">
        <f>INDEX('Policy Characteristics'!H:H,MATCH(PolicyLevers!$C28,'Policy Characteristics'!$C:$C,0))</f>
        <v>0.02</v>
      </c>
      <c r="O28" s="242" t="str">
        <f>INDEX('Policy Characteristics'!I:I,MATCH(PolicyLevers!$C28,'Policy Characteristics'!$C:$C,0))</f>
        <v>% reduction in emissions</v>
      </c>
      <c r="P28" s="242"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251"/>
      <c r="R28" s="249"/>
      <c r="S28" s="246"/>
    </row>
    <row r="29" spans="1:19" s="242" customFormat="1" x14ac:dyDescent="0.35">
      <c r="A29" s="241" t="str">
        <f>INDEX('Policy Characteristics'!A:A,MATCH(PolicyLevers!$C29,'Policy Characteristics'!$C:$C,0))</f>
        <v>Transportation</v>
      </c>
      <c r="B29" s="241" t="str">
        <f>INDEX('Policy Characteristics'!B:B,MATCH(PolicyLevers!$C29,'Policy Characteristics'!$C:$C,0))</f>
        <v>Conventional Pollutant Standards</v>
      </c>
      <c r="C29" s="247" t="str">
        <f t="shared" si="2"/>
        <v>Percentage Reduction of Separately Regulated Pollutants</v>
      </c>
      <c r="D29" s="242" t="s">
        <v>42</v>
      </c>
      <c r="E29" s="242" t="s">
        <v>496</v>
      </c>
      <c r="F29" s="242" t="s">
        <v>42</v>
      </c>
      <c r="G29" s="242" t="s">
        <v>496</v>
      </c>
      <c r="H29" s="177">
        <v>327</v>
      </c>
      <c r="I29" s="250" t="s">
        <v>47</v>
      </c>
      <c r="J29" s="242" t="str">
        <f>INDEX('Policy Characteristics'!D:D,MATCH(PolicyLevers!$C29,'Policy Characteristics'!$C:$C,0))</f>
        <v>Conventional Pollutant Standard</v>
      </c>
      <c r="K29" s="242" t="str">
        <f>INDEX('Policy Characteristics'!E:E,MATCH(PolicyLevers!$C29,'Policy Characteristics'!$C:$C,0))</f>
        <v>trans reduce regulated pollutants</v>
      </c>
      <c r="L29" s="242">
        <f>INDEX('Policy Characteristics'!F:F,MATCH(PolicyLevers!$C29,'Policy Characteristics'!$C:$C,0))</f>
        <v>0</v>
      </c>
      <c r="M29" s="242">
        <f>INDEX('Policy Characteristics'!G:G,MATCH(PolicyLevers!$C29,'Policy Characteristics'!$C:$C,0))</f>
        <v>1</v>
      </c>
      <c r="N29" s="242">
        <f>INDEX('Policy Characteristics'!H:H,MATCH(PolicyLevers!$C29,'Policy Characteristics'!$C:$C,0))</f>
        <v>0.02</v>
      </c>
      <c r="O29" s="242" t="str">
        <f>INDEX('Policy Characteristics'!I:I,MATCH(PolicyLevers!$C29,'Policy Characteristics'!$C:$C,0))</f>
        <v>% reduction in emissions</v>
      </c>
      <c r="P29" s="242"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251"/>
      <c r="R29" s="249"/>
      <c r="S29" s="246"/>
    </row>
    <row r="30" spans="1:19" s="242" customFormat="1" x14ac:dyDescent="0.35">
      <c r="A30" s="241" t="str">
        <f>INDEX('Policy Characteristics'!A:A,MATCH(PolicyLevers!$C30,'Policy Characteristics'!$C:$C,0))</f>
        <v>Transportation</v>
      </c>
      <c r="B30" s="241" t="str">
        <f>INDEX('Policy Characteristics'!B:B,MATCH(PolicyLevers!$C30,'Policy Characteristics'!$C:$C,0))</f>
        <v>Conventional Pollutant Standards</v>
      </c>
      <c r="C30" s="247" t="str">
        <f t="shared" si="2"/>
        <v>Percentage Reduction of Separately Regulated Pollutants</v>
      </c>
      <c r="D30" s="242" t="s">
        <v>42</v>
      </c>
      <c r="E30" s="242" t="s">
        <v>497</v>
      </c>
      <c r="F30" s="242" t="s">
        <v>42</v>
      </c>
      <c r="G30" s="242" t="s">
        <v>497</v>
      </c>
      <c r="H30" s="177">
        <v>328</v>
      </c>
      <c r="I30" s="250" t="s">
        <v>47</v>
      </c>
      <c r="J30" s="242" t="str">
        <f>INDEX('Policy Characteristics'!D:D,MATCH(PolicyLevers!$C30,'Policy Characteristics'!$C:$C,0))</f>
        <v>Conventional Pollutant Standard</v>
      </c>
      <c r="K30" s="242" t="str">
        <f>INDEX('Policy Characteristics'!E:E,MATCH(PolicyLevers!$C30,'Policy Characteristics'!$C:$C,0))</f>
        <v>trans reduce regulated pollutants</v>
      </c>
      <c r="L30" s="242">
        <f>INDEX('Policy Characteristics'!F:F,MATCH(PolicyLevers!$C30,'Policy Characteristics'!$C:$C,0))</f>
        <v>0</v>
      </c>
      <c r="M30" s="242">
        <f>INDEX('Policy Characteristics'!G:G,MATCH(PolicyLevers!$C30,'Policy Characteristics'!$C:$C,0))</f>
        <v>1</v>
      </c>
      <c r="N30" s="242">
        <f>INDEX('Policy Characteristics'!H:H,MATCH(PolicyLevers!$C30,'Policy Characteristics'!$C:$C,0))</f>
        <v>0.02</v>
      </c>
      <c r="O30" s="242" t="str">
        <f>INDEX('Policy Characteristics'!I:I,MATCH(PolicyLevers!$C30,'Policy Characteristics'!$C:$C,0))</f>
        <v>% reduction in emissions</v>
      </c>
      <c r="P30" s="242"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251"/>
      <c r="R30" s="249"/>
      <c r="S30" s="246"/>
    </row>
    <row r="31" spans="1:19" s="242" customFormat="1" x14ac:dyDescent="0.35">
      <c r="A31" s="241" t="str">
        <f>INDEX('Policy Characteristics'!A:A,MATCH(PolicyLevers!$C31,'Policy Characteristics'!$C:$C,0))</f>
        <v>Transportation</v>
      </c>
      <c r="B31" s="241" t="str">
        <f>INDEX('Policy Characteristics'!B:B,MATCH(PolicyLevers!$C31,'Policy Characteristics'!$C:$C,0))</f>
        <v>Conventional Pollutant Standards</v>
      </c>
      <c r="C31" s="247" t="str">
        <f t="shared" si="2"/>
        <v>Percentage Reduction of Separately Regulated Pollutants</v>
      </c>
      <c r="D31" s="242" t="s">
        <v>42</v>
      </c>
      <c r="E31" s="242" t="s">
        <v>498</v>
      </c>
      <c r="F31" s="242" t="s">
        <v>42</v>
      </c>
      <c r="G31" s="242" t="s">
        <v>498</v>
      </c>
      <c r="H31" s="177">
        <v>329</v>
      </c>
      <c r="I31" s="250" t="s">
        <v>47</v>
      </c>
      <c r="J31" s="242" t="str">
        <f>INDEX('Policy Characteristics'!D:D,MATCH(PolicyLevers!$C31,'Policy Characteristics'!$C:$C,0))</f>
        <v>Conventional Pollutant Standard</v>
      </c>
      <c r="K31" s="242" t="str">
        <f>INDEX('Policy Characteristics'!E:E,MATCH(PolicyLevers!$C31,'Policy Characteristics'!$C:$C,0))</f>
        <v>trans reduce regulated pollutants</v>
      </c>
      <c r="L31" s="242">
        <f>INDEX('Policy Characteristics'!F:F,MATCH(PolicyLevers!$C31,'Policy Characteristics'!$C:$C,0))</f>
        <v>0</v>
      </c>
      <c r="M31" s="242">
        <f>INDEX('Policy Characteristics'!G:G,MATCH(PolicyLevers!$C31,'Policy Characteristics'!$C:$C,0))</f>
        <v>1</v>
      </c>
      <c r="N31" s="242">
        <f>INDEX('Policy Characteristics'!H:H,MATCH(PolicyLevers!$C31,'Policy Characteristics'!$C:$C,0))</f>
        <v>0.02</v>
      </c>
      <c r="O31" s="242" t="str">
        <f>INDEX('Policy Characteristics'!I:I,MATCH(PolicyLevers!$C31,'Policy Characteristics'!$C:$C,0))</f>
        <v>% reduction in emissions</v>
      </c>
      <c r="P31" s="242"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251"/>
      <c r="R31" s="249"/>
      <c r="S31" s="246"/>
    </row>
    <row r="32" spans="1:19" s="242" customFormat="1" x14ac:dyDescent="0.35">
      <c r="A32" s="241" t="str">
        <f>INDEX('Policy Characteristics'!A:A,MATCH(PolicyLevers!$C32,'Policy Characteristics'!$C:$C,0))</f>
        <v>Transportation</v>
      </c>
      <c r="B32" s="241" t="str">
        <f>INDEX('Policy Characteristics'!B:B,MATCH(PolicyLevers!$C32,'Policy Characteristics'!$C:$C,0))</f>
        <v>Conventional Pollutant Standards</v>
      </c>
      <c r="C32" s="247" t="str">
        <f t="shared" si="2"/>
        <v>Percentage Reduction of Separately Regulated Pollutants</v>
      </c>
      <c r="D32" s="242" t="s">
        <v>43</v>
      </c>
      <c r="E32" s="242" t="s">
        <v>490</v>
      </c>
      <c r="F32" s="242" t="s">
        <v>43</v>
      </c>
      <c r="G32" s="242" t="s">
        <v>712</v>
      </c>
      <c r="H32" s="177">
        <v>330</v>
      </c>
      <c r="I32" s="243" t="s">
        <v>46</v>
      </c>
      <c r="J32" s="242" t="str">
        <f>INDEX('Policy Characteristics'!D:D,MATCH(PolicyLevers!$C32,'Policy Characteristics'!$C:$C,0))</f>
        <v>Conventional Pollutant Standard</v>
      </c>
      <c r="K32" s="242" t="str">
        <f>INDEX('Policy Characteristics'!E:E,MATCH(PolicyLevers!$C32,'Policy Characteristics'!$C:$C,0))</f>
        <v>trans reduce regulated pollutants</v>
      </c>
      <c r="L32" s="242">
        <f>INDEX('Policy Characteristics'!F:F,MATCH(PolicyLevers!$C32,'Policy Characteristics'!$C:$C,0))</f>
        <v>0</v>
      </c>
      <c r="M32" s="242">
        <f>INDEX('Policy Characteristics'!G:G,MATCH(PolicyLevers!$C32,'Policy Characteristics'!$C:$C,0))</f>
        <v>1</v>
      </c>
      <c r="N32" s="242">
        <f>INDEX('Policy Characteristics'!H:H,MATCH(PolicyLevers!$C32,'Policy Characteristics'!$C:$C,0))</f>
        <v>0.02</v>
      </c>
      <c r="O32" s="242" t="str">
        <f>INDEX('Policy Characteristics'!I:I,MATCH(PolicyLevers!$C32,'Policy Characteristics'!$C:$C,0))</f>
        <v>% reduction in emissions</v>
      </c>
      <c r="P32" s="242"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248" t="str">
        <f t="shared" si="1"/>
        <v>transportation-sector-main.html#conv-pol-stds</v>
      </c>
      <c r="R32" s="249" t="str">
        <f t="shared" si="1"/>
        <v>conventional-pollutant-standards.html</v>
      </c>
      <c r="S32" s="246"/>
    </row>
    <row r="33" spans="1:19" s="242" customFormat="1" x14ac:dyDescent="0.35">
      <c r="A33" s="241" t="str">
        <f>INDEX('Policy Characteristics'!A:A,MATCH(PolicyLevers!$C33,'Policy Characteristics'!$C:$C,0))</f>
        <v>Transportation</v>
      </c>
      <c r="B33" s="241" t="str">
        <f>INDEX('Policy Characteristics'!B:B,MATCH(PolicyLevers!$C33,'Policy Characteristics'!$C:$C,0))</f>
        <v>Conventional Pollutant Standards</v>
      </c>
      <c r="C33" s="247" t="str">
        <f t="shared" ref="A33:C61" si="3">C$2</f>
        <v>Percentage Reduction of Separately Regulated Pollutants</v>
      </c>
      <c r="D33" s="242" t="s">
        <v>43</v>
      </c>
      <c r="E33" s="242" t="s">
        <v>484</v>
      </c>
      <c r="F33" s="242" t="s">
        <v>43</v>
      </c>
      <c r="G33" s="242" t="s">
        <v>484</v>
      </c>
      <c r="H33" s="177">
        <v>331</v>
      </c>
      <c r="I33" s="243" t="s">
        <v>46</v>
      </c>
      <c r="J33" s="242" t="str">
        <f>INDEX('Policy Characteristics'!D:D,MATCH(PolicyLevers!$C33,'Policy Characteristics'!$C:$C,0))</f>
        <v>Conventional Pollutant Standard</v>
      </c>
      <c r="K33" s="242" t="str">
        <f>INDEX('Policy Characteristics'!E:E,MATCH(PolicyLevers!$C33,'Policy Characteristics'!$C:$C,0))</f>
        <v>trans reduce regulated pollutants</v>
      </c>
      <c r="L33" s="242">
        <f>INDEX('Policy Characteristics'!F:F,MATCH(PolicyLevers!$C33,'Policy Characteristics'!$C:$C,0))</f>
        <v>0</v>
      </c>
      <c r="M33" s="242">
        <f>INDEX('Policy Characteristics'!G:G,MATCH(PolicyLevers!$C33,'Policy Characteristics'!$C:$C,0))</f>
        <v>1</v>
      </c>
      <c r="N33" s="242">
        <f>INDEX('Policy Characteristics'!H:H,MATCH(PolicyLevers!$C33,'Policy Characteristics'!$C:$C,0))</f>
        <v>0.02</v>
      </c>
      <c r="O33" s="242" t="str">
        <f>INDEX('Policy Characteristics'!I:I,MATCH(PolicyLevers!$C33,'Policy Characteristics'!$C:$C,0))</f>
        <v>% reduction in emissions</v>
      </c>
      <c r="P33" s="242"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248" t="str">
        <f t="shared" si="1"/>
        <v>transportation-sector-main.html#conv-pol-stds</v>
      </c>
      <c r="R33" s="249" t="str">
        <f t="shared" si="1"/>
        <v>conventional-pollutant-standards.html</v>
      </c>
      <c r="S33" s="246"/>
    </row>
    <row r="34" spans="1:19" s="242" customFormat="1" x14ac:dyDescent="0.35">
      <c r="A34" s="241" t="str">
        <f>INDEX('Policy Characteristics'!A:A,MATCH(PolicyLevers!$C34,'Policy Characteristics'!$C:$C,0))</f>
        <v>Transportation</v>
      </c>
      <c r="B34" s="241" t="str">
        <f>INDEX('Policy Characteristics'!B:B,MATCH(PolicyLevers!$C34,'Policy Characteristics'!$C:$C,0))</f>
        <v>Conventional Pollutant Standards</v>
      </c>
      <c r="C34" s="247" t="str">
        <f t="shared" si="3"/>
        <v>Percentage Reduction of Separately Regulated Pollutants</v>
      </c>
      <c r="D34" s="242" t="s">
        <v>43</v>
      </c>
      <c r="E34" s="242" t="s">
        <v>491</v>
      </c>
      <c r="F34" s="242" t="s">
        <v>43</v>
      </c>
      <c r="G34" s="242" t="s">
        <v>491</v>
      </c>
      <c r="H34" s="177">
        <v>332</v>
      </c>
      <c r="I34" s="243" t="s">
        <v>46</v>
      </c>
      <c r="J34" s="242" t="str">
        <f>INDEX('Policy Characteristics'!D:D,MATCH(PolicyLevers!$C34,'Policy Characteristics'!$C:$C,0))</f>
        <v>Conventional Pollutant Standard</v>
      </c>
      <c r="K34" s="242" t="str">
        <f>INDEX('Policy Characteristics'!E:E,MATCH(PolicyLevers!$C34,'Policy Characteristics'!$C:$C,0))</f>
        <v>trans reduce regulated pollutants</v>
      </c>
      <c r="L34" s="242">
        <f>INDEX('Policy Characteristics'!F:F,MATCH(PolicyLevers!$C34,'Policy Characteristics'!$C:$C,0))</f>
        <v>0</v>
      </c>
      <c r="M34" s="242">
        <f>INDEX('Policy Characteristics'!G:G,MATCH(PolicyLevers!$C34,'Policy Characteristics'!$C:$C,0))</f>
        <v>1</v>
      </c>
      <c r="N34" s="242">
        <f>INDEX('Policy Characteristics'!H:H,MATCH(PolicyLevers!$C34,'Policy Characteristics'!$C:$C,0))</f>
        <v>0.02</v>
      </c>
      <c r="O34" s="242" t="str">
        <f>INDEX('Policy Characteristics'!I:I,MATCH(PolicyLevers!$C34,'Policy Characteristics'!$C:$C,0))</f>
        <v>% reduction in emissions</v>
      </c>
      <c r="P34" s="242"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248" t="str">
        <f t="shared" si="1"/>
        <v>transportation-sector-main.html#conv-pol-stds</v>
      </c>
      <c r="R34" s="249" t="str">
        <f t="shared" si="1"/>
        <v>conventional-pollutant-standards.html</v>
      </c>
      <c r="S34" s="246"/>
    </row>
    <row r="35" spans="1:19" s="242" customFormat="1" x14ac:dyDescent="0.35">
      <c r="A35" s="241" t="str">
        <f>INDEX('Policy Characteristics'!A:A,MATCH(PolicyLevers!$C35,'Policy Characteristics'!$C:$C,0))</f>
        <v>Transportation</v>
      </c>
      <c r="B35" s="241" t="str">
        <f>INDEX('Policy Characteristics'!B:B,MATCH(PolicyLevers!$C35,'Policy Characteristics'!$C:$C,0))</f>
        <v>Conventional Pollutant Standards</v>
      </c>
      <c r="C35" s="247" t="str">
        <f t="shared" si="3"/>
        <v>Percentage Reduction of Separately Regulated Pollutants</v>
      </c>
      <c r="D35" s="242" t="s">
        <v>43</v>
      </c>
      <c r="E35" s="242" t="s">
        <v>492</v>
      </c>
      <c r="F35" s="242" t="s">
        <v>43</v>
      </c>
      <c r="G35" s="242" t="s">
        <v>492</v>
      </c>
      <c r="H35" s="177">
        <v>333</v>
      </c>
      <c r="I35" s="243" t="s">
        <v>46</v>
      </c>
      <c r="J35" s="242" t="str">
        <f>INDEX('Policy Characteristics'!D:D,MATCH(PolicyLevers!$C35,'Policy Characteristics'!$C:$C,0))</f>
        <v>Conventional Pollutant Standard</v>
      </c>
      <c r="K35" s="242" t="str">
        <f>INDEX('Policy Characteristics'!E:E,MATCH(PolicyLevers!$C35,'Policy Characteristics'!$C:$C,0))</f>
        <v>trans reduce regulated pollutants</v>
      </c>
      <c r="L35" s="242">
        <f>INDEX('Policy Characteristics'!F:F,MATCH(PolicyLevers!$C35,'Policy Characteristics'!$C:$C,0))</f>
        <v>0</v>
      </c>
      <c r="M35" s="242">
        <f>INDEX('Policy Characteristics'!G:G,MATCH(PolicyLevers!$C35,'Policy Characteristics'!$C:$C,0))</f>
        <v>1</v>
      </c>
      <c r="N35" s="242">
        <f>INDEX('Policy Characteristics'!H:H,MATCH(PolicyLevers!$C35,'Policy Characteristics'!$C:$C,0))</f>
        <v>0.02</v>
      </c>
      <c r="O35" s="242" t="str">
        <f>INDEX('Policy Characteristics'!I:I,MATCH(PolicyLevers!$C35,'Policy Characteristics'!$C:$C,0))</f>
        <v>% reduction in emissions</v>
      </c>
      <c r="P35" s="242"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248" t="str">
        <f t="shared" si="1"/>
        <v>transportation-sector-main.html#conv-pol-stds</v>
      </c>
      <c r="R35" s="249" t="str">
        <f t="shared" si="1"/>
        <v>conventional-pollutant-standards.html</v>
      </c>
      <c r="S35" s="246"/>
    </row>
    <row r="36" spans="1:19" s="242" customFormat="1" x14ac:dyDescent="0.35">
      <c r="A36" s="241" t="str">
        <f>INDEX('Policy Characteristics'!A:A,MATCH(PolicyLevers!$C36,'Policy Characteristics'!$C:$C,0))</f>
        <v>Transportation</v>
      </c>
      <c r="B36" s="241" t="str">
        <f>INDEX('Policy Characteristics'!B:B,MATCH(PolicyLevers!$C36,'Policy Characteristics'!$C:$C,0))</f>
        <v>Conventional Pollutant Standards</v>
      </c>
      <c r="C36" s="247" t="str">
        <f t="shared" si="3"/>
        <v>Percentage Reduction of Separately Regulated Pollutants</v>
      </c>
      <c r="D36" s="242" t="s">
        <v>43</v>
      </c>
      <c r="E36" s="242" t="s">
        <v>493</v>
      </c>
      <c r="F36" s="242" t="s">
        <v>43</v>
      </c>
      <c r="G36" s="242" t="s">
        <v>579</v>
      </c>
      <c r="H36" s="177">
        <v>334</v>
      </c>
      <c r="I36" s="243" t="s">
        <v>46</v>
      </c>
      <c r="J36" s="242" t="str">
        <f>INDEX('Policy Characteristics'!D:D,MATCH(PolicyLevers!$C36,'Policy Characteristics'!$C:$C,0))</f>
        <v>Conventional Pollutant Standard</v>
      </c>
      <c r="K36" s="242" t="str">
        <f>INDEX('Policy Characteristics'!E:E,MATCH(PolicyLevers!$C36,'Policy Characteristics'!$C:$C,0))</f>
        <v>trans reduce regulated pollutants</v>
      </c>
      <c r="L36" s="242">
        <f>INDEX('Policy Characteristics'!F:F,MATCH(PolicyLevers!$C36,'Policy Characteristics'!$C:$C,0))</f>
        <v>0</v>
      </c>
      <c r="M36" s="242">
        <f>INDEX('Policy Characteristics'!G:G,MATCH(PolicyLevers!$C36,'Policy Characteristics'!$C:$C,0))</f>
        <v>1</v>
      </c>
      <c r="N36" s="242">
        <f>INDEX('Policy Characteristics'!H:H,MATCH(PolicyLevers!$C36,'Policy Characteristics'!$C:$C,0))</f>
        <v>0.02</v>
      </c>
      <c r="O36" s="242" t="str">
        <f>INDEX('Policy Characteristics'!I:I,MATCH(PolicyLevers!$C36,'Policy Characteristics'!$C:$C,0))</f>
        <v>% reduction in emissions</v>
      </c>
      <c r="P36" s="242"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248" t="str">
        <f t="shared" si="1"/>
        <v>transportation-sector-main.html#conv-pol-stds</v>
      </c>
      <c r="R36" s="249" t="str">
        <f t="shared" si="1"/>
        <v>conventional-pollutant-standards.html</v>
      </c>
      <c r="S36" s="246"/>
    </row>
    <row r="37" spans="1:19" s="242" customFormat="1" x14ac:dyDescent="0.35">
      <c r="A37" s="241" t="str">
        <f>INDEX('Policy Characteristics'!A:A,MATCH(PolicyLevers!$C37,'Policy Characteristics'!$C:$C,0))</f>
        <v>Transportation</v>
      </c>
      <c r="B37" s="241" t="str">
        <f>INDEX('Policy Characteristics'!B:B,MATCH(PolicyLevers!$C37,'Policy Characteristics'!$C:$C,0))</f>
        <v>Conventional Pollutant Standards</v>
      </c>
      <c r="C37" s="247" t="str">
        <f t="shared" si="3"/>
        <v>Percentage Reduction of Separately Regulated Pollutants</v>
      </c>
      <c r="D37" s="242" t="s">
        <v>43</v>
      </c>
      <c r="E37" s="242" t="s">
        <v>494</v>
      </c>
      <c r="F37" s="242" t="s">
        <v>43</v>
      </c>
      <c r="G37" s="242" t="s">
        <v>494</v>
      </c>
      <c r="H37" s="177">
        <v>335</v>
      </c>
      <c r="I37" s="250" t="s">
        <v>47</v>
      </c>
      <c r="J37" s="242" t="str">
        <f>INDEX('Policy Characteristics'!D:D,MATCH(PolicyLevers!$C37,'Policy Characteristics'!$C:$C,0))</f>
        <v>Conventional Pollutant Standard</v>
      </c>
      <c r="K37" s="242" t="str">
        <f>INDEX('Policy Characteristics'!E:E,MATCH(PolicyLevers!$C37,'Policy Characteristics'!$C:$C,0))</f>
        <v>trans reduce regulated pollutants</v>
      </c>
      <c r="L37" s="242">
        <f>INDEX('Policy Characteristics'!F:F,MATCH(PolicyLevers!$C37,'Policy Characteristics'!$C:$C,0))</f>
        <v>0</v>
      </c>
      <c r="M37" s="242">
        <f>INDEX('Policy Characteristics'!G:G,MATCH(PolicyLevers!$C37,'Policy Characteristics'!$C:$C,0))</f>
        <v>1</v>
      </c>
      <c r="N37" s="242">
        <f>INDEX('Policy Characteristics'!H:H,MATCH(PolicyLevers!$C37,'Policy Characteristics'!$C:$C,0))</f>
        <v>0.02</v>
      </c>
      <c r="O37" s="242" t="str">
        <f>INDEX('Policy Characteristics'!I:I,MATCH(PolicyLevers!$C37,'Policy Characteristics'!$C:$C,0))</f>
        <v>% reduction in emissions</v>
      </c>
      <c r="P37" s="242"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251"/>
      <c r="R37" s="249"/>
      <c r="S37" s="246"/>
    </row>
    <row r="38" spans="1:19" s="242" customFormat="1" x14ac:dyDescent="0.35">
      <c r="A38" s="241" t="str">
        <f>INDEX('Policy Characteristics'!A:A,MATCH(PolicyLevers!$C38,'Policy Characteristics'!$C:$C,0))</f>
        <v>Transportation</v>
      </c>
      <c r="B38" s="241" t="str">
        <f>INDEX('Policy Characteristics'!B:B,MATCH(PolicyLevers!$C38,'Policy Characteristics'!$C:$C,0))</f>
        <v>Conventional Pollutant Standards</v>
      </c>
      <c r="C38" s="247" t="str">
        <f t="shared" si="3"/>
        <v>Percentage Reduction of Separately Regulated Pollutants</v>
      </c>
      <c r="D38" s="242" t="s">
        <v>43</v>
      </c>
      <c r="E38" s="242" t="s">
        <v>495</v>
      </c>
      <c r="F38" s="242" t="s">
        <v>43</v>
      </c>
      <c r="G38" s="242" t="s">
        <v>495</v>
      </c>
      <c r="H38" s="177">
        <v>336</v>
      </c>
      <c r="I38" s="243" t="s">
        <v>46</v>
      </c>
      <c r="J38" s="242" t="str">
        <f>INDEX('Policy Characteristics'!D:D,MATCH(PolicyLevers!$C38,'Policy Characteristics'!$C:$C,0))</f>
        <v>Conventional Pollutant Standard</v>
      </c>
      <c r="K38" s="242" t="str">
        <f>INDEX('Policy Characteristics'!E:E,MATCH(PolicyLevers!$C38,'Policy Characteristics'!$C:$C,0))</f>
        <v>trans reduce regulated pollutants</v>
      </c>
      <c r="L38" s="242">
        <f>INDEX('Policy Characteristics'!F:F,MATCH(PolicyLevers!$C38,'Policy Characteristics'!$C:$C,0))</f>
        <v>0</v>
      </c>
      <c r="M38" s="242">
        <f>INDEX('Policy Characteristics'!G:G,MATCH(PolicyLevers!$C38,'Policy Characteristics'!$C:$C,0))</f>
        <v>1</v>
      </c>
      <c r="N38" s="242">
        <f>INDEX('Policy Characteristics'!H:H,MATCH(PolicyLevers!$C38,'Policy Characteristics'!$C:$C,0))</f>
        <v>0.02</v>
      </c>
      <c r="O38" s="242" t="str">
        <f>INDEX('Policy Characteristics'!I:I,MATCH(PolicyLevers!$C38,'Policy Characteristics'!$C:$C,0))</f>
        <v>% reduction in emissions</v>
      </c>
      <c r="P38" s="242"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248" t="str">
        <f t="shared" si="1"/>
        <v>transportation-sector-main.html#conv-pol-stds</v>
      </c>
      <c r="R38" s="249" t="str">
        <f t="shared" si="1"/>
        <v>conventional-pollutant-standards.html</v>
      </c>
      <c r="S38" s="246"/>
    </row>
    <row r="39" spans="1:19" s="242" customFormat="1" x14ac:dyDescent="0.35">
      <c r="A39" s="241" t="str">
        <f>INDEX('Policy Characteristics'!A:A,MATCH(PolicyLevers!$C39,'Policy Characteristics'!$C:$C,0))</f>
        <v>Transportation</v>
      </c>
      <c r="B39" s="241" t="str">
        <f>INDEX('Policy Characteristics'!B:B,MATCH(PolicyLevers!$C39,'Policy Characteristics'!$C:$C,0))</f>
        <v>Conventional Pollutant Standards</v>
      </c>
      <c r="C39" s="247" t="str">
        <f t="shared" si="3"/>
        <v>Percentage Reduction of Separately Regulated Pollutants</v>
      </c>
      <c r="D39" s="242" t="s">
        <v>43</v>
      </c>
      <c r="E39" s="242" t="s">
        <v>496</v>
      </c>
      <c r="F39" s="242" t="s">
        <v>43</v>
      </c>
      <c r="G39" s="242" t="s">
        <v>496</v>
      </c>
      <c r="H39" s="177">
        <v>337</v>
      </c>
      <c r="I39" s="243" t="s">
        <v>46</v>
      </c>
      <c r="J39" s="242" t="str">
        <f>INDEX('Policy Characteristics'!D:D,MATCH(PolicyLevers!$C39,'Policy Characteristics'!$C:$C,0))</f>
        <v>Conventional Pollutant Standard</v>
      </c>
      <c r="K39" s="242" t="str">
        <f>INDEX('Policy Characteristics'!E:E,MATCH(PolicyLevers!$C39,'Policy Characteristics'!$C:$C,0))</f>
        <v>trans reduce regulated pollutants</v>
      </c>
      <c r="L39" s="242">
        <f>INDEX('Policy Characteristics'!F:F,MATCH(PolicyLevers!$C39,'Policy Characteristics'!$C:$C,0))</f>
        <v>0</v>
      </c>
      <c r="M39" s="242">
        <f>INDEX('Policy Characteristics'!G:G,MATCH(PolicyLevers!$C39,'Policy Characteristics'!$C:$C,0))</f>
        <v>1</v>
      </c>
      <c r="N39" s="242">
        <f>INDEX('Policy Characteristics'!H:H,MATCH(PolicyLevers!$C39,'Policy Characteristics'!$C:$C,0))</f>
        <v>0.02</v>
      </c>
      <c r="O39" s="242" t="str">
        <f>INDEX('Policy Characteristics'!I:I,MATCH(PolicyLevers!$C39,'Policy Characteristics'!$C:$C,0))</f>
        <v>% reduction in emissions</v>
      </c>
      <c r="P39" s="242"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248" t="str">
        <f t="shared" si="1"/>
        <v>transportation-sector-main.html#conv-pol-stds</v>
      </c>
      <c r="R39" s="249" t="str">
        <f t="shared" si="1"/>
        <v>conventional-pollutant-standards.html</v>
      </c>
      <c r="S39" s="246"/>
    </row>
    <row r="40" spans="1:19" s="242" customFormat="1" x14ac:dyDescent="0.35">
      <c r="A40" s="241" t="str">
        <f>INDEX('Policy Characteristics'!A:A,MATCH(PolicyLevers!$C40,'Policy Characteristics'!$C:$C,0))</f>
        <v>Transportation</v>
      </c>
      <c r="B40" s="241" t="str">
        <f>INDEX('Policy Characteristics'!B:B,MATCH(PolicyLevers!$C40,'Policy Characteristics'!$C:$C,0))</f>
        <v>Conventional Pollutant Standards</v>
      </c>
      <c r="C40" s="247" t="str">
        <f t="shared" si="3"/>
        <v>Percentage Reduction of Separately Regulated Pollutants</v>
      </c>
      <c r="D40" s="242" t="s">
        <v>43</v>
      </c>
      <c r="E40" s="242" t="s">
        <v>497</v>
      </c>
      <c r="F40" s="242" t="s">
        <v>43</v>
      </c>
      <c r="G40" s="242" t="s">
        <v>497</v>
      </c>
      <c r="H40" s="177">
        <v>338</v>
      </c>
      <c r="I40" s="250" t="s">
        <v>47</v>
      </c>
      <c r="J40" s="242" t="str">
        <f>INDEX('Policy Characteristics'!D:D,MATCH(PolicyLevers!$C40,'Policy Characteristics'!$C:$C,0))</f>
        <v>Conventional Pollutant Standard</v>
      </c>
      <c r="K40" s="242" t="str">
        <f>INDEX('Policy Characteristics'!E:E,MATCH(PolicyLevers!$C40,'Policy Characteristics'!$C:$C,0))</f>
        <v>trans reduce regulated pollutants</v>
      </c>
      <c r="L40" s="242">
        <f>INDEX('Policy Characteristics'!F:F,MATCH(PolicyLevers!$C40,'Policy Characteristics'!$C:$C,0))</f>
        <v>0</v>
      </c>
      <c r="M40" s="242">
        <f>INDEX('Policy Characteristics'!G:G,MATCH(PolicyLevers!$C40,'Policy Characteristics'!$C:$C,0))</f>
        <v>1</v>
      </c>
      <c r="N40" s="242">
        <f>INDEX('Policy Characteristics'!H:H,MATCH(PolicyLevers!$C40,'Policy Characteristics'!$C:$C,0))</f>
        <v>0.02</v>
      </c>
      <c r="O40" s="242" t="str">
        <f>INDEX('Policy Characteristics'!I:I,MATCH(PolicyLevers!$C40,'Policy Characteristics'!$C:$C,0))</f>
        <v>% reduction in emissions</v>
      </c>
      <c r="P40" s="242"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251"/>
      <c r="R40" s="249"/>
      <c r="S40" s="246"/>
    </row>
    <row r="41" spans="1:19" s="242" customFormat="1" x14ac:dyDescent="0.35">
      <c r="A41" s="241" t="str">
        <f>INDEX('Policy Characteristics'!A:A,MATCH(PolicyLevers!$C41,'Policy Characteristics'!$C:$C,0))</f>
        <v>Transportation</v>
      </c>
      <c r="B41" s="241" t="str">
        <f>INDEX('Policy Characteristics'!B:B,MATCH(PolicyLevers!$C41,'Policy Characteristics'!$C:$C,0))</f>
        <v>Conventional Pollutant Standards</v>
      </c>
      <c r="C41" s="247" t="str">
        <f t="shared" si="3"/>
        <v>Percentage Reduction of Separately Regulated Pollutants</v>
      </c>
      <c r="D41" s="242" t="s">
        <v>43</v>
      </c>
      <c r="E41" s="242" t="s">
        <v>498</v>
      </c>
      <c r="F41" s="242" t="s">
        <v>43</v>
      </c>
      <c r="G41" s="242" t="s">
        <v>498</v>
      </c>
      <c r="H41" s="177">
        <v>339</v>
      </c>
      <c r="I41" s="250" t="s">
        <v>47</v>
      </c>
      <c r="J41" s="242" t="str">
        <f>INDEX('Policy Characteristics'!D:D,MATCH(PolicyLevers!$C41,'Policy Characteristics'!$C:$C,0))</f>
        <v>Conventional Pollutant Standard</v>
      </c>
      <c r="K41" s="242" t="str">
        <f>INDEX('Policy Characteristics'!E:E,MATCH(PolicyLevers!$C41,'Policy Characteristics'!$C:$C,0))</f>
        <v>trans reduce regulated pollutants</v>
      </c>
      <c r="L41" s="242">
        <f>INDEX('Policy Characteristics'!F:F,MATCH(PolicyLevers!$C41,'Policy Characteristics'!$C:$C,0))</f>
        <v>0</v>
      </c>
      <c r="M41" s="242">
        <f>INDEX('Policy Characteristics'!G:G,MATCH(PolicyLevers!$C41,'Policy Characteristics'!$C:$C,0))</f>
        <v>1</v>
      </c>
      <c r="N41" s="242">
        <f>INDEX('Policy Characteristics'!H:H,MATCH(PolicyLevers!$C41,'Policy Characteristics'!$C:$C,0))</f>
        <v>0.02</v>
      </c>
      <c r="O41" s="242" t="str">
        <f>INDEX('Policy Characteristics'!I:I,MATCH(PolicyLevers!$C41,'Policy Characteristics'!$C:$C,0))</f>
        <v>% reduction in emissions</v>
      </c>
      <c r="P41" s="242"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251"/>
      <c r="R41" s="249"/>
      <c r="S41" s="246"/>
    </row>
    <row r="42" spans="1:19" s="242" customFormat="1" x14ac:dyDescent="0.35">
      <c r="A42" s="241" t="str">
        <f>INDEX('Policy Characteristics'!A:A,MATCH(PolicyLevers!$C42,'Policy Characteristics'!$C:$C,0))</f>
        <v>Transportation</v>
      </c>
      <c r="B42" s="241" t="str">
        <f>INDEX('Policy Characteristics'!B:B,MATCH(PolicyLevers!$C42,'Policy Characteristics'!$C:$C,0))</f>
        <v>Conventional Pollutant Standards</v>
      </c>
      <c r="C42" s="247" t="str">
        <f t="shared" si="3"/>
        <v>Percentage Reduction of Separately Regulated Pollutants</v>
      </c>
      <c r="D42" s="242" t="s">
        <v>44</v>
      </c>
      <c r="E42" s="242" t="s">
        <v>490</v>
      </c>
      <c r="F42" s="242" t="s">
        <v>44</v>
      </c>
      <c r="G42" s="242" t="s">
        <v>712</v>
      </c>
      <c r="H42" s="177">
        <v>340</v>
      </c>
      <c r="I42" s="243" t="s">
        <v>46</v>
      </c>
      <c r="J42" s="242" t="str">
        <f>INDEX('Policy Characteristics'!D:D,MATCH(PolicyLevers!$C42,'Policy Characteristics'!$C:$C,0))</f>
        <v>Conventional Pollutant Standard</v>
      </c>
      <c r="K42" s="242" t="str">
        <f>INDEX('Policy Characteristics'!E:E,MATCH(PolicyLevers!$C42,'Policy Characteristics'!$C:$C,0))</f>
        <v>trans reduce regulated pollutants</v>
      </c>
      <c r="L42" s="242">
        <f>INDEX('Policy Characteristics'!F:F,MATCH(PolicyLevers!$C42,'Policy Characteristics'!$C:$C,0))</f>
        <v>0</v>
      </c>
      <c r="M42" s="242">
        <f>INDEX('Policy Characteristics'!G:G,MATCH(PolicyLevers!$C42,'Policy Characteristics'!$C:$C,0))</f>
        <v>1</v>
      </c>
      <c r="N42" s="242">
        <f>INDEX('Policy Characteristics'!H:H,MATCH(PolicyLevers!$C42,'Policy Characteristics'!$C:$C,0))</f>
        <v>0.02</v>
      </c>
      <c r="O42" s="242" t="str">
        <f>INDEX('Policy Characteristics'!I:I,MATCH(PolicyLevers!$C42,'Policy Characteristics'!$C:$C,0))</f>
        <v>% reduction in emissions</v>
      </c>
      <c r="P42" s="242"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248" t="str">
        <f t="shared" si="1"/>
        <v>transportation-sector-main.html#conv-pol-stds</v>
      </c>
      <c r="R42" s="249" t="str">
        <f t="shared" si="1"/>
        <v>conventional-pollutant-standards.html</v>
      </c>
      <c r="S42" s="246"/>
    </row>
    <row r="43" spans="1:19" s="242" customFormat="1" x14ac:dyDescent="0.35">
      <c r="A43" s="241" t="str">
        <f>INDEX('Policy Characteristics'!A:A,MATCH(PolicyLevers!$C43,'Policy Characteristics'!$C:$C,0))</f>
        <v>Transportation</v>
      </c>
      <c r="B43" s="241" t="str">
        <f>INDEX('Policy Characteristics'!B:B,MATCH(PolicyLevers!$C43,'Policy Characteristics'!$C:$C,0))</f>
        <v>Conventional Pollutant Standards</v>
      </c>
      <c r="C43" s="247" t="str">
        <f t="shared" si="3"/>
        <v>Percentage Reduction of Separately Regulated Pollutants</v>
      </c>
      <c r="D43" s="242" t="s">
        <v>44</v>
      </c>
      <c r="E43" s="242" t="s">
        <v>484</v>
      </c>
      <c r="F43" s="242" t="s">
        <v>44</v>
      </c>
      <c r="G43" s="242" t="s">
        <v>484</v>
      </c>
      <c r="H43" s="177">
        <v>341</v>
      </c>
      <c r="I43" s="243" t="s">
        <v>46</v>
      </c>
      <c r="J43" s="242" t="str">
        <f>INDEX('Policy Characteristics'!D:D,MATCH(PolicyLevers!$C43,'Policy Characteristics'!$C:$C,0))</f>
        <v>Conventional Pollutant Standard</v>
      </c>
      <c r="K43" s="242" t="str">
        <f>INDEX('Policy Characteristics'!E:E,MATCH(PolicyLevers!$C43,'Policy Characteristics'!$C:$C,0))</f>
        <v>trans reduce regulated pollutants</v>
      </c>
      <c r="L43" s="242">
        <f>INDEX('Policy Characteristics'!F:F,MATCH(PolicyLevers!$C43,'Policy Characteristics'!$C:$C,0))</f>
        <v>0</v>
      </c>
      <c r="M43" s="242">
        <f>INDEX('Policy Characteristics'!G:G,MATCH(PolicyLevers!$C43,'Policy Characteristics'!$C:$C,0))</f>
        <v>1</v>
      </c>
      <c r="N43" s="242">
        <f>INDEX('Policy Characteristics'!H:H,MATCH(PolicyLevers!$C43,'Policy Characteristics'!$C:$C,0))</f>
        <v>0.02</v>
      </c>
      <c r="O43" s="242" t="str">
        <f>INDEX('Policy Characteristics'!I:I,MATCH(PolicyLevers!$C43,'Policy Characteristics'!$C:$C,0))</f>
        <v>% reduction in emissions</v>
      </c>
      <c r="P43" s="242"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248" t="str">
        <f t="shared" si="1"/>
        <v>transportation-sector-main.html#conv-pol-stds</v>
      </c>
      <c r="R43" s="249" t="str">
        <f t="shared" si="1"/>
        <v>conventional-pollutant-standards.html</v>
      </c>
      <c r="S43" s="246"/>
    </row>
    <row r="44" spans="1:19" s="242" customFormat="1" x14ac:dyDescent="0.35">
      <c r="A44" s="241" t="str">
        <f>INDEX('Policy Characteristics'!A:A,MATCH(PolicyLevers!$C44,'Policy Characteristics'!$C:$C,0))</f>
        <v>Transportation</v>
      </c>
      <c r="B44" s="241" t="str">
        <f>INDEX('Policy Characteristics'!B:B,MATCH(PolicyLevers!$C44,'Policy Characteristics'!$C:$C,0))</f>
        <v>Conventional Pollutant Standards</v>
      </c>
      <c r="C44" s="247" t="str">
        <f t="shared" si="3"/>
        <v>Percentage Reduction of Separately Regulated Pollutants</v>
      </c>
      <c r="D44" s="242" t="s">
        <v>44</v>
      </c>
      <c r="E44" s="242" t="s">
        <v>491</v>
      </c>
      <c r="F44" s="242" t="s">
        <v>44</v>
      </c>
      <c r="G44" s="242" t="s">
        <v>491</v>
      </c>
      <c r="H44" s="177">
        <v>342</v>
      </c>
      <c r="I44" s="243" t="s">
        <v>46</v>
      </c>
      <c r="J44" s="242" t="str">
        <f>INDEX('Policy Characteristics'!D:D,MATCH(PolicyLevers!$C44,'Policy Characteristics'!$C:$C,0))</f>
        <v>Conventional Pollutant Standard</v>
      </c>
      <c r="K44" s="242" t="str">
        <f>INDEX('Policy Characteristics'!E:E,MATCH(PolicyLevers!$C44,'Policy Characteristics'!$C:$C,0))</f>
        <v>trans reduce regulated pollutants</v>
      </c>
      <c r="L44" s="242">
        <f>INDEX('Policy Characteristics'!F:F,MATCH(PolicyLevers!$C44,'Policy Characteristics'!$C:$C,0))</f>
        <v>0</v>
      </c>
      <c r="M44" s="242">
        <f>INDEX('Policy Characteristics'!G:G,MATCH(PolicyLevers!$C44,'Policy Characteristics'!$C:$C,0))</f>
        <v>1</v>
      </c>
      <c r="N44" s="242">
        <f>INDEX('Policy Characteristics'!H:H,MATCH(PolicyLevers!$C44,'Policy Characteristics'!$C:$C,0))</f>
        <v>0.02</v>
      </c>
      <c r="O44" s="242" t="str">
        <f>INDEX('Policy Characteristics'!I:I,MATCH(PolicyLevers!$C44,'Policy Characteristics'!$C:$C,0))</f>
        <v>% reduction in emissions</v>
      </c>
      <c r="P44" s="242"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248" t="str">
        <f t="shared" si="1"/>
        <v>transportation-sector-main.html#conv-pol-stds</v>
      </c>
      <c r="R44" s="249" t="str">
        <f t="shared" si="1"/>
        <v>conventional-pollutant-standards.html</v>
      </c>
      <c r="S44" s="246"/>
    </row>
    <row r="45" spans="1:19" s="242" customFormat="1" x14ac:dyDescent="0.35">
      <c r="A45" s="241" t="str">
        <f>INDEX('Policy Characteristics'!A:A,MATCH(PolicyLevers!$C45,'Policy Characteristics'!$C:$C,0))</f>
        <v>Transportation</v>
      </c>
      <c r="B45" s="241" t="str">
        <f>INDEX('Policy Characteristics'!B:B,MATCH(PolicyLevers!$C45,'Policy Characteristics'!$C:$C,0))</f>
        <v>Conventional Pollutant Standards</v>
      </c>
      <c r="C45" s="247" t="str">
        <f t="shared" si="3"/>
        <v>Percentage Reduction of Separately Regulated Pollutants</v>
      </c>
      <c r="D45" s="242" t="s">
        <v>44</v>
      </c>
      <c r="E45" s="242" t="s">
        <v>492</v>
      </c>
      <c r="F45" s="242" t="s">
        <v>44</v>
      </c>
      <c r="G45" s="242" t="s">
        <v>492</v>
      </c>
      <c r="H45" s="177">
        <v>343</v>
      </c>
      <c r="I45" s="243" t="s">
        <v>46</v>
      </c>
      <c r="J45" s="242" t="str">
        <f>INDEX('Policy Characteristics'!D:D,MATCH(PolicyLevers!$C45,'Policy Characteristics'!$C:$C,0))</f>
        <v>Conventional Pollutant Standard</v>
      </c>
      <c r="K45" s="242" t="str">
        <f>INDEX('Policy Characteristics'!E:E,MATCH(PolicyLevers!$C45,'Policy Characteristics'!$C:$C,0))</f>
        <v>trans reduce regulated pollutants</v>
      </c>
      <c r="L45" s="242">
        <f>INDEX('Policy Characteristics'!F:F,MATCH(PolicyLevers!$C45,'Policy Characteristics'!$C:$C,0))</f>
        <v>0</v>
      </c>
      <c r="M45" s="242">
        <f>INDEX('Policy Characteristics'!G:G,MATCH(PolicyLevers!$C45,'Policy Characteristics'!$C:$C,0))</f>
        <v>1</v>
      </c>
      <c r="N45" s="242">
        <f>INDEX('Policy Characteristics'!H:H,MATCH(PolicyLevers!$C45,'Policy Characteristics'!$C:$C,0))</f>
        <v>0.02</v>
      </c>
      <c r="O45" s="242" t="str">
        <f>INDEX('Policy Characteristics'!I:I,MATCH(PolicyLevers!$C45,'Policy Characteristics'!$C:$C,0))</f>
        <v>% reduction in emissions</v>
      </c>
      <c r="P45" s="242"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248" t="str">
        <f t="shared" si="1"/>
        <v>transportation-sector-main.html#conv-pol-stds</v>
      </c>
      <c r="R45" s="249" t="str">
        <f t="shared" si="1"/>
        <v>conventional-pollutant-standards.html</v>
      </c>
      <c r="S45" s="246"/>
    </row>
    <row r="46" spans="1:19" s="242" customFormat="1" x14ac:dyDescent="0.35">
      <c r="A46" s="241" t="str">
        <f>INDEX('Policy Characteristics'!A:A,MATCH(PolicyLevers!$C46,'Policy Characteristics'!$C:$C,0))</f>
        <v>Transportation</v>
      </c>
      <c r="B46" s="241" t="str">
        <f>INDEX('Policy Characteristics'!B:B,MATCH(PolicyLevers!$C46,'Policy Characteristics'!$C:$C,0))</f>
        <v>Conventional Pollutant Standards</v>
      </c>
      <c r="C46" s="247" t="str">
        <f t="shared" si="3"/>
        <v>Percentage Reduction of Separately Regulated Pollutants</v>
      </c>
      <c r="D46" s="242" t="s">
        <v>44</v>
      </c>
      <c r="E46" s="242" t="s">
        <v>493</v>
      </c>
      <c r="F46" s="242" t="s">
        <v>44</v>
      </c>
      <c r="G46" s="242" t="s">
        <v>579</v>
      </c>
      <c r="H46" s="177">
        <v>344</v>
      </c>
      <c r="I46" s="243" t="s">
        <v>46</v>
      </c>
      <c r="J46" s="242" t="str">
        <f>INDEX('Policy Characteristics'!D:D,MATCH(PolicyLevers!$C46,'Policy Characteristics'!$C:$C,0))</f>
        <v>Conventional Pollutant Standard</v>
      </c>
      <c r="K46" s="242" t="str">
        <f>INDEX('Policy Characteristics'!E:E,MATCH(PolicyLevers!$C46,'Policy Characteristics'!$C:$C,0))</f>
        <v>trans reduce regulated pollutants</v>
      </c>
      <c r="L46" s="242">
        <f>INDEX('Policy Characteristics'!F:F,MATCH(PolicyLevers!$C46,'Policy Characteristics'!$C:$C,0))</f>
        <v>0</v>
      </c>
      <c r="M46" s="242">
        <f>INDEX('Policy Characteristics'!G:G,MATCH(PolicyLevers!$C46,'Policy Characteristics'!$C:$C,0))</f>
        <v>1</v>
      </c>
      <c r="N46" s="242">
        <f>INDEX('Policy Characteristics'!H:H,MATCH(PolicyLevers!$C46,'Policy Characteristics'!$C:$C,0))</f>
        <v>0.02</v>
      </c>
      <c r="O46" s="242" t="str">
        <f>INDEX('Policy Characteristics'!I:I,MATCH(PolicyLevers!$C46,'Policy Characteristics'!$C:$C,0))</f>
        <v>% reduction in emissions</v>
      </c>
      <c r="P46" s="242"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248" t="str">
        <f t="shared" si="1"/>
        <v>transportation-sector-main.html#conv-pol-stds</v>
      </c>
      <c r="R46" s="249" t="str">
        <f t="shared" si="1"/>
        <v>conventional-pollutant-standards.html</v>
      </c>
      <c r="S46" s="246"/>
    </row>
    <row r="47" spans="1:19" s="242" customFormat="1" x14ac:dyDescent="0.35">
      <c r="A47" s="241" t="str">
        <f>INDEX('Policy Characteristics'!A:A,MATCH(PolicyLevers!$C47,'Policy Characteristics'!$C:$C,0))</f>
        <v>Transportation</v>
      </c>
      <c r="B47" s="241" t="str">
        <f>INDEX('Policy Characteristics'!B:B,MATCH(PolicyLevers!$C47,'Policy Characteristics'!$C:$C,0))</f>
        <v>Conventional Pollutant Standards</v>
      </c>
      <c r="C47" s="247" t="str">
        <f t="shared" si="3"/>
        <v>Percentage Reduction of Separately Regulated Pollutants</v>
      </c>
      <c r="D47" s="242" t="s">
        <v>44</v>
      </c>
      <c r="E47" s="242" t="s">
        <v>494</v>
      </c>
      <c r="F47" s="242" t="s">
        <v>44</v>
      </c>
      <c r="G47" s="242" t="s">
        <v>494</v>
      </c>
      <c r="H47" s="177">
        <v>345</v>
      </c>
      <c r="I47" s="250" t="s">
        <v>47</v>
      </c>
      <c r="J47" s="242" t="str">
        <f>INDEX('Policy Characteristics'!D:D,MATCH(PolicyLevers!$C47,'Policy Characteristics'!$C:$C,0))</f>
        <v>Conventional Pollutant Standard</v>
      </c>
      <c r="K47" s="242" t="str">
        <f>INDEX('Policy Characteristics'!E:E,MATCH(PolicyLevers!$C47,'Policy Characteristics'!$C:$C,0))</f>
        <v>trans reduce regulated pollutants</v>
      </c>
      <c r="L47" s="242">
        <f>INDEX('Policy Characteristics'!F:F,MATCH(PolicyLevers!$C47,'Policy Characteristics'!$C:$C,0))</f>
        <v>0</v>
      </c>
      <c r="M47" s="242">
        <f>INDEX('Policy Characteristics'!G:G,MATCH(PolicyLevers!$C47,'Policy Characteristics'!$C:$C,0))</f>
        <v>1</v>
      </c>
      <c r="N47" s="242">
        <f>INDEX('Policy Characteristics'!H:H,MATCH(PolicyLevers!$C47,'Policy Characteristics'!$C:$C,0))</f>
        <v>0.02</v>
      </c>
      <c r="O47" s="242" t="str">
        <f>INDEX('Policy Characteristics'!I:I,MATCH(PolicyLevers!$C47,'Policy Characteristics'!$C:$C,0))</f>
        <v>% reduction in emissions</v>
      </c>
      <c r="P47" s="242"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251"/>
      <c r="R47" s="249"/>
      <c r="S47" s="246"/>
    </row>
    <row r="48" spans="1:19" s="242" customFormat="1" x14ac:dyDescent="0.35">
      <c r="A48" s="241" t="str">
        <f>INDEX('Policy Characteristics'!A:A,MATCH(PolicyLevers!$C48,'Policy Characteristics'!$C:$C,0))</f>
        <v>Transportation</v>
      </c>
      <c r="B48" s="241" t="str">
        <f>INDEX('Policy Characteristics'!B:B,MATCH(PolicyLevers!$C48,'Policy Characteristics'!$C:$C,0))</f>
        <v>Conventional Pollutant Standards</v>
      </c>
      <c r="C48" s="247" t="str">
        <f t="shared" si="3"/>
        <v>Percentage Reduction of Separately Regulated Pollutants</v>
      </c>
      <c r="D48" s="242" t="s">
        <v>44</v>
      </c>
      <c r="E48" s="242" t="s">
        <v>495</v>
      </c>
      <c r="F48" s="242" t="s">
        <v>44</v>
      </c>
      <c r="G48" s="242" t="s">
        <v>495</v>
      </c>
      <c r="H48" s="177">
        <v>346</v>
      </c>
      <c r="I48" s="243" t="s">
        <v>46</v>
      </c>
      <c r="J48" s="242" t="str">
        <f>INDEX('Policy Characteristics'!D:D,MATCH(PolicyLevers!$C48,'Policy Characteristics'!$C:$C,0))</f>
        <v>Conventional Pollutant Standard</v>
      </c>
      <c r="K48" s="242" t="str">
        <f>INDEX('Policy Characteristics'!E:E,MATCH(PolicyLevers!$C48,'Policy Characteristics'!$C:$C,0))</f>
        <v>trans reduce regulated pollutants</v>
      </c>
      <c r="L48" s="242">
        <f>INDEX('Policy Characteristics'!F:F,MATCH(PolicyLevers!$C48,'Policy Characteristics'!$C:$C,0))</f>
        <v>0</v>
      </c>
      <c r="M48" s="242">
        <f>INDEX('Policy Characteristics'!G:G,MATCH(PolicyLevers!$C48,'Policy Characteristics'!$C:$C,0))</f>
        <v>1</v>
      </c>
      <c r="N48" s="242">
        <f>INDEX('Policy Characteristics'!H:H,MATCH(PolicyLevers!$C48,'Policy Characteristics'!$C:$C,0))</f>
        <v>0.02</v>
      </c>
      <c r="O48" s="242" t="str">
        <f>INDEX('Policy Characteristics'!I:I,MATCH(PolicyLevers!$C48,'Policy Characteristics'!$C:$C,0))</f>
        <v>% reduction in emissions</v>
      </c>
      <c r="P48" s="242"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248" t="str">
        <f t="shared" si="1"/>
        <v>transportation-sector-main.html#conv-pol-stds</v>
      </c>
      <c r="R48" s="249" t="str">
        <f t="shared" si="1"/>
        <v>conventional-pollutant-standards.html</v>
      </c>
      <c r="S48" s="246"/>
    </row>
    <row r="49" spans="1:20" s="242" customFormat="1" x14ac:dyDescent="0.35">
      <c r="A49" s="241" t="str">
        <f>INDEX('Policy Characteristics'!A:A,MATCH(PolicyLevers!$C49,'Policy Characteristics'!$C:$C,0))</f>
        <v>Transportation</v>
      </c>
      <c r="B49" s="241" t="str">
        <f>INDEX('Policy Characteristics'!B:B,MATCH(PolicyLevers!$C49,'Policy Characteristics'!$C:$C,0))</f>
        <v>Conventional Pollutant Standards</v>
      </c>
      <c r="C49" s="247" t="str">
        <f t="shared" si="3"/>
        <v>Percentage Reduction of Separately Regulated Pollutants</v>
      </c>
      <c r="D49" s="242" t="s">
        <v>44</v>
      </c>
      <c r="E49" s="242" t="s">
        <v>496</v>
      </c>
      <c r="F49" s="242" t="s">
        <v>44</v>
      </c>
      <c r="G49" s="242" t="s">
        <v>496</v>
      </c>
      <c r="H49" s="177">
        <v>347</v>
      </c>
      <c r="I49" s="243" t="s">
        <v>46</v>
      </c>
      <c r="J49" s="242" t="str">
        <f>INDEX('Policy Characteristics'!D:D,MATCH(PolicyLevers!$C49,'Policy Characteristics'!$C:$C,0))</f>
        <v>Conventional Pollutant Standard</v>
      </c>
      <c r="K49" s="242" t="str">
        <f>INDEX('Policy Characteristics'!E:E,MATCH(PolicyLevers!$C49,'Policy Characteristics'!$C:$C,0))</f>
        <v>trans reduce regulated pollutants</v>
      </c>
      <c r="L49" s="242">
        <f>INDEX('Policy Characteristics'!F:F,MATCH(PolicyLevers!$C49,'Policy Characteristics'!$C:$C,0))</f>
        <v>0</v>
      </c>
      <c r="M49" s="242">
        <f>INDEX('Policy Characteristics'!G:G,MATCH(PolicyLevers!$C49,'Policy Characteristics'!$C:$C,0))</f>
        <v>1</v>
      </c>
      <c r="N49" s="242">
        <f>INDEX('Policy Characteristics'!H:H,MATCH(PolicyLevers!$C49,'Policy Characteristics'!$C:$C,0))</f>
        <v>0.02</v>
      </c>
      <c r="O49" s="242" t="str">
        <f>INDEX('Policy Characteristics'!I:I,MATCH(PolicyLevers!$C49,'Policy Characteristics'!$C:$C,0))</f>
        <v>% reduction in emissions</v>
      </c>
      <c r="P49" s="242"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248" t="str">
        <f t="shared" si="1"/>
        <v>transportation-sector-main.html#conv-pol-stds</v>
      </c>
      <c r="R49" s="249" t="str">
        <f t="shared" si="1"/>
        <v>conventional-pollutant-standards.html</v>
      </c>
      <c r="S49" s="246"/>
    </row>
    <row r="50" spans="1:20" s="242" customFormat="1" x14ac:dyDescent="0.35">
      <c r="A50" s="241" t="str">
        <f>INDEX('Policy Characteristics'!A:A,MATCH(PolicyLevers!$C50,'Policy Characteristics'!$C:$C,0))</f>
        <v>Transportation</v>
      </c>
      <c r="B50" s="241" t="str">
        <f>INDEX('Policy Characteristics'!B:B,MATCH(PolicyLevers!$C50,'Policy Characteristics'!$C:$C,0))</f>
        <v>Conventional Pollutant Standards</v>
      </c>
      <c r="C50" s="247" t="str">
        <f t="shared" si="3"/>
        <v>Percentage Reduction of Separately Regulated Pollutants</v>
      </c>
      <c r="D50" s="242" t="s">
        <v>44</v>
      </c>
      <c r="E50" s="242" t="s">
        <v>497</v>
      </c>
      <c r="F50" s="242" t="s">
        <v>44</v>
      </c>
      <c r="G50" s="242" t="s">
        <v>497</v>
      </c>
      <c r="H50" s="177">
        <v>348</v>
      </c>
      <c r="I50" s="250" t="s">
        <v>47</v>
      </c>
      <c r="J50" s="242" t="str">
        <f>INDEX('Policy Characteristics'!D:D,MATCH(PolicyLevers!$C50,'Policy Characteristics'!$C:$C,0))</f>
        <v>Conventional Pollutant Standard</v>
      </c>
      <c r="K50" s="242" t="str">
        <f>INDEX('Policy Characteristics'!E:E,MATCH(PolicyLevers!$C50,'Policy Characteristics'!$C:$C,0))</f>
        <v>trans reduce regulated pollutants</v>
      </c>
      <c r="L50" s="242">
        <f>INDEX('Policy Characteristics'!F:F,MATCH(PolicyLevers!$C50,'Policy Characteristics'!$C:$C,0))</f>
        <v>0</v>
      </c>
      <c r="M50" s="242">
        <f>INDEX('Policy Characteristics'!G:G,MATCH(PolicyLevers!$C50,'Policy Characteristics'!$C:$C,0))</f>
        <v>1</v>
      </c>
      <c r="N50" s="242">
        <f>INDEX('Policy Characteristics'!H:H,MATCH(PolicyLevers!$C50,'Policy Characteristics'!$C:$C,0))</f>
        <v>0.02</v>
      </c>
      <c r="O50" s="242" t="str">
        <f>INDEX('Policy Characteristics'!I:I,MATCH(PolicyLevers!$C50,'Policy Characteristics'!$C:$C,0))</f>
        <v>% reduction in emissions</v>
      </c>
      <c r="P50" s="242"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251"/>
      <c r="R50" s="249"/>
      <c r="S50" s="246"/>
    </row>
    <row r="51" spans="1:20" s="242" customFormat="1" x14ac:dyDescent="0.35">
      <c r="A51" s="241" t="str">
        <f>INDEX('Policy Characteristics'!A:A,MATCH(PolicyLevers!$C51,'Policy Characteristics'!$C:$C,0))</f>
        <v>Transportation</v>
      </c>
      <c r="B51" s="241" t="str">
        <f>INDEX('Policy Characteristics'!B:B,MATCH(PolicyLevers!$C51,'Policy Characteristics'!$C:$C,0))</f>
        <v>Conventional Pollutant Standards</v>
      </c>
      <c r="C51" s="247" t="str">
        <f t="shared" si="3"/>
        <v>Percentage Reduction of Separately Regulated Pollutants</v>
      </c>
      <c r="D51" s="242" t="s">
        <v>44</v>
      </c>
      <c r="E51" s="242" t="s">
        <v>498</v>
      </c>
      <c r="F51" s="242" t="s">
        <v>44</v>
      </c>
      <c r="G51" s="242" t="s">
        <v>498</v>
      </c>
      <c r="H51" s="177">
        <v>349</v>
      </c>
      <c r="I51" s="250" t="s">
        <v>47</v>
      </c>
      <c r="J51" s="242" t="str">
        <f>INDEX('Policy Characteristics'!D:D,MATCH(PolicyLevers!$C51,'Policy Characteristics'!$C:$C,0))</f>
        <v>Conventional Pollutant Standard</v>
      </c>
      <c r="K51" s="242" t="str">
        <f>INDEX('Policy Characteristics'!E:E,MATCH(PolicyLevers!$C51,'Policy Characteristics'!$C:$C,0))</f>
        <v>trans reduce regulated pollutants</v>
      </c>
      <c r="L51" s="242">
        <f>INDEX('Policy Characteristics'!F:F,MATCH(PolicyLevers!$C51,'Policy Characteristics'!$C:$C,0))</f>
        <v>0</v>
      </c>
      <c r="M51" s="242">
        <f>INDEX('Policy Characteristics'!G:G,MATCH(PolicyLevers!$C51,'Policy Characteristics'!$C:$C,0))</f>
        <v>1</v>
      </c>
      <c r="N51" s="242">
        <f>INDEX('Policy Characteristics'!H:H,MATCH(PolicyLevers!$C51,'Policy Characteristics'!$C:$C,0))</f>
        <v>0.02</v>
      </c>
      <c r="O51" s="242" t="str">
        <f>INDEX('Policy Characteristics'!I:I,MATCH(PolicyLevers!$C51,'Policy Characteristics'!$C:$C,0))</f>
        <v>% reduction in emissions</v>
      </c>
      <c r="P51" s="242"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251"/>
      <c r="R51" s="249"/>
      <c r="S51" s="246"/>
    </row>
    <row r="52" spans="1:20" s="242" customFormat="1" x14ac:dyDescent="0.35">
      <c r="A52" s="241" t="str">
        <f>INDEX('Policy Characteristics'!A:A,MATCH(PolicyLevers!$C52,'Policy Characteristics'!$C:$C,0))</f>
        <v>Transportation</v>
      </c>
      <c r="B52" s="241" t="str">
        <f>INDEX('Policy Characteristics'!B:B,MATCH(PolicyLevers!$C52,'Policy Characteristics'!$C:$C,0))</f>
        <v>Conventional Pollutant Standards</v>
      </c>
      <c r="C52" s="247" t="str">
        <f t="shared" si="3"/>
        <v>Percentage Reduction of Separately Regulated Pollutants</v>
      </c>
      <c r="D52" s="242" t="s">
        <v>119</v>
      </c>
      <c r="E52" s="242" t="s">
        <v>490</v>
      </c>
      <c r="F52" s="242" t="s">
        <v>119</v>
      </c>
      <c r="G52" s="242" t="s">
        <v>712</v>
      </c>
      <c r="H52" s="177">
        <v>350</v>
      </c>
      <c r="I52" s="243" t="s">
        <v>46</v>
      </c>
      <c r="J52" s="242" t="str">
        <f>INDEX('Policy Characteristics'!D:D,MATCH(PolicyLevers!$C52,'Policy Characteristics'!$C:$C,0))</f>
        <v>Conventional Pollutant Standard</v>
      </c>
      <c r="K52" s="242" t="str">
        <f>INDEX('Policy Characteristics'!E:E,MATCH(PolicyLevers!$C52,'Policy Characteristics'!$C:$C,0))</f>
        <v>trans reduce regulated pollutants</v>
      </c>
      <c r="L52" s="242">
        <f>INDEX('Policy Characteristics'!F:F,MATCH(PolicyLevers!$C52,'Policy Characteristics'!$C:$C,0))</f>
        <v>0</v>
      </c>
      <c r="M52" s="242">
        <f>INDEX('Policy Characteristics'!G:G,MATCH(PolicyLevers!$C52,'Policy Characteristics'!$C:$C,0))</f>
        <v>1</v>
      </c>
      <c r="N52" s="242">
        <f>INDEX('Policy Characteristics'!H:H,MATCH(PolicyLevers!$C52,'Policy Characteristics'!$C:$C,0))</f>
        <v>0.02</v>
      </c>
      <c r="O52" s="242" t="str">
        <f>INDEX('Policy Characteristics'!I:I,MATCH(PolicyLevers!$C52,'Policy Characteristics'!$C:$C,0))</f>
        <v>% reduction in emissions</v>
      </c>
      <c r="P52" s="242"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248" t="str">
        <f t="shared" si="1"/>
        <v>transportation-sector-main.html#conv-pol-stds</v>
      </c>
      <c r="R52" s="249" t="str">
        <f t="shared" si="1"/>
        <v>conventional-pollutant-standards.html</v>
      </c>
      <c r="S52" s="246"/>
    </row>
    <row r="53" spans="1:20" s="242" customFormat="1" x14ac:dyDescent="0.35">
      <c r="A53" s="241" t="str">
        <f>INDEX('Policy Characteristics'!A:A,MATCH(PolicyLevers!$C53,'Policy Characteristics'!$C:$C,0))</f>
        <v>Transportation</v>
      </c>
      <c r="B53" s="241" t="str">
        <f>INDEX('Policy Characteristics'!B:B,MATCH(PolicyLevers!$C53,'Policy Characteristics'!$C:$C,0))</f>
        <v>Conventional Pollutant Standards</v>
      </c>
      <c r="C53" s="247" t="str">
        <f t="shared" si="3"/>
        <v>Percentage Reduction of Separately Regulated Pollutants</v>
      </c>
      <c r="D53" s="242" t="s">
        <v>119</v>
      </c>
      <c r="E53" s="242" t="s">
        <v>484</v>
      </c>
      <c r="F53" s="242" t="s">
        <v>119</v>
      </c>
      <c r="G53" s="242" t="s">
        <v>484</v>
      </c>
      <c r="H53" s="177">
        <v>351</v>
      </c>
      <c r="I53" s="243" t="s">
        <v>46</v>
      </c>
      <c r="J53" s="242" t="str">
        <f>INDEX('Policy Characteristics'!D:D,MATCH(PolicyLevers!$C53,'Policy Characteristics'!$C:$C,0))</f>
        <v>Conventional Pollutant Standard</v>
      </c>
      <c r="K53" s="242" t="str">
        <f>INDEX('Policy Characteristics'!E:E,MATCH(PolicyLevers!$C53,'Policy Characteristics'!$C:$C,0))</f>
        <v>trans reduce regulated pollutants</v>
      </c>
      <c r="L53" s="242">
        <f>INDEX('Policy Characteristics'!F:F,MATCH(PolicyLevers!$C53,'Policy Characteristics'!$C:$C,0))</f>
        <v>0</v>
      </c>
      <c r="M53" s="242">
        <f>INDEX('Policy Characteristics'!G:G,MATCH(PolicyLevers!$C53,'Policy Characteristics'!$C:$C,0))</f>
        <v>1</v>
      </c>
      <c r="N53" s="242">
        <f>INDEX('Policy Characteristics'!H:H,MATCH(PolicyLevers!$C53,'Policy Characteristics'!$C:$C,0))</f>
        <v>0.02</v>
      </c>
      <c r="O53" s="242" t="str">
        <f>INDEX('Policy Characteristics'!I:I,MATCH(PolicyLevers!$C53,'Policy Characteristics'!$C:$C,0))</f>
        <v>% reduction in emissions</v>
      </c>
      <c r="P53" s="242"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248" t="str">
        <f t="shared" si="1"/>
        <v>transportation-sector-main.html#conv-pol-stds</v>
      </c>
      <c r="R53" s="249" t="str">
        <f t="shared" si="1"/>
        <v>conventional-pollutant-standards.html</v>
      </c>
      <c r="S53" s="246"/>
    </row>
    <row r="54" spans="1:20" s="242" customFormat="1" x14ac:dyDescent="0.35">
      <c r="A54" s="241" t="str">
        <f>INDEX('Policy Characteristics'!A:A,MATCH(PolicyLevers!$C54,'Policy Characteristics'!$C:$C,0))</f>
        <v>Transportation</v>
      </c>
      <c r="B54" s="241" t="str">
        <f>INDEX('Policy Characteristics'!B:B,MATCH(PolicyLevers!$C54,'Policy Characteristics'!$C:$C,0))</f>
        <v>Conventional Pollutant Standards</v>
      </c>
      <c r="C54" s="247" t="str">
        <f t="shared" si="3"/>
        <v>Percentage Reduction of Separately Regulated Pollutants</v>
      </c>
      <c r="D54" s="242" t="s">
        <v>119</v>
      </c>
      <c r="E54" s="242" t="s">
        <v>491</v>
      </c>
      <c r="F54" s="242" t="s">
        <v>119</v>
      </c>
      <c r="G54" s="242" t="s">
        <v>491</v>
      </c>
      <c r="H54" s="177">
        <v>352</v>
      </c>
      <c r="I54" s="243" t="s">
        <v>46</v>
      </c>
      <c r="J54" s="242" t="str">
        <f>INDEX('Policy Characteristics'!D:D,MATCH(PolicyLevers!$C54,'Policy Characteristics'!$C:$C,0))</f>
        <v>Conventional Pollutant Standard</v>
      </c>
      <c r="K54" s="242" t="str">
        <f>INDEX('Policy Characteristics'!E:E,MATCH(PolicyLevers!$C54,'Policy Characteristics'!$C:$C,0))</f>
        <v>trans reduce regulated pollutants</v>
      </c>
      <c r="L54" s="242">
        <f>INDEX('Policy Characteristics'!F:F,MATCH(PolicyLevers!$C54,'Policy Characteristics'!$C:$C,0))</f>
        <v>0</v>
      </c>
      <c r="M54" s="242">
        <f>INDEX('Policy Characteristics'!G:G,MATCH(PolicyLevers!$C54,'Policy Characteristics'!$C:$C,0))</f>
        <v>1</v>
      </c>
      <c r="N54" s="242">
        <f>INDEX('Policy Characteristics'!H:H,MATCH(PolicyLevers!$C54,'Policy Characteristics'!$C:$C,0))</f>
        <v>0.02</v>
      </c>
      <c r="O54" s="242" t="str">
        <f>INDEX('Policy Characteristics'!I:I,MATCH(PolicyLevers!$C54,'Policy Characteristics'!$C:$C,0))</f>
        <v>% reduction in emissions</v>
      </c>
      <c r="P54" s="242"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248" t="str">
        <f t="shared" si="1"/>
        <v>transportation-sector-main.html#conv-pol-stds</v>
      </c>
      <c r="R54" s="249" t="str">
        <f t="shared" si="1"/>
        <v>conventional-pollutant-standards.html</v>
      </c>
      <c r="S54" s="246"/>
    </row>
    <row r="55" spans="1:20" s="242" customFormat="1" x14ac:dyDescent="0.35">
      <c r="A55" s="241" t="str">
        <f>INDEX('Policy Characteristics'!A:A,MATCH(PolicyLevers!$C55,'Policy Characteristics'!$C:$C,0))</f>
        <v>Transportation</v>
      </c>
      <c r="B55" s="241" t="str">
        <f>INDEX('Policy Characteristics'!B:B,MATCH(PolicyLevers!$C55,'Policy Characteristics'!$C:$C,0))</f>
        <v>Conventional Pollutant Standards</v>
      </c>
      <c r="C55" s="247" t="str">
        <f t="shared" si="3"/>
        <v>Percentage Reduction of Separately Regulated Pollutants</v>
      </c>
      <c r="D55" s="242" t="s">
        <v>119</v>
      </c>
      <c r="E55" s="242" t="s">
        <v>492</v>
      </c>
      <c r="F55" s="242" t="s">
        <v>119</v>
      </c>
      <c r="G55" s="242" t="s">
        <v>492</v>
      </c>
      <c r="H55" s="177">
        <v>353</v>
      </c>
      <c r="I55" s="243" t="s">
        <v>46</v>
      </c>
      <c r="J55" s="242" t="str">
        <f>INDEX('Policy Characteristics'!D:D,MATCH(PolicyLevers!$C55,'Policy Characteristics'!$C:$C,0))</f>
        <v>Conventional Pollutant Standard</v>
      </c>
      <c r="K55" s="242" t="str">
        <f>INDEX('Policy Characteristics'!E:E,MATCH(PolicyLevers!$C55,'Policy Characteristics'!$C:$C,0))</f>
        <v>trans reduce regulated pollutants</v>
      </c>
      <c r="L55" s="242">
        <f>INDEX('Policy Characteristics'!F:F,MATCH(PolicyLevers!$C55,'Policy Characteristics'!$C:$C,0))</f>
        <v>0</v>
      </c>
      <c r="M55" s="242">
        <f>INDEX('Policy Characteristics'!G:G,MATCH(PolicyLevers!$C55,'Policy Characteristics'!$C:$C,0))</f>
        <v>1</v>
      </c>
      <c r="N55" s="242">
        <f>INDEX('Policy Characteristics'!H:H,MATCH(PolicyLevers!$C55,'Policy Characteristics'!$C:$C,0))</f>
        <v>0.02</v>
      </c>
      <c r="O55" s="242" t="str">
        <f>INDEX('Policy Characteristics'!I:I,MATCH(PolicyLevers!$C55,'Policy Characteristics'!$C:$C,0))</f>
        <v>% reduction in emissions</v>
      </c>
      <c r="P55" s="242"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248" t="str">
        <f t="shared" si="1"/>
        <v>transportation-sector-main.html#conv-pol-stds</v>
      </c>
      <c r="R55" s="249" t="str">
        <f t="shared" si="1"/>
        <v>conventional-pollutant-standards.html</v>
      </c>
      <c r="S55" s="246"/>
    </row>
    <row r="56" spans="1:20" s="242" customFormat="1" x14ac:dyDescent="0.35">
      <c r="A56" s="241" t="str">
        <f>INDEX('Policy Characteristics'!A:A,MATCH(PolicyLevers!$C56,'Policy Characteristics'!$C:$C,0))</f>
        <v>Transportation</v>
      </c>
      <c r="B56" s="241" t="str">
        <f>INDEX('Policy Characteristics'!B:B,MATCH(PolicyLevers!$C56,'Policy Characteristics'!$C:$C,0))</f>
        <v>Conventional Pollutant Standards</v>
      </c>
      <c r="C56" s="247" t="str">
        <f t="shared" si="3"/>
        <v>Percentage Reduction of Separately Regulated Pollutants</v>
      </c>
      <c r="D56" s="242" t="s">
        <v>119</v>
      </c>
      <c r="E56" s="242" t="s">
        <v>493</v>
      </c>
      <c r="F56" s="242" t="s">
        <v>119</v>
      </c>
      <c r="G56" s="242" t="s">
        <v>579</v>
      </c>
      <c r="H56" s="177">
        <v>354</v>
      </c>
      <c r="I56" s="243" t="s">
        <v>46</v>
      </c>
      <c r="J56" s="242" t="str">
        <f>INDEX('Policy Characteristics'!D:D,MATCH(PolicyLevers!$C56,'Policy Characteristics'!$C:$C,0))</f>
        <v>Conventional Pollutant Standard</v>
      </c>
      <c r="K56" s="242" t="str">
        <f>INDEX('Policy Characteristics'!E:E,MATCH(PolicyLevers!$C56,'Policy Characteristics'!$C:$C,0))</f>
        <v>trans reduce regulated pollutants</v>
      </c>
      <c r="L56" s="242">
        <f>INDEX('Policy Characteristics'!F:F,MATCH(PolicyLevers!$C56,'Policy Characteristics'!$C:$C,0))</f>
        <v>0</v>
      </c>
      <c r="M56" s="242">
        <f>INDEX('Policy Characteristics'!G:G,MATCH(PolicyLevers!$C56,'Policy Characteristics'!$C:$C,0))</f>
        <v>1</v>
      </c>
      <c r="N56" s="242">
        <f>INDEX('Policy Characteristics'!H:H,MATCH(PolicyLevers!$C56,'Policy Characteristics'!$C:$C,0))</f>
        <v>0.02</v>
      </c>
      <c r="O56" s="242" t="str">
        <f>INDEX('Policy Characteristics'!I:I,MATCH(PolicyLevers!$C56,'Policy Characteristics'!$C:$C,0))</f>
        <v>% reduction in emissions</v>
      </c>
      <c r="P56" s="242"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248" t="str">
        <f t="shared" si="1"/>
        <v>transportation-sector-main.html#conv-pol-stds</v>
      </c>
      <c r="R56" s="249" t="str">
        <f t="shared" si="1"/>
        <v>conventional-pollutant-standards.html</v>
      </c>
      <c r="S56" s="246"/>
    </row>
    <row r="57" spans="1:20" s="242" customFormat="1" x14ac:dyDescent="0.35">
      <c r="A57" s="241" t="str">
        <f>INDEX('Policy Characteristics'!A:A,MATCH(PolicyLevers!$C57,'Policy Characteristics'!$C:$C,0))</f>
        <v>Transportation</v>
      </c>
      <c r="B57" s="241" t="str">
        <f>INDEX('Policy Characteristics'!B:B,MATCH(PolicyLevers!$C57,'Policy Characteristics'!$C:$C,0))</f>
        <v>Conventional Pollutant Standards</v>
      </c>
      <c r="C57" s="247" t="str">
        <f t="shared" si="3"/>
        <v>Percentage Reduction of Separately Regulated Pollutants</v>
      </c>
      <c r="D57" s="242" t="s">
        <v>119</v>
      </c>
      <c r="E57" s="242" t="s">
        <v>494</v>
      </c>
      <c r="F57" s="242" t="s">
        <v>119</v>
      </c>
      <c r="G57" s="242" t="s">
        <v>494</v>
      </c>
      <c r="H57" s="177">
        <v>355</v>
      </c>
      <c r="I57" s="243" t="s">
        <v>46</v>
      </c>
      <c r="J57" s="242" t="str">
        <f>INDEX('Policy Characteristics'!D:D,MATCH(PolicyLevers!$C57,'Policy Characteristics'!$C:$C,0))</f>
        <v>Conventional Pollutant Standard</v>
      </c>
      <c r="K57" s="242" t="str">
        <f>INDEX('Policy Characteristics'!E:E,MATCH(PolicyLevers!$C57,'Policy Characteristics'!$C:$C,0))</f>
        <v>trans reduce regulated pollutants</v>
      </c>
      <c r="L57" s="242">
        <f>INDEX('Policy Characteristics'!F:F,MATCH(PolicyLevers!$C57,'Policy Characteristics'!$C:$C,0))</f>
        <v>0</v>
      </c>
      <c r="M57" s="242">
        <f>INDEX('Policy Characteristics'!G:G,MATCH(PolicyLevers!$C57,'Policy Characteristics'!$C:$C,0))</f>
        <v>1</v>
      </c>
      <c r="N57" s="242">
        <f>INDEX('Policy Characteristics'!H:H,MATCH(PolicyLevers!$C57,'Policy Characteristics'!$C:$C,0))</f>
        <v>0.02</v>
      </c>
      <c r="O57" s="242" t="str">
        <f>INDEX('Policy Characteristics'!I:I,MATCH(PolicyLevers!$C57,'Policy Characteristics'!$C:$C,0))</f>
        <v>% reduction in emissions</v>
      </c>
      <c r="P57" s="242"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248" t="str">
        <f t="shared" si="1"/>
        <v>transportation-sector-main.html#conv-pol-stds</v>
      </c>
      <c r="R57" s="249" t="str">
        <f t="shared" si="1"/>
        <v>conventional-pollutant-standards.html</v>
      </c>
      <c r="S57" s="246"/>
    </row>
    <row r="58" spans="1:20" s="242" customFormat="1" x14ac:dyDescent="0.35">
      <c r="A58" s="241" t="str">
        <f>INDEX('Policy Characteristics'!A:A,MATCH(PolicyLevers!$C58,'Policy Characteristics'!$C:$C,0))</f>
        <v>Transportation</v>
      </c>
      <c r="B58" s="241" t="str">
        <f>INDEX('Policy Characteristics'!B:B,MATCH(PolicyLevers!$C58,'Policy Characteristics'!$C:$C,0))</f>
        <v>Conventional Pollutant Standards</v>
      </c>
      <c r="C58" s="247" t="str">
        <f t="shared" si="3"/>
        <v>Percentage Reduction of Separately Regulated Pollutants</v>
      </c>
      <c r="D58" s="242" t="s">
        <v>119</v>
      </c>
      <c r="E58" s="242" t="s">
        <v>495</v>
      </c>
      <c r="F58" s="242" t="s">
        <v>119</v>
      </c>
      <c r="G58" s="242" t="s">
        <v>495</v>
      </c>
      <c r="H58" s="177">
        <v>356</v>
      </c>
      <c r="I58" s="243" t="s">
        <v>46</v>
      </c>
      <c r="J58" s="242" t="str">
        <f>INDEX('Policy Characteristics'!D:D,MATCH(PolicyLevers!$C58,'Policy Characteristics'!$C:$C,0))</f>
        <v>Conventional Pollutant Standard</v>
      </c>
      <c r="K58" s="242" t="str">
        <f>INDEX('Policy Characteristics'!E:E,MATCH(PolicyLevers!$C58,'Policy Characteristics'!$C:$C,0))</f>
        <v>trans reduce regulated pollutants</v>
      </c>
      <c r="L58" s="242">
        <f>INDEX('Policy Characteristics'!F:F,MATCH(PolicyLevers!$C58,'Policy Characteristics'!$C:$C,0))</f>
        <v>0</v>
      </c>
      <c r="M58" s="242">
        <f>INDEX('Policy Characteristics'!G:G,MATCH(PolicyLevers!$C58,'Policy Characteristics'!$C:$C,0))</f>
        <v>1</v>
      </c>
      <c r="N58" s="242">
        <f>INDEX('Policy Characteristics'!H:H,MATCH(PolicyLevers!$C58,'Policy Characteristics'!$C:$C,0))</f>
        <v>0.02</v>
      </c>
      <c r="O58" s="242" t="str">
        <f>INDEX('Policy Characteristics'!I:I,MATCH(PolicyLevers!$C58,'Policy Characteristics'!$C:$C,0))</f>
        <v>% reduction in emissions</v>
      </c>
      <c r="P58" s="242"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248" t="str">
        <f t="shared" si="1"/>
        <v>transportation-sector-main.html#conv-pol-stds</v>
      </c>
      <c r="R58" s="249" t="str">
        <f t="shared" si="1"/>
        <v>conventional-pollutant-standards.html</v>
      </c>
      <c r="S58" s="246"/>
    </row>
    <row r="59" spans="1:20" s="242" customFormat="1" x14ac:dyDescent="0.35">
      <c r="A59" s="241" t="str">
        <f>INDEX('Policy Characteristics'!A:A,MATCH(PolicyLevers!$C59,'Policy Characteristics'!$C:$C,0))</f>
        <v>Transportation</v>
      </c>
      <c r="B59" s="241" t="str">
        <f>INDEX('Policy Characteristics'!B:B,MATCH(PolicyLevers!$C59,'Policy Characteristics'!$C:$C,0))</f>
        <v>Conventional Pollutant Standards</v>
      </c>
      <c r="C59" s="247" t="str">
        <f t="shared" si="3"/>
        <v>Percentage Reduction of Separately Regulated Pollutants</v>
      </c>
      <c r="D59" s="242" t="s">
        <v>119</v>
      </c>
      <c r="E59" s="242" t="s">
        <v>496</v>
      </c>
      <c r="F59" s="242" t="s">
        <v>119</v>
      </c>
      <c r="G59" s="242" t="s">
        <v>496</v>
      </c>
      <c r="H59" s="177">
        <v>357</v>
      </c>
      <c r="I59" s="243" t="s">
        <v>46</v>
      </c>
      <c r="J59" s="242" t="str">
        <f>INDEX('Policy Characteristics'!D:D,MATCH(PolicyLevers!$C59,'Policy Characteristics'!$C:$C,0))</f>
        <v>Conventional Pollutant Standard</v>
      </c>
      <c r="K59" s="242" t="str">
        <f>INDEX('Policy Characteristics'!E:E,MATCH(PolicyLevers!$C59,'Policy Characteristics'!$C:$C,0))</f>
        <v>trans reduce regulated pollutants</v>
      </c>
      <c r="L59" s="242">
        <f>INDEX('Policy Characteristics'!F:F,MATCH(PolicyLevers!$C59,'Policy Characteristics'!$C:$C,0))</f>
        <v>0</v>
      </c>
      <c r="M59" s="242">
        <f>INDEX('Policy Characteristics'!G:G,MATCH(PolicyLevers!$C59,'Policy Characteristics'!$C:$C,0))</f>
        <v>1</v>
      </c>
      <c r="N59" s="242">
        <f>INDEX('Policy Characteristics'!H:H,MATCH(PolicyLevers!$C59,'Policy Characteristics'!$C:$C,0))</f>
        <v>0.02</v>
      </c>
      <c r="O59" s="242" t="str">
        <f>INDEX('Policy Characteristics'!I:I,MATCH(PolicyLevers!$C59,'Policy Characteristics'!$C:$C,0))</f>
        <v>% reduction in emissions</v>
      </c>
      <c r="P59" s="242"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248" t="str">
        <f t="shared" si="1"/>
        <v>transportation-sector-main.html#conv-pol-stds</v>
      </c>
      <c r="R59" s="249" t="str">
        <f t="shared" si="1"/>
        <v>conventional-pollutant-standards.html</v>
      </c>
      <c r="S59" s="246"/>
    </row>
    <row r="60" spans="1:20" s="242" customFormat="1" x14ac:dyDescent="0.35">
      <c r="A60" s="241" t="str">
        <f>INDEX('Policy Characteristics'!A:A,MATCH(PolicyLevers!$C60,'Policy Characteristics'!$C:$C,0))</f>
        <v>Transportation</v>
      </c>
      <c r="B60" s="241" t="str">
        <f>INDEX('Policy Characteristics'!B:B,MATCH(PolicyLevers!$C60,'Policy Characteristics'!$C:$C,0))</f>
        <v>Conventional Pollutant Standards</v>
      </c>
      <c r="C60" s="247" t="str">
        <f t="shared" si="3"/>
        <v>Percentage Reduction of Separately Regulated Pollutants</v>
      </c>
      <c r="D60" s="242" t="s">
        <v>119</v>
      </c>
      <c r="E60" s="242" t="s">
        <v>497</v>
      </c>
      <c r="F60" s="242" t="s">
        <v>119</v>
      </c>
      <c r="G60" s="242" t="s">
        <v>497</v>
      </c>
      <c r="H60" s="177">
        <v>358</v>
      </c>
      <c r="I60" s="250" t="s">
        <v>47</v>
      </c>
      <c r="J60" s="242" t="str">
        <f>INDEX('Policy Characteristics'!D:D,MATCH(PolicyLevers!$C60,'Policy Characteristics'!$C:$C,0))</f>
        <v>Conventional Pollutant Standard</v>
      </c>
      <c r="K60" s="242" t="str">
        <f>INDEX('Policy Characteristics'!E:E,MATCH(PolicyLevers!$C60,'Policy Characteristics'!$C:$C,0))</f>
        <v>trans reduce regulated pollutants</v>
      </c>
      <c r="L60" s="242">
        <f>INDEX('Policy Characteristics'!F:F,MATCH(PolicyLevers!$C60,'Policy Characteristics'!$C:$C,0))</f>
        <v>0</v>
      </c>
      <c r="M60" s="242">
        <f>INDEX('Policy Characteristics'!G:G,MATCH(PolicyLevers!$C60,'Policy Characteristics'!$C:$C,0))</f>
        <v>1</v>
      </c>
      <c r="N60" s="242">
        <f>INDEX('Policy Characteristics'!H:H,MATCH(PolicyLevers!$C60,'Policy Characteristics'!$C:$C,0))</f>
        <v>0.02</v>
      </c>
      <c r="O60" s="242" t="str">
        <f>INDEX('Policy Characteristics'!I:I,MATCH(PolicyLevers!$C60,'Policy Characteristics'!$C:$C,0))</f>
        <v>% reduction in emissions</v>
      </c>
      <c r="P60" s="242"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251"/>
      <c r="R60" s="249"/>
      <c r="S60" s="246"/>
    </row>
    <row r="61" spans="1:20" s="242" customFormat="1" x14ac:dyDescent="0.35">
      <c r="A61" s="241" t="str">
        <f>INDEX('Policy Characteristics'!A:A,MATCH(PolicyLevers!$C61,'Policy Characteristics'!$C:$C,0))</f>
        <v>Transportation</v>
      </c>
      <c r="B61" s="241" t="str">
        <f>INDEX('Policy Characteristics'!B:B,MATCH(PolicyLevers!$C61,'Policy Characteristics'!$C:$C,0))</f>
        <v>Conventional Pollutant Standards</v>
      </c>
      <c r="C61" s="247" t="str">
        <f t="shared" si="3"/>
        <v>Percentage Reduction of Separately Regulated Pollutants</v>
      </c>
      <c r="D61" s="242" t="s">
        <v>119</v>
      </c>
      <c r="E61" s="242" t="s">
        <v>498</v>
      </c>
      <c r="F61" s="242" t="s">
        <v>119</v>
      </c>
      <c r="G61" s="242" t="s">
        <v>498</v>
      </c>
      <c r="H61" s="177">
        <v>359</v>
      </c>
      <c r="I61" s="250" t="s">
        <v>47</v>
      </c>
      <c r="J61" s="242" t="str">
        <f>INDEX('Policy Characteristics'!D:D,MATCH(PolicyLevers!$C61,'Policy Characteristics'!$C:$C,0))</f>
        <v>Conventional Pollutant Standard</v>
      </c>
      <c r="K61" s="242" t="str">
        <f>INDEX('Policy Characteristics'!E:E,MATCH(PolicyLevers!$C61,'Policy Characteristics'!$C:$C,0))</f>
        <v>trans reduce regulated pollutants</v>
      </c>
      <c r="L61" s="242">
        <f>INDEX('Policy Characteristics'!F:F,MATCH(PolicyLevers!$C61,'Policy Characteristics'!$C:$C,0))</f>
        <v>0</v>
      </c>
      <c r="M61" s="242">
        <f>INDEX('Policy Characteristics'!G:G,MATCH(PolicyLevers!$C61,'Policy Characteristics'!$C:$C,0))</f>
        <v>1</v>
      </c>
      <c r="N61" s="242">
        <f>INDEX('Policy Characteristics'!H:H,MATCH(PolicyLevers!$C61,'Policy Characteristics'!$C:$C,0))</f>
        <v>0.02</v>
      </c>
      <c r="O61" s="242" t="str">
        <f>INDEX('Policy Characteristics'!I:I,MATCH(PolicyLevers!$C61,'Policy Characteristics'!$C:$C,0))</f>
        <v>% reduction in emissions</v>
      </c>
      <c r="P61" s="242"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251"/>
      <c r="R61" s="249"/>
      <c r="S61" s="246"/>
    </row>
    <row r="62" spans="1:20" s="242" customFormat="1" x14ac:dyDescent="0.35">
      <c r="A62" s="241" t="str">
        <f>INDEX('Policy Characteristics'!A:A,MATCH(PolicyLevers!$C62,'Policy Characteristics'!$C:$C,0))</f>
        <v>Transportation</v>
      </c>
      <c r="B62" s="241" t="str">
        <f>INDEX('Policy Characteristics'!B:B,MATCH(PolicyLevers!$C62,'Policy Characteristics'!$C:$C,0))</f>
        <v>Electric Vehicle Charger Deployment</v>
      </c>
      <c r="C62" s="241" t="s">
        <v>749</v>
      </c>
      <c r="H62" s="177">
        <v>360</v>
      </c>
      <c r="I62" s="250" t="s">
        <v>46</v>
      </c>
      <c r="J62" s="242" t="str">
        <f>INDEX('Policy Characteristics'!D:D,MATCH(PolicyLevers!$C62,'Policy Characteristics'!$C:$C,0))</f>
        <v>EV Charger Deployment</v>
      </c>
      <c r="K62" s="242" t="str">
        <f>INDEX('Policy Characteristics'!E:E,MATCH(PolicyLevers!$C62,'Policy Characteristics'!$C:$C,0))</f>
        <v>trans EV charger deployment</v>
      </c>
      <c r="L62" s="242">
        <f>INDEX('Policy Characteristics'!F:F,MATCH(PolicyLevers!$C62,'Policy Characteristics'!$C:$C,0))</f>
        <v>0</v>
      </c>
      <c r="M62" s="242">
        <f>INDEX('Policy Characteristics'!G:G,MATCH(PolicyLevers!$C62,'Policy Characteristics'!$C:$C,0))</f>
        <v>300</v>
      </c>
      <c r="N62" s="242">
        <f>INDEX('Policy Characteristics'!H:H,MATCH(PolicyLevers!$C62,'Policy Characteristics'!$C:$C,0))</f>
        <v>5</v>
      </c>
      <c r="O62" s="242" t="str">
        <f>INDEX('Policy Characteristics'!I:I,MATCH(PolicyLevers!$C62,'Policy Characteristics'!$C:$C,0))</f>
        <v>chargers / 100k pop</v>
      </c>
      <c r="P62" s="242"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v>
      </c>
      <c r="R62" s="245" t="s">
        <v>1041</v>
      </c>
      <c r="S62" s="246" t="s">
        <v>1385</v>
      </c>
    </row>
    <row r="63" spans="1:20" s="242" customFormat="1" x14ac:dyDescent="0.35">
      <c r="A63" s="241" t="str">
        <f>INDEX('Policy Characteristics'!A:A,MATCH(PolicyLevers!$C63,'Policy Characteristics'!$C:$C,0))</f>
        <v>Transportation</v>
      </c>
      <c r="B63" s="241" t="str">
        <f>INDEX('Policy Characteristics'!B:B,MATCH(PolicyLevers!$C63,'Policy Characteristics'!$C:$C,0))</f>
        <v>Electric Vehicle Range &amp; Charging Time</v>
      </c>
      <c r="C63" s="252" t="s">
        <v>745</v>
      </c>
      <c r="D63" s="243"/>
      <c r="E63" s="243"/>
      <c r="F63" s="243"/>
      <c r="G63" s="243"/>
      <c r="H63" s="177">
        <v>361</v>
      </c>
      <c r="I63" s="243" t="s">
        <v>46</v>
      </c>
      <c r="J63" s="242" t="str">
        <f>INDEX('Policy Characteristics'!D:D,MATCH(PolicyLevers!$C63,'Policy Characteristics'!$C:$C,0))</f>
        <v>EV Range &amp; Charging Time</v>
      </c>
      <c r="K63" s="242" t="str">
        <f>INDEX('Policy Characteristics'!E:E,MATCH(PolicyLevers!$C63,'Policy Characteristics'!$C:$C,0))</f>
        <v>trans reduce EV range anxiety and charging time</v>
      </c>
      <c r="L63" s="242">
        <f>INDEX('Policy Characteristics'!F:F,MATCH(PolicyLevers!$C63,'Policy Characteristics'!$C:$C,0))</f>
        <v>0</v>
      </c>
      <c r="M63" s="242">
        <f>INDEX('Policy Characteristics'!G:G,MATCH(PolicyLevers!$C63,'Policy Characteristics'!$C:$C,0))</f>
        <v>1</v>
      </c>
      <c r="N63" s="242">
        <f>INDEX('Policy Characteristics'!H:H,MATCH(PolicyLevers!$C63,'Policy Characteristics'!$C:$C,0))</f>
        <v>0.02</v>
      </c>
      <c r="O63" s="242" t="str">
        <f>INDEX('Policy Characteristics'!I:I,MATCH(PolicyLevers!$C63,'Policy Characteristics'!$C:$C,0))</f>
        <v>% reduction in concern</v>
      </c>
      <c r="P63" s="242"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244"/>
      <c r="R63" s="253" t="s">
        <v>1042</v>
      </c>
      <c r="S63" s="254" t="s">
        <v>752</v>
      </c>
      <c r="T63" s="250"/>
    </row>
    <row r="64" spans="1:20" s="242" customFormat="1" x14ac:dyDescent="0.35">
      <c r="A64" s="241" t="str">
        <f>INDEX('Policy Characteristics'!A:A,MATCH(PolicyLevers!$C64,'Policy Characteristics'!$C:$C,0))</f>
        <v>Transportation</v>
      </c>
      <c r="B64" s="241" t="str">
        <f>INDEX('Policy Characteristics'!B:B,MATCH(PolicyLevers!$C64,'Policy Characteristics'!$C:$C,0))</f>
        <v>Electric Vehicle Sales Standard</v>
      </c>
      <c r="C64" s="252" t="s">
        <v>468</v>
      </c>
      <c r="D64" s="243" t="s">
        <v>48</v>
      </c>
      <c r="E64" s="243" t="s">
        <v>40</v>
      </c>
      <c r="F64" s="243" t="s">
        <v>88</v>
      </c>
      <c r="G64" s="243" t="s">
        <v>40</v>
      </c>
      <c r="H64" s="177">
        <v>186</v>
      </c>
      <c r="I64" s="243" t="s">
        <v>46</v>
      </c>
      <c r="J64" s="242" t="str">
        <f>INDEX('Policy Characteristics'!D:D,MATCH(PolicyLevers!$C64,'Policy Characteristics'!$C:$C,0))</f>
        <v>EV Sales Standard</v>
      </c>
      <c r="K64" s="242" t="str">
        <f>INDEX('Policy Characteristics'!E:E,MATCH(PolicyLevers!$C64,'Policy Characteristics'!$C:$C,0))</f>
        <v>trans EV minimum</v>
      </c>
      <c r="L64" s="242">
        <f>INDEX('Policy Characteristics'!F:F,MATCH(PolicyLevers!$C64,'Policy Characteristics'!$C:$C,0))</f>
        <v>0</v>
      </c>
      <c r="M64" s="242">
        <f>INDEX('Policy Characteristics'!G:G,MATCH(PolicyLevers!$C64,'Policy Characteristics'!$C:$C,0))</f>
        <v>1</v>
      </c>
      <c r="N64" s="242">
        <f>INDEX('Policy Characteristics'!H:H,MATCH(PolicyLevers!$C64,'Policy Characteristics'!$C:$C,0))</f>
        <v>0.01</v>
      </c>
      <c r="O64" s="242" t="str">
        <f>INDEX('Policy Characteristics'!I:I,MATCH(PolicyLevers!$C64,'Policy Characteristics'!$C:$C,0))</f>
        <v>% of new vehicles sold</v>
      </c>
      <c r="P64" s="242"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244" t="s">
        <v>1720</v>
      </c>
      <c r="R64" s="253" t="s">
        <v>470</v>
      </c>
      <c r="S64" s="254" t="s">
        <v>471</v>
      </c>
      <c r="T64" s="250"/>
    </row>
    <row r="65" spans="1:20" s="242" customFormat="1" x14ac:dyDescent="0.35">
      <c r="A65" s="241" t="str">
        <f>INDEX('Policy Characteristics'!A:A,MATCH(PolicyLevers!$C65,'Policy Characteristics'!$C:$C,0))</f>
        <v>Transportation</v>
      </c>
      <c r="B65" s="241" t="str">
        <f>INDEX('Policy Characteristics'!B:B,MATCH(PolicyLevers!$C65,'Policy Characteristics'!$C:$C,0))</f>
        <v>Electric Vehicle Sales Standard</v>
      </c>
      <c r="C65" s="255" t="str">
        <f t="shared" ref="B65:C75" si="4">C$64</f>
        <v>Additional Minimum Required EV Sales Percentage</v>
      </c>
      <c r="D65" s="252" t="s">
        <v>45</v>
      </c>
      <c r="E65" s="252" t="s">
        <v>40</v>
      </c>
      <c r="F65" s="252" t="s">
        <v>89</v>
      </c>
      <c r="G65" s="252" t="s">
        <v>40</v>
      </c>
      <c r="H65" s="177">
        <v>203</v>
      </c>
      <c r="I65" s="250" t="s">
        <v>46</v>
      </c>
      <c r="J65" s="242" t="str">
        <f>INDEX('Policy Characteristics'!D:D,MATCH(PolicyLevers!$C65,'Policy Characteristics'!$C:$C,0))</f>
        <v>EV Sales Standard</v>
      </c>
      <c r="K65" s="242" t="str">
        <f>INDEX('Policy Characteristics'!E:E,MATCH(PolicyLevers!$C65,'Policy Characteristics'!$C:$C,0))</f>
        <v>trans EV minimum</v>
      </c>
      <c r="L65" s="242">
        <f>INDEX('Policy Characteristics'!F:F,MATCH(PolicyLevers!$C65,'Policy Characteristics'!$C:$C,0))</f>
        <v>0</v>
      </c>
      <c r="M65" s="242">
        <f>INDEX('Policy Characteristics'!G:G,MATCH(PolicyLevers!$C65,'Policy Characteristics'!$C:$C,0))</f>
        <v>1</v>
      </c>
      <c r="N65" s="242">
        <f>INDEX('Policy Characteristics'!H:H,MATCH(PolicyLevers!$C65,'Policy Characteristics'!$C:$C,0))</f>
        <v>0.01</v>
      </c>
      <c r="O65" s="242" t="str">
        <f>INDEX('Policy Characteristics'!I:I,MATCH(PolicyLevers!$C65,'Policy Characteristics'!$C:$C,0))</f>
        <v>% of new vehicles sold</v>
      </c>
      <c r="P65" s="242"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256" t="str">
        <f t="shared" ref="Q65:R74" si="5">Q$64</f>
        <v>transportation-sector-main.html#ev-mandate</v>
      </c>
      <c r="R65" s="257" t="str">
        <f t="shared" si="5"/>
        <v>ev-mandate.html</v>
      </c>
      <c r="S65" s="254"/>
      <c r="T65" s="250"/>
    </row>
    <row r="66" spans="1:20" s="242" customFormat="1" x14ac:dyDescent="0.35">
      <c r="A66" s="241" t="str">
        <f>INDEX('Policy Characteristics'!A:A,MATCH(PolicyLevers!$C66,'Policy Characteristics'!$C:$C,0))</f>
        <v>Transportation</v>
      </c>
      <c r="B66" s="241" t="str">
        <f>INDEX('Policy Characteristics'!B:B,MATCH(PolicyLevers!$C66,'Policy Characteristics'!$C:$C,0))</f>
        <v>Electric Vehicle Sales Standard</v>
      </c>
      <c r="C66" s="255" t="str">
        <f t="shared" si="4"/>
        <v>Additional Minimum Required EV Sales Percentage</v>
      </c>
      <c r="D66" s="252" t="s">
        <v>48</v>
      </c>
      <c r="E66" s="252" t="s">
        <v>41</v>
      </c>
      <c r="F66" s="252" t="s">
        <v>88</v>
      </c>
      <c r="G66" s="252" t="s">
        <v>41</v>
      </c>
      <c r="H66" s="177">
        <v>187</v>
      </c>
      <c r="I66" s="243" t="s">
        <v>46</v>
      </c>
      <c r="J66" s="242" t="str">
        <f>INDEX('Policy Characteristics'!D:D,MATCH(PolicyLevers!$C66,'Policy Characteristics'!$C:$C,0))</f>
        <v>EV Sales Standard</v>
      </c>
      <c r="K66" s="242" t="str">
        <f>INDEX('Policy Characteristics'!E:E,MATCH(PolicyLevers!$C66,'Policy Characteristics'!$C:$C,0))</f>
        <v>trans EV minimum</v>
      </c>
      <c r="L66" s="242">
        <f>INDEX('Policy Characteristics'!F:F,MATCH(PolicyLevers!$C66,'Policy Characteristics'!$C:$C,0))</f>
        <v>0</v>
      </c>
      <c r="M66" s="242">
        <f>INDEX('Policy Characteristics'!G:G,MATCH(PolicyLevers!$C66,'Policy Characteristics'!$C:$C,0))</f>
        <v>1</v>
      </c>
      <c r="N66" s="242">
        <f>INDEX('Policy Characteristics'!H:H,MATCH(PolicyLevers!$C66,'Policy Characteristics'!$C:$C,0))</f>
        <v>0.01</v>
      </c>
      <c r="O66" s="242" t="str">
        <f>INDEX('Policy Characteristics'!I:I,MATCH(PolicyLevers!$C66,'Policy Characteristics'!$C:$C,0))</f>
        <v>% of new vehicles sold</v>
      </c>
      <c r="P66" s="242"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256" t="str">
        <f t="shared" si="5"/>
        <v>transportation-sector-main.html#ev-mandate</v>
      </c>
      <c r="R66" s="257" t="str">
        <f t="shared" si="5"/>
        <v>ev-mandate.html</v>
      </c>
      <c r="S66" s="254" t="s">
        <v>472</v>
      </c>
      <c r="T66" s="250"/>
    </row>
    <row r="67" spans="1:20" s="242" customFormat="1" x14ac:dyDescent="0.35">
      <c r="A67" s="241" t="str">
        <f>INDEX('Policy Characteristics'!A:A,MATCH(PolicyLevers!$C67,'Policy Characteristics'!$C:$C,0))</f>
        <v>Transportation</v>
      </c>
      <c r="B67" s="241" t="str">
        <f>INDEX('Policy Characteristics'!B:B,MATCH(PolicyLevers!$C67,'Policy Characteristics'!$C:$C,0))</f>
        <v>Electric Vehicle Sales Standard</v>
      </c>
      <c r="C67" s="255" t="str">
        <f t="shared" si="4"/>
        <v>Additional Minimum Required EV Sales Percentage</v>
      </c>
      <c r="D67" s="252" t="s">
        <v>45</v>
      </c>
      <c r="E67" s="252" t="s">
        <v>41</v>
      </c>
      <c r="F67" s="252" t="s">
        <v>89</v>
      </c>
      <c r="G67" s="252" t="s">
        <v>41</v>
      </c>
      <c r="H67" s="177">
        <v>191</v>
      </c>
      <c r="I67" s="243" t="s">
        <v>46</v>
      </c>
      <c r="J67" s="242" t="str">
        <f>INDEX('Policy Characteristics'!D:D,MATCH(PolicyLevers!$C67,'Policy Characteristics'!$C:$C,0))</f>
        <v>EV Sales Standard</v>
      </c>
      <c r="K67" s="242" t="str">
        <f>INDEX('Policy Characteristics'!E:E,MATCH(PolicyLevers!$C67,'Policy Characteristics'!$C:$C,0))</f>
        <v>trans EV minimum</v>
      </c>
      <c r="L67" s="242">
        <f>INDEX('Policy Characteristics'!F:F,MATCH(PolicyLevers!$C67,'Policy Characteristics'!$C:$C,0))</f>
        <v>0</v>
      </c>
      <c r="M67" s="242">
        <f>INDEX('Policy Characteristics'!G:G,MATCH(PolicyLevers!$C67,'Policy Characteristics'!$C:$C,0))</f>
        <v>1</v>
      </c>
      <c r="N67" s="242">
        <f>INDEX('Policy Characteristics'!H:H,MATCH(PolicyLevers!$C67,'Policy Characteristics'!$C:$C,0))</f>
        <v>0.01</v>
      </c>
      <c r="O67" s="242" t="str">
        <f>INDEX('Policy Characteristics'!I:I,MATCH(PolicyLevers!$C67,'Policy Characteristics'!$C:$C,0))</f>
        <v>% of new vehicles sold</v>
      </c>
      <c r="P67" s="242"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256" t="str">
        <f t="shared" si="5"/>
        <v>transportation-sector-main.html#ev-mandate</v>
      </c>
      <c r="R67" s="257" t="str">
        <f t="shared" si="5"/>
        <v>ev-mandate.html</v>
      </c>
      <c r="S67" s="254"/>
      <c r="T67" s="250"/>
    </row>
    <row r="68" spans="1:20" s="242" customFormat="1" x14ac:dyDescent="0.35">
      <c r="A68" s="241" t="str">
        <f>INDEX('Policy Characteristics'!A:A,MATCH(PolicyLevers!$C68,'Policy Characteristics'!$C:$C,0))</f>
        <v>Transportation</v>
      </c>
      <c r="B68" s="241" t="str">
        <f>INDEX('Policy Characteristics'!B:B,MATCH(PolicyLevers!$C68,'Policy Characteristics'!$C:$C,0))</f>
        <v>Electric Vehicle Sales Standard</v>
      </c>
      <c r="C68" s="255" t="str">
        <f t="shared" si="4"/>
        <v>Additional Minimum Required EV Sales Percentage</v>
      </c>
      <c r="D68" s="252" t="s">
        <v>48</v>
      </c>
      <c r="E68" s="252" t="s">
        <v>42</v>
      </c>
      <c r="F68" s="252" t="s">
        <v>88</v>
      </c>
      <c r="G68" s="252" t="s">
        <v>90</v>
      </c>
      <c r="H68" s="177">
        <v>496</v>
      </c>
      <c r="I68" s="243" t="s">
        <v>46</v>
      </c>
      <c r="J68" s="242" t="str">
        <f>INDEX('Policy Characteristics'!D:D,MATCH(PolicyLevers!$C68,'Policy Characteristics'!$C:$C,0))</f>
        <v>EV Sales Standard</v>
      </c>
      <c r="K68" s="242" t="str">
        <f>INDEX('Policy Characteristics'!E:E,MATCH(PolicyLevers!$C68,'Policy Characteristics'!$C:$C,0))</f>
        <v>trans EV minimum</v>
      </c>
      <c r="L68" s="242">
        <f>INDEX('Policy Characteristics'!F:F,MATCH(PolicyLevers!$C68,'Policy Characteristics'!$C:$C,0))</f>
        <v>0</v>
      </c>
      <c r="M68" s="242">
        <f>INDEX('Policy Characteristics'!G:G,MATCH(PolicyLevers!$C68,'Policy Characteristics'!$C:$C,0))</f>
        <v>1</v>
      </c>
      <c r="N68" s="242">
        <f>INDEX('Policy Characteristics'!H:H,MATCH(PolicyLevers!$C68,'Policy Characteristics'!$C:$C,0))</f>
        <v>0.01</v>
      </c>
      <c r="O68" s="242" t="str">
        <f>INDEX('Policy Characteristics'!I:I,MATCH(PolicyLevers!$C68,'Policy Characteristics'!$C:$C,0))</f>
        <v>% of new vehicles sold</v>
      </c>
      <c r="P68" s="242"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256" t="str">
        <f t="shared" si="5"/>
        <v>transportation-sector-main.html#ev-mandate</v>
      </c>
      <c r="R68" s="257" t="str">
        <f t="shared" si="5"/>
        <v>ev-mandate.html</v>
      </c>
      <c r="S68" s="254"/>
      <c r="T68" s="250"/>
    </row>
    <row r="69" spans="1:20" s="242" customFormat="1" x14ac:dyDescent="0.35">
      <c r="A69" s="241" t="str">
        <f>INDEX('Policy Characteristics'!A:A,MATCH(PolicyLevers!$C69,'Policy Characteristics'!$C:$C,0))</f>
        <v>Transportation</v>
      </c>
      <c r="B69" s="241" t="str">
        <f>INDEX('Policy Characteristics'!B:B,MATCH(PolicyLevers!$C69,'Policy Characteristics'!$C:$C,0))</f>
        <v>Electric Vehicle Sales Standard</v>
      </c>
      <c r="C69" s="255" t="str">
        <f t="shared" si="4"/>
        <v>Additional Minimum Required EV Sales Percentage</v>
      </c>
      <c r="D69" s="252" t="s">
        <v>45</v>
      </c>
      <c r="E69" s="252" t="s">
        <v>42</v>
      </c>
      <c r="F69" s="252" t="s">
        <v>89</v>
      </c>
      <c r="G69" s="252" t="s">
        <v>90</v>
      </c>
      <c r="H69" s="177">
        <v>497</v>
      </c>
      <c r="I69" s="243" t="s">
        <v>46</v>
      </c>
      <c r="J69" s="242" t="str">
        <f>INDEX('Policy Characteristics'!D:D,MATCH(PolicyLevers!$C69,'Policy Characteristics'!$C:$C,0))</f>
        <v>EV Sales Standard</v>
      </c>
      <c r="K69" s="242" t="str">
        <f>INDEX('Policy Characteristics'!E:E,MATCH(PolicyLevers!$C69,'Policy Characteristics'!$C:$C,0))</f>
        <v>trans EV minimum</v>
      </c>
      <c r="L69" s="242">
        <f>INDEX('Policy Characteristics'!F:F,MATCH(PolicyLevers!$C69,'Policy Characteristics'!$C:$C,0))</f>
        <v>0</v>
      </c>
      <c r="M69" s="242">
        <f>INDEX('Policy Characteristics'!G:G,MATCH(PolicyLevers!$C69,'Policy Characteristics'!$C:$C,0))</f>
        <v>1</v>
      </c>
      <c r="N69" s="242">
        <f>INDEX('Policy Characteristics'!H:H,MATCH(PolicyLevers!$C69,'Policy Characteristics'!$C:$C,0))</f>
        <v>0.01</v>
      </c>
      <c r="O69" s="242" t="str">
        <f>INDEX('Policy Characteristics'!I:I,MATCH(PolicyLevers!$C69,'Policy Characteristics'!$C:$C,0))</f>
        <v>% of new vehicles sold</v>
      </c>
      <c r="P69" s="242"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256" t="str">
        <f t="shared" si="5"/>
        <v>transportation-sector-main.html#ev-mandate</v>
      </c>
      <c r="R69" s="257" t="str">
        <f t="shared" si="5"/>
        <v>ev-mandate.html</v>
      </c>
      <c r="S69" s="254"/>
      <c r="T69" s="250"/>
    </row>
    <row r="70" spans="1:20" s="242" customFormat="1" x14ac:dyDescent="0.35">
      <c r="A70" s="241" t="str">
        <f>INDEX('Policy Characteristics'!A:A,MATCH(PolicyLevers!$C70,'Policy Characteristics'!$C:$C,0))</f>
        <v>Transportation</v>
      </c>
      <c r="B70" s="241" t="str">
        <f>INDEX('Policy Characteristics'!B:B,MATCH(PolicyLevers!$C70,'Policy Characteristics'!$C:$C,0))</f>
        <v>Electric Vehicle Sales Standard</v>
      </c>
      <c r="C70" s="255" t="str">
        <f t="shared" si="4"/>
        <v>Additional Minimum Required EV Sales Percentage</v>
      </c>
      <c r="D70" s="252" t="s">
        <v>48</v>
      </c>
      <c r="E70" s="252" t="s">
        <v>43</v>
      </c>
      <c r="F70" s="252" t="s">
        <v>88</v>
      </c>
      <c r="G70" s="252" t="s">
        <v>91</v>
      </c>
      <c r="H70" s="177">
        <v>498</v>
      </c>
      <c r="I70" s="243" t="s">
        <v>46</v>
      </c>
      <c r="J70" s="242" t="str">
        <f>INDEX('Policy Characteristics'!D:D,MATCH(PolicyLevers!$C70,'Policy Characteristics'!$C:$C,0))</f>
        <v>EV Sales Standard</v>
      </c>
      <c r="K70" s="242" t="str">
        <f>INDEX('Policy Characteristics'!E:E,MATCH(PolicyLevers!$C70,'Policy Characteristics'!$C:$C,0))</f>
        <v>trans EV minimum</v>
      </c>
      <c r="L70" s="242">
        <f>INDEX('Policy Characteristics'!F:F,MATCH(PolicyLevers!$C70,'Policy Characteristics'!$C:$C,0))</f>
        <v>0</v>
      </c>
      <c r="M70" s="242">
        <f>INDEX('Policy Characteristics'!G:G,MATCH(PolicyLevers!$C70,'Policy Characteristics'!$C:$C,0))</f>
        <v>1</v>
      </c>
      <c r="N70" s="242">
        <f>INDEX('Policy Characteristics'!H:H,MATCH(PolicyLevers!$C70,'Policy Characteristics'!$C:$C,0))</f>
        <v>0.01</v>
      </c>
      <c r="O70" s="242" t="str">
        <f>INDEX('Policy Characteristics'!I:I,MATCH(PolicyLevers!$C70,'Policy Characteristics'!$C:$C,0))</f>
        <v>% of new vehicles sold</v>
      </c>
      <c r="P70" s="242"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256" t="str">
        <f t="shared" si="5"/>
        <v>transportation-sector-main.html#ev-mandate</v>
      </c>
      <c r="R70" s="257" t="str">
        <f t="shared" si="5"/>
        <v>ev-mandate.html</v>
      </c>
      <c r="S70" s="254" t="s">
        <v>1386</v>
      </c>
      <c r="T70" s="250"/>
    </row>
    <row r="71" spans="1:20" s="242" customFormat="1" x14ac:dyDescent="0.35">
      <c r="A71" s="241" t="str">
        <f>INDEX('Policy Characteristics'!A:A,MATCH(PolicyLevers!$C71,'Policy Characteristics'!$C:$C,0))</f>
        <v>Transportation</v>
      </c>
      <c r="B71" s="241" t="str">
        <f>INDEX('Policy Characteristics'!B:B,MATCH(PolicyLevers!$C71,'Policy Characteristics'!$C:$C,0))</f>
        <v>Electric Vehicle Sales Standard</v>
      </c>
      <c r="C71" s="255" t="str">
        <f t="shared" si="4"/>
        <v>Additional Minimum Required EV Sales Percentage</v>
      </c>
      <c r="D71" s="252" t="s">
        <v>45</v>
      </c>
      <c r="E71" s="252" t="s">
        <v>43</v>
      </c>
      <c r="F71" s="252" t="s">
        <v>89</v>
      </c>
      <c r="G71" s="252" t="s">
        <v>91</v>
      </c>
      <c r="H71" s="177">
        <v>499</v>
      </c>
      <c r="I71" s="243" t="s">
        <v>46</v>
      </c>
      <c r="J71" s="242" t="str">
        <f>INDEX('Policy Characteristics'!D:D,MATCH(PolicyLevers!$C71,'Policy Characteristics'!$C:$C,0))</f>
        <v>EV Sales Standard</v>
      </c>
      <c r="K71" s="242" t="str">
        <f>INDEX('Policy Characteristics'!E:E,MATCH(PolicyLevers!$C71,'Policy Characteristics'!$C:$C,0))</f>
        <v>trans EV minimum</v>
      </c>
      <c r="L71" s="242">
        <f>INDEX('Policy Characteristics'!F:F,MATCH(PolicyLevers!$C71,'Policy Characteristics'!$C:$C,0))</f>
        <v>0</v>
      </c>
      <c r="M71" s="242">
        <f>INDEX('Policy Characteristics'!G:G,MATCH(PolicyLevers!$C71,'Policy Characteristics'!$C:$C,0))</f>
        <v>1</v>
      </c>
      <c r="N71" s="242">
        <f>INDEX('Policy Characteristics'!H:H,MATCH(PolicyLevers!$C71,'Policy Characteristics'!$C:$C,0))</f>
        <v>0.01</v>
      </c>
      <c r="O71" s="242" t="str">
        <f>INDEX('Policy Characteristics'!I:I,MATCH(PolicyLevers!$C71,'Policy Characteristics'!$C:$C,0))</f>
        <v>% of new vehicles sold</v>
      </c>
      <c r="P71" s="242"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256" t="str">
        <f t="shared" si="5"/>
        <v>transportation-sector-main.html#ev-mandate</v>
      </c>
      <c r="R71" s="257" t="str">
        <f t="shared" si="5"/>
        <v>ev-mandate.html</v>
      </c>
      <c r="S71" s="254" t="s">
        <v>1387</v>
      </c>
      <c r="T71" s="250"/>
    </row>
    <row r="72" spans="1:20" s="242" customFormat="1" x14ac:dyDescent="0.35">
      <c r="A72" s="241" t="str">
        <f>INDEX('Policy Characteristics'!A:A,MATCH(PolicyLevers!$C72,'Policy Characteristics'!$C:$C,0))</f>
        <v>Transportation</v>
      </c>
      <c r="B72" s="241" t="str">
        <f>INDEX('Policy Characteristics'!B:B,MATCH(PolicyLevers!$C72,'Policy Characteristics'!$C:$C,0))</f>
        <v>Electric Vehicle Sales Standard</v>
      </c>
      <c r="C72" s="255" t="str">
        <f t="shared" si="4"/>
        <v>Additional Minimum Required EV Sales Percentage</v>
      </c>
      <c r="D72" s="252" t="s">
        <v>48</v>
      </c>
      <c r="E72" s="252" t="s">
        <v>44</v>
      </c>
      <c r="F72" s="252" t="s">
        <v>88</v>
      </c>
      <c r="G72" s="252" t="s">
        <v>92</v>
      </c>
      <c r="H72" s="177">
        <v>500</v>
      </c>
      <c r="I72" s="243" t="s">
        <v>46</v>
      </c>
      <c r="J72" s="242" t="str">
        <f>INDEX('Policy Characteristics'!D:D,MATCH(PolicyLevers!$C72,'Policy Characteristics'!$C:$C,0))</f>
        <v>EV Sales Standard</v>
      </c>
      <c r="K72" s="242" t="str">
        <f>INDEX('Policy Characteristics'!E:E,MATCH(PolicyLevers!$C72,'Policy Characteristics'!$C:$C,0))</f>
        <v>trans EV minimum</v>
      </c>
      <c r="L72" s="242">
        <f>INDEX('Policy Characteristics'!F:F,MATCH(PolicyLevers!$C72,'Policy Characteristics'!$C:$C,0))</f>
        <v>0</v>
      </c>
      <c r="M72" s="242">
        <f>INDEX('Policy Characteristics'!G:G,MATCH(PolicyLevers!$C72,'Policy Characteristics'!$C:$C,0))</f>
        <v>1</v>
      </c>
      <c r="N72" s="242">
        <f>INDEX('Policy Characteristics'!H:H,MATCH(PolicyLevers!$C72,'Policy Characteristics'!$C:$C,0))</f>
        <v>0.01</v>
      </c>
      <c r="O72" s="242" t="str">
        <f>INDEX('Policy Characteristics'!I:I,MATCH(PolicyLevers!$C72,'Policy Characteristics'!$C:$C,0))</f>
        <v>% of new vehicles sold</v>
      </c>
      <c r="P72" s="242"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256" t="str">
        <f t="shared" si="5"/>
        <v>transportation-sector-main.html#ev-mandate</v>
      </c>
      <c r="R72" s="257" t="str">
        <f t="shared" si="5"/>
        <v>ev-mandate.html</v>
      </c>
      <c r="S72" s="258" t="s">
        <v>1061</v>
      </c>
      <c r="T72" s="250"/>
    </row>
    <row r="73" spans="1:20" s="242" customFormat="1" x14ac:dyDescent="0.35">
      <c r="A73" s="241" t="str">
        <f>INDEX('Policy Characteristics'!A:A,MATCH(PolicyLevers!$C73,'Policy Characteristics'!$C:$C,0))</f>
        <v>Transportation</v>
      </c>
      <c r="B73" s="241" t="str">
        <f>INDEX('Policy Characteristics'!B:B,MATCH(PolicyLevers!$C73,'Policy Characteristics'!$C:$C,0))</f>
        <v>Electric Vehicle Sales Standard</v>
      </c>
      <c r="C73" s="255" t="str">
        <f t="shared" si="4"/>
        <v>Additional Minimum Required EV Sales Percentage</v>
      </c>
      <c r="D73" s="252" t="s">
        <v>45</v>
      </c>
      <c r="E73" s="252" t="s">
        <v>44</v>
      </c>
      <c r="F73" s="252" t="s">
        <v>89</v>
      </c>
      <c r="G73" s="252" t="s">
        <v>92</v>
      </c>
      <c r="H73" s="177">
        <v>501</v>
      </c>
      <c r="I73" s="243" t="s">
        <v>46</v>
      </c>
      <c r="J73" s="242" t="str">
        <f>INDEX('Policy Characteristics'!D:D,MATCH(PolicyLevers!$C73,'Policy Characteristics'!$C:$C,0))</f>
        <v>EV Sales Standard</v>
      </c>
      <c r="K73" s="242" t="str">
        <f>INDEX('Policy Characteristics'!E:E,MATCH(PolicyLevers!$C73,'Policy Characteristics'!$C:$C,0))</f>
        <v>trans EV minimum</v>
      </c>
      <c r="L73" s="242">
        <f>INDEX('Policy Characteristics'!F:F,MATCH(PolicyLevers!$C73,'Policy Characteristics'!$C:$C,0))</f>
        <v>0</v>
      </c>
      <c r="M73" s="242">
        <f>INDEX('Policy Characteristics'!G:G,MATCH(PolicyLevers!$C73,'Policy Characteristics'!$C:$C,0))</f>
        <v>1</v>
      </c>
      <c r="N73" s="242">
        <f>INDEX('Policy Characteristics'!H:H,MATCH(PolicyLevers!$C73,'Policy Characteristics'!$C:$C,0))</f>
        <v>0.01</v>
      </c>
      <c r="O73" s="242" t="str">
        <f>INDEX('Policy Characteristics'!I:I,MATCH(PolicyLevers!$C73,'Policy Characteristics'!$C:$C,0))</f>
        <v>% of new vehicles sold</v>
      </c>
      <c r="P73" s="242"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256" t="str">
        <f t="shared" si="5"/>
        <v>transportation-sector-main.html#ev-mandate</v>
      </c>
      <c r="R73" s="257" t="str">
        <f t="shared" si="5"/>
        <v>ev-mandate.html</v>
      </c>
      <c r="S73" s="254"/>
      <c r="T73" s="250"/>
    </row>
    <row r="74" spans="1:20" s="242" customFormat="1" x14ac:dyDescent="0.35">
      <c r="A74" s="241" t="str">
        <f>INDEX('Policy Characteristics'!A:A,MATCH(PolicyLevers!$C74,'Policy Characteristics'!$C:$C,0))</f>
        <v>Transportation</v>
      </c>
      <c r="B74" s="241" t="str">
        <f>INDEX('Policy Characteristics'!B:B,MATCH(PolicyLevers!$C74,'Policy Characteristics'!$C:$C,0))</f>
        <v>Electric Vehicle Sales Standard</v>
      </c>
      <c r="C74" s="255" t="str">
        <f t="shared" si="4"/>
        <v>Additional Minimum Required EV Sales Percentage</v>
      </c>
      <c r="D74" s="252" t="s">
        <v>48</v>
      </c>
      <c r="E74" s="252" t="s">
        <v>119</v>
      </c>
      <c r="F74" s="252" t="s">
        <v>88</v>
      </c>
      <c r="G74" s="252" t="s">
        <v>160</v>
      </c>
      <c r="H74" s="177">
        <v>188</v>
      </c>
      <c r="I74" s="243" t="s">
        <v>46</v>
      </c>
      <c r="J74" s="242" t="str">
        <f>INDEX('Policy Characteristics'!D:D,MATCH(PolicyLevers!$C74,'Policy Characteristics'!$C:$C,0))</f>
        <v>EV Sales Standard</v>
      </c>
      <c r="K74" s="242" t="str">
        <f>INDEX('Policy Characteristics'!E:E,MATCH(PolicyLevers!$C74,'Policy Characteristics'!$C:$C,0))</f>
        <v>trans EV minimum</v>
      </c>
      <c r="L74" s="242">
        <f>INDEX('Policy Characteristics'!F:F,MATCH(PolicyLevers!$C74,'Policy Characteristics'!$C:$C,0))</f>
        <v>0</v>
      </c>
      <c r="M74" s="242">
        <f>INDEX('Policy Characteristics'!G:G,MATCH(PolicyLevers!$C74,'Policy Characteristics'!$C:$C,0))</f>
        <v>1</v>
      </c>
      <c r="N74" s="242">
        <f>INDEX('Policy Characteristics'!H:H,MATCH(PolicyLevers!$C74,'Policy Characteristics'!$C:$C,0))</f>
        <v>0.01</v>
      </c>
      <c r="O74" s="242" t="str">
        <f>INDEX('Policy Characteristics'!I:I,MATCH(PolicyLevers!$C74,'Policy Characteristics'!$C:$C,0))</f>
        <v>% of new vehicles sold</v>
      </c>
      <c r="P74" s="242"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256" t="str">
        <f t="shared" si="5"/>
        <v>transportation-sector-main.html#ev-mandate</v>
      </c>
      <c r="R74" s="257" t="str">
        <f t="shared" si="5"/>
        <v>ev-mandate.html</v>
      </c>
      <c r="S74" s="254"/>
      <c r="T74" s="250"/>
    </row>
    <row r="75" spans="1:20" s="242" customFormat="1" x14ac:dyDescent="0.35">
      <c r="A75" s="241" t="str">
        <f>INDEX('Policy Characteristics'!A:A,MATCH(PolicyLevers!$C75,'Policy Characteristics'!$C:$C,0))</f>
        <v>Transportation</v>
      </c>
      <c r="B75" s="241" t="str">
        <f>INDEX('Policy Characteristics'!B:B,MATCH(PolicyLevers!$C75,'Policy Characteristics'!$C:$C,0))</f>
        <v>Electric Vehicle Sales Standard</v>
      </c>
      <c r="C75" s="255" t="str">
        <f t="shared" si="4"/>
        <v>Additional Minimum Required EV Sales Percentage</v>
      </c>
      <c r="D75" s="252" t="s">
        <v>45</v>
      </c>
      <c r="E75" s="252" t="s">
        <v>119</v>
      </c>
      <c r="F75" s="252" t="s">
        <v>89</v>
      </c>
      <c r="G75" s="252" t="s">
        <v>160</v>
      </c>
      <c r="H75" s="177">
        <v>591</v>
      </c>
      <c r="I75" s="250" t="s">
        <v>47</v>
      </c>
      <c r="J75" s="242" t="str">
        <f>INDEX('Policy Characteristics'!D:D,MATCH(PolicyLevers!$C75,'Policy Characteristics'!$C:$C,0))</f>
        <v>EV Sales Standard</v>
      </c>
      <c r="K75" s="242" t="str">
        <f>INDEX('Policy Characteristics'!E:E,MATCH(PolicyLevers!$C75,'Policy Characteristics'!$C:$C,0))</f>
        <v>trans EV minimum</v>
      </c>
      <c r="L75" s="242">
        <f>INDEX('Policy Characteristics'!F:F,MATCH(PolicyLevers!$C75,'Policy Characteristics'!$C:$C,0))</f>
        <v>0</v>
      </c>
      <c r="M75" s="242">
        <f>INDEX('Policy Characteristics'!G:G,MATCH(PolicyLevers!$C75,'Policy Characteristics'!$C:$C,0))</f>
        <v>1</v>
      </c>
      <c r="N75" s="242">
        <f>INDEX('Policy Characteristics'!H:H,MATCH(PolicyLevers!$C75,'Policy Characteristics'!$C:$C,0))</f>
        <v>0.01</v>
      </c>
      <c r="O75" s="242" t="str">
        <f>INDEX('Policy Characteristics'!I:I,MATCH(PolicyLevers!$C75,'Policy Characteristics'!$C:$C,0))</f>
        <v>% of new vehicles sold</v>
      </c>
      <c r="P75" s="242"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244"/>
      <c r="R75" s="253"/>
      <c r="S75" s="254"/>
      <c r="T75" s="250"/>
    </row>
    <row r="76" spans="1:20" s="242" customFormat="1" x14ac:dyDescent="0.35">
      <c r="A76" s="241" t="str">
        <f>INDEX('Policy Characteristics'!A:A,MATCH(PolicyLevers!$C76,'Policy Characteristics'!$C:$C,0))</f>
        <v>Transportation</v>
      </c>
      <c r="B76" s="241" t="str">
        <f>INDEX('Policy Characteristics'!B:B,MATCH(PolicyLevers!$C76,'Policy Characteristics'!$C:$C,0))</f>
        <v>Electric Vehicle Subsidy</v>
      </c>
      <c r="C76" s="252" t="s">
        <v>464</v>
      </c>
      <c r="D76" s="243" t="s">
        <v>48</v>
      </c>
      <c r="E76" s="243" t="s">
        <v>40</v>
      </c>
      <c r="F76" s="243" t="s">
        <v>88</v>
      </c>
      <c r="G76" s="243" t="s">
        <v>40</v>
      </c>
      <c r="H76" s="177">
        <v>189</v>
      </c>
      <c r="I76" s="243" t="s">
        <v>46</v>
      </c>
      <c r="J76" s="242" t="str">
        <f>INDEX('Policy Characteristics'!D:D,MATCH(PolicyLevers!$C76,'Policy Characteristics'!$C:$C,0))</f>
        <v>EV Subsidy</v>
      </c>
      <c r="K76" s="242" t="str">
        <f>INDEX('Policy Characteristics'!E:E,MATCH(PolicyLevers!$C76,'Policy Characteristics'!$C:$C,0))</f>
        <v>trans EV subsidy</v>
      </c>
      <c r="L76" s="242">
        <f>INDEX('Policy Characteristics'!F:F,MATCH(PolicyLevers!$C76,'Policy Characteristics'!$C:$C,0))</f>
        <v>0</v>
      </c>
      <c r="M76" s="242">
        <f>INDEX('Policy Characteristics'!G:G,MATCH(PolicyLevers!$C76,'Policy Characteristics'!$C:$C,0))</f>
        <v>0.5</v>
      </c>
      <c r="N76" s="242">
        <f>INDEX('Policy Characteristics'!H:H,MATCH(PolicyLevers!$C76,'Policy Characteristics'!$C:$C,0))</f>
        <v>0.01</v>
      </c>
      <c r="O76" s="242" t="str">
        <f>INDEX('Policy Characteristics'!I:I,MATCH(PolicyLevers!$C76,'Policy Characteristics'!$C:$C,0))</f>
        <v>% of vehicle cost</v>
      </c>
      <c r="P76" s="242"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76" s="244" t="s">
        <v>1721</v>
      </c>
      <c r="R76" s="253" t="s">
        <v>466</v>
      </c>
      <c r="S76" s="254" t="s">
        <v>1388</v>
      </c>
      <c r="T76" s="250"/>
    </row>
    <row r="77" spans="1:20" s="263" customFormat="1" x14ac:dyDescent="0.35">
      <c r="A77" s="241" t="str">
        <f>INDEX('Policy Characteristics'!A:A,MATCH(PolicyLevers!$C77,'Policy Characteristics'!$C:$C,0))</f>
        <v>Transportation</v>
      </c>
      <c r="B77" s="241" t="str">
        <f>INDEX('Policy Characteristics'!B:B,MATCH(PolicyLevers!$C77,'Policy Characteristics'!$C:$C,0))</f>
        <v>Electric Vehicle Subsidy</v>
      </c>
      <c r="C77" s="255" t="str">
        <f t="shared" ref="A77:C87" si="6">C$76</f>
        <v>Additional EV Subsidy Percentage</v>
      </c>
      <c r="D77" s="252" t="s">
        <v>45</v>
      </c>
      <c r="E77" s="252" t="s">
        <v>40</v>
      </c>
      <c r="F77" s="252" t="s">
        <v>89</v>
      </c>
      <c r="G77" s="252" t="s">
        <v>40</v>
      </c>
      <c r="H77" s="40">
        <v>592</v>
      </c>
      <c r="I77" s="250" t="s">
        <v>47</v>
      </c>
      <c r="J77" s="242" t="str">
        <f>INDEX('Policy Characteristics'!D:D,MATCH(PolicyLevers!$C77,'Policy Characteristics'!$C:$C,0))</f>
        <v>EV Subsidy</v>
      </c>
      <c r="K77" s="242" t="str">
        <f>INDEX('Policy Characteristics'!E:E,MATCH(PolicyLevers!$C77,'Policy Characteristics'!$C:$C,0))</f>
        <v>trans EV subsidy</v>
      </c>
      <c r="L77" s="242">
        <f>INDEX('Policy Characteristics'!F:F,MATCH(PolicyLevers!$C77,'Policy Characteristics'!$C:$C,0))</f>
        <v>0</v>
      </c>
      <c r="M77" s="242">
        <f>INDEX('Policy Characteristics'!G:G,MATCH(PolicyLevers!$C77,'Policy Characteristics'!$C:$C,0))</f>
        <v>0.5</v>
      </c>
      <c r="N77" s="242">
        <f>INDEX('Policy Characteristics'!H:H,MATCH(PolicyLevers!$C77,'Policy Characteristics'!$C:$C,0))</f>
        <v>0.01</v>
      </c>
      <c r="O77" s="242" t="str">
        <f>INDEX('Policy Characteristics'!I:I,MATCH(PolicyLevers!$C77,'Policy Characteristics'!$C:$C,0))</f>
        <v>% of vehicle cost</v>
      </c>
      <c r="P77" s="242"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77" s="259"/>
      <c r="R77" s="260"/>
      <c r="S77" s="261"/>
      <c r="T77" s="262"/>
    </row>
    <row r="78" spans="1:20" s="263" customFormat="1" x14ac:dyDescent="0.35">
      <c r="A78" s="241" t="str">
        <f>INDEX('Policy Characteristics'!A:A,MATCH(PolicyLevers!$C78,'Policy Characteristics'!$C:$C,0))</f>
        <v>Transportation</v>
      </c>
      <c r="B78" s="241" t="str">
        <f>INDEX('Policy Characteristics'!B:B,MATCH(PolicyLevers!$C78,'Policy Characteristics'!$C:$C,0))</f>
        <v>Electric Vehicle Subsidy</v>
      </c>
      <c r="C78" s="255" t="str">
        <f t="shared" si="6"/>
        <v>Additional EV Subsidy Percentage</v>
      </c>
      <c r="D78" s="252" t="s">
        <v>48</v>
      </c>
      <c r="E78" s="252" t="s">
        <v>41</v>
      </c>
      <c r="F78" s="252" t="s">
        <v>88</v>
      </c>
      <c r="G78" s="252" t="s">
        <v>41</v>
      </c>
      <c r="H78" s="40">
        <v>593</v>
      </c>
      <c r="I78" s="250" t="s">
        <v>47</v>
      </c>
      <c r="J78" s="242" t="str">
        <f>INDEX('Policy Characteristics'!D:D,MATCH(PolicyLevers!$C78,'Policy Characteristics'!$C:$C,0))</f>
        <v>EV Subsidy</v>
      </c>
      <c r="K78" s="242" t="str">
        <f>INDEX('Policy Characteristics'!E:E,MATCH(PolicyLevers!$C78,'Policy Characteristics'!$C:$C,0))</f>
        <v>trans EV subsidy</v>
      </c>
      <c r="L78" s="242">
        <f>INDEX('Policy Characteristics'!F:F,MATCH(PolicyLevers!$C78,'Policy Characteristics'!$C:$C,0))</f>
        <v>0</v>
      </c>
      <c r="M78" s="242">
        <f>INDEX('Policy Characteristics'!G:G,MATCH(PolicyLevers!$C78,'Policy Characteristics'!$C:$C,0))</f>
        <v>0.5</v>
      </c>
      <c r="N78" s="242">
        <f>INDEX('Policy Characteristics'!H:H,MATCH(PolicyLevers!$C78,'Policy Characteristics'!$C:$C,0))</f>
        <v>0.01</v>
      </c>
      <c r="O78" s="242" t="str">
        <f>INDEX('Policy Characteristics'!I:I,MATCH(PolicyLevers!$C78,'Policy Characteristics'!$C:$C,0))</f>
        <v>% of vehicle cost</v>
      </c>
      <c r="P78" s="242"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78" s="259"/>
      <c r="R78" s="260"/>
      <c r="S78" s="261"/>
      <c r="T78" s="262"/>
    </row>
    <row r="79" spans="1:20" s="263" customFormat="1" x14ac:dyDescent="0.35">
      <c r="A79" s="241" t="str">
        <f>INDEX('Policy Characteristics'!A:A,MATCH(PolicyLevers!$C79,'Policy Characteristics'!$C:$C,0))</f>
        <v>Transportation</v>
      </c>
      <c r="B79" s="241" t="str">
        <f>INDEX('Policy Characteristics'!B:B,MATCH(PolicyLevers!$C79,'Policy Characteristics'!$C:$C,0))</f>
        <v>Electric Vehicle Subsidy</v>
      </c>
      <c r="C79" s="255" t="str">
        <f t="shared" si="6"/>
        <v>Additional EV Subsidy Percentage</v>
      </c>
      <c r="D79" s="252" t="s">
        <v>45</v>
      </c>
      <c r="E79" s="252" t="s">
        <v>41</v>
      </c>
      <c r="F79" s="252" t="s">
        <v>89</v>
      </c>
      <c r="G79" s="252" t="s">
        <v>41</v>
      </c>
      <c r="H79" s="40">
        <v>594</v>
      </c>
      <c r="I79" s="250" t="s">
        <v>47</v>
      </c>
      <c r="J79" s="242" t="str">
        <f>INDEX('Policy Characteristics'!D:D,MATCH(PolicyLevers!$C79,'Policy Characteristics'!$C:$C,0))</f>
        <v>EV Subsidy</v>
      </c>
      <c r="K79" s="242" t="str">
        <f>INDEX('Policy Characteristics'!E:E,MATCH(PolicyLevers!$C79,'Policy Characteristics'!$C:$C,0))</f>
        <v>trans EV subsidy</v>
      </c>
      <c r="L79" s="242">
        <f>INDEX('Policy Characteristics'!F:F,MATCH(PolicyLevers!$C79,'Policy Characteristics'!$C:$C,0))</f>
        <v>0</v>
      </c>
      <c r="M79" s="242">
        <f>INDEX('Policy Characteristics'!G:G,MATCH(PolicyLevers!$C79,'Policy Characteristics'!$C:$C,0))</f>
        <v>0.5</v>
      </c>
      <c r="N79" s="242">
        <f>INDEX('Policy Characteristics'!H:H,MATCH(PolicyLevers!$C79,'Policy Characteristics'!$C:$C,0))</f>
        <v>0.01</v>
      </c>
      <c r="O79" s="242" t="str">
        <f>INDEX('Policy Characteristics'!I:I,MATCH(PolicyLevers!$C79,'Policy Characteristics'!$C:$C,0))</f>
        <v>% of vehicle cost</v>
      </c>
      <c r="P79" s="242"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79" s="259"/>
      <c r="R79" s="260"/>
      <c r="S79" s="261"/>
      <c r="T79" s="262"/>
    </row>
    <row r="80" spans="1:20" s="263" customFormat="1" x14ac:dyDescent="0.35">
      <c r="A80" s="241" t="str">
        <f>INDEX('Policy Characteristics'!A:A,MATCH(PolicyLevers!$C80,'Policy Characteristics'!$C:$C,0))</f>
        <v>Transportation</v>
      </c>
      <c r="B80" s="241" t="str">
        <f>INDEX('Policy Characteristics'!B:B,MATCH(PolicyLevers!$C80,'Policy Characteristics'!$C:$C,0))</f>
        <v>Electric Vehicle Subsidy</v>
      </c>
      <c r="C80" s="255" t="str">
        <f t="shared" si="6"/>
        <v>Additional EV Subsidy Percentage</v>
      </c>
      <c r="D80" s="252" t="s">
        <v>48</v>
      </c>
      <c r="E80" s="252" t="s">
        <v>42</v>
      </c>
      <c r="F80" s="252" t="s">
        <v>88</v>
      </c>
      <c r="G80" s="252" t="s">
        <v>90</v>
      </c>
      <c r="H80" s="40">
        <v>595</v>
      </c>
      <c r="I80" s="250" t="s">
        <v>47</v>
      </c>
      <c r="J80" s="242" t="str">
        <f>INDEX('Policy Characteristics'!D:D,MATCH(PolicyLevers!$C80,'Policy Characteristics'!$C:$C,0))</f>
        <v>EV Subsidy</v>
      </c>
      <c r="K80" s="242" t="str">
        <f>INDEX('Policy Characteristics'!E:E,MATCH(PolicyLevers!$C80,'Policy Characteristics'!$C:$C,0))</f>
        <v>trans EV subsidy</v>
      </c>
      <c r="L80" s="242">
        <f>INDEX('Policy Characteristics'!F:F,MATCH(PolicyLevers!$C80,'Policy Characteristics'!$C:$C,0))</f>
        <v>0</v>
      </c>
      <c r="M80" s="242">
        <f>INDEX('Policy Characteristics'!G:G,MATCH(PolicyLevers!$C80,'Policy Characteristics'!$C:$C,0))</f>
        <v>0.5</v>
      </c>
      <c r="N80" s="242">
        <f>INDEX('Policy Characteristics'!H:H,MATCH(PolicyLevers!$C80,'Policy Characteristics'!$C:$C,0))</f>
        <v>0.01</v>
      </c>
      <c r="O80" s="242" t="str">
        <f>INDEX('Policy Characteristics'!I:I,MATCH(PolicyLevers!$C80,'Policy Characteristics'!$C:$C,0))</f>
        <v>% of vehicle cost</v>
      </c>
      <c r="P80" s="242"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0" s="259"/>
      <c r="R80" s="260"/>
      <c r="S80" s="261"/>
      <c r="T80" s="262"/>
    </row>
    <row r="81" spans="1:20" s="263" customFormat="1" x14ac:dyDescent="0.35">
      <c r="A81" s="241" t="str">
        <f>INDEX('Policy Characteristics'!A:A,MATCH(PolicyLevers!$C81,'Policy Characteristics'!$C:$C,0))</f>
        <v>Transportation</v>
      </c>
      <c r="B81" s="241" t="str">
        <f>INDEX('Policy Characteristics'!B:B,MATCH(PolicyLevers!$C81,'Policy Characteristics'!$C:$C,0))</f>
        <v>Electric Vehicle Subsidy</v>
      </c>
      <c r="C81" s="255" t="str">
        <f t="shared" si="6"/>
        <v>Additional EV Subsidy Percentage</v>
      </c>
      <c r="D81" s="252" t="s">
        <v>45</v>
      </c>
      <c r="E81" s="252" t="s">
        <v>42</v>
      </c>
      <c r="F81" s="252" t="s">
        <v>89</v>
      </c>
      <c r="G81" s="252" t="s">
        <v>90</v>
      </c>
      <c r="H81" s="40">
        <v>596</v>
      </c>
      <c r="I81" s="250" t="s">
        <v>47</v>
      </c>
      <c r="J81" s="242" t="str">
        <f>INDEX('Policy Characteristics'!D:D,MATCH(PolicyLevers!$C81,'Policy Characteristics'!$C:$C,0))</f>
        <v>EV Subsidy</v>
      </c>
      <c r="K81" s="242" t="str">
        <f>INDEX('Policy Characteristics'!E:E,MATCH(PolicyLevers!$C81,'Policy Characteristics'!$C:$C,0))</f>
        <v>trans EV subsidy</v>
      </c>
      <c r="L81" s="242">
        <f>INDEX('Policy Characteristics'!F:F,MATCH(PolicyLevers!$C81,'Policy Characteristics'!$C:$C,0))</f>
        <v>0</v>
      </c>
      <c r="M81" s="242">
        <f>INDEX('Policy Characteristics'!G:G,MATCH(PolicyLevers!$C81,'Policy Characteristics'!$C:$C,0))</f>
        <v>0.5</v>
      </c>
      <c r="N81" s="242">
        <f>INDEX('Policy Characteristics'!H:H,MATCH(PolicyLevers!$C81,'Policy Characteristics'!$C:$C,0))</f>
        <v>0.01</v>
      </c>
      <c r="O81" s="242" t="str">
        <f>INDEX('Policy Characteristics'!I:I,MATCH(PolicyLevers!$C81,'Policy Characteristics'!$C:$C,0))</f>
        <v>% of vehicle cost</v>
      </c>
      <c r="P81" s="242"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1" s="259"/>
      <c r="R81" s="260"/>
      <c r="S81" s="261"/>
      <c r="T81" s="262"/>
    </row>
    <row r="82" spans="1:20" s="263" customFormat="1" x14ac:dyDescent="0.35">
      <c r="A82" s="241" t="str">
        <f>INDEX('Policy Characteristics'!A:A,MATCH(PolicyLevers!$C82,'Policy Characteristics'!$C:$C,0))</f>
        <v>Transportation</v>
      </c>
      <c r="B82" s="241" t="str">
        <f>INDEX('Policy Characteristics'!B:B,MATCH(PolicyLevers!$C82,'Policy Characteristics'!$C:$C,0))</f>
        <v>Electric Vehicle Subsidy</v>
      </c>
      <c r="C82" s="255" t="str">
        <f t="shared" si="6"/>
        <v>Additional EV Subsidy Percentage</v>
      </c>
      <c r="D82" s="252" t="s">
        <v>48</v>
      </c>
      <c r="E82" s="252" t="s">
        <v>43</v>
      </c>
      <c r="F82" s="252" t="s">
        <v>88</v>
      </c>
      <c r="G82" s="252" t="s">
        <v>91</v>
      </c>
      <c r="H82" s="40">
        <v>597</v>
      </c>
      <c r="I82" s="250" t="s">
        <v>47</v>
      </c>
      <c r="J82" s="242" t="str">
        <f>INDEX('Policy Characteristics'!D:D,MATCH(PolicyLevers!$C82,'Policy Characteristics'!$C:$C,0))</f>
        <v>EV Subsidy</v>
      </c>
      <c r="K82" s="242" t="str">
        <f>INDEX('Policy Characteristics'!E:E,MATCH(PolicyLevers!$C82,'Policy Characteristics'!$C:$C,0))</f>
        <v>trans EV subsidy</v>
      </c>
      <c r="L82" s="242">
        <f>INDEX('Policy Characteristics'!F:F,MATCH(PolicyLevers!$C82,'Policy Characteristics'!$C:$C,0))</f>
        <v>0</v>
      </c>
      <c r="M82" s="242">
        <f>INDEX('Policy Characteristics'!G:G,MATCH(PolicyLevers!$C82,'Policy Characteristics'!$C:$C,0))</f>
        <v>0.5</v>
      </c>
      <c r="N82" s="242">
        <f>INDEX('Policy Characteristics'!H:H,MATCH(PolicyLevers!$C82,'Policy Characteristics'!$C:$C,0))</f>
        <v>0.01</v>
      </c>
      <c r="O82" s="242" t="str">
        <f>INDEX('Policy Characteristics'!I:I,MATCH(PolicyLevers!$C82,'Policy Characteristics'!$C:$C,0))</f>
        <v>% of vehicle cost</v>
      </c>
      <c r="P82" s="242"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2" s="259"/>
      <c r="R82" s="260"/>
      <c r="S82" s="261"/>
      <c r="T82" s="262"/>
    </row>
    <row r="83" spans="1:20" s="263" customFormat="1" x14ac:dyDescent="0.35">
      <c r="A83" s="241" t="str">
        <f>INDEX('Policy Characteristics'!A:A,MATCH(PolicyLevers!$C83,'Policy Characteristics'!$C:$C,0))</f>
        <v>Transportation</v>
      </c>
      <c r="B83" s="241" t="str">
        <f>INDEX('Policy Characteristics'!B:B,MATCH(PolicyLevers!$C83,'Policy Characteristics'!$C:$C,0))</f>
        <v>Electric Vehicle Subsidy</v>
      </c>
      <c r="C83" s="255" t="str">
        <f t="shared" si="6"/>
        <v>Additional EV Subsidy Percentage</v>
      </c>
      <c r="D83" s="252" t="s">
        <v>45</v>
      </c>
      <c r="E83" s="252" t="s">
        <v>43</v>
      </c>
      <c r="F83" s="252" t="s">
        <v>89</v>
      </c>
      <c r="G83" s="252" t="s">
        <v>91</v>
      </c>
      <c r="H83" s="40">
        <v>598</v>
      </c>
      <c r="I83" s="250" t="s">
        <v>47</v>
      </c>
      <c r="J83" s="242" t="str">
        <f>INDEX('Policy Characteristics'!D:D,MATCH(PolicyLevers!$C83,'Policy Characteristics'!$C:$C,0))</f>
        <v>EV Subsidy</v>
      </c>
      <c r="K83" s="242" t="str">
        <f>INDEX('Policy Characteristics'!E:E,MATCH(PolicyLevers!$C83,'Policy Characteristics'!$C:$C,0))</f>
        <v>trans EV subsidy</v>
      </c>
      <c r="L83" s="242">
        <f>INDEX('Policy Characteristics'!F:F,MATCH(PolicyLevers!$C83,'Policy Characteristics'!$C:$C,0))</f>
        <v>0</v>
      </c>
      <c r="M83" s="242">
        <f>INDEX('Policy Characteristics'!G:G,MATCH(PolicyLevers!$C83,'Policy Characteristics'!$C:$C,0))</f>
        <v>0.5</v>
      </c>
      <c r="N83" s="242">
        <f>INDEX('Policy Characteristics'!H:H,MATCH(PolicyLevers!$C83,'Policy Characteristics'!$C:$C,0))</f>
        <v>0.01</v>
      </c>
      <c r="O83" s="242" t="str">
        <f>INDEX('Policy Characteristics'!I:I,MATCH(PolicyLevers!$C83,'Policy Characteristics'!$C:$C,0))</f>
        <v>% of vehicle cost</v>
      </c>
      <c r="P83" s="242"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3" s="259"/>
      <c r="R83" s="260"/>
      <c r="S83" s="261"/>
      <c r="T83" s="262"/>
    </row>
    <row r="84" spans="1:20" s="263" customFormat="1" x14ac:dyDescent="0.35">
      <c r="A84" s="241" t="str">
        <f>INDEX('Policy Characteristics'!A:A,MATCH(PolicyLevers!$C84,'Policy Characteristics'!$C:$C,0))</f>
        <v>Transportation</v>
      </c>
      <c r="B84" s="241" t="str">
        <f>INDEX('Policy Characteristics'!B:B,MATCH(PolicyLevers!$C84,'Policy Characteristics'!$C:$C,0))</f>
        <v>Electric Vehicle Subsidy</v>
      </c>
      <c r="C84" s="255" t="str">
        <f t="shared" si="6"/>
        <v>Additional EV Subsidy Percentage</v>
      </c>
      <c r="D84" s="252" t="s">
        <v>48</v>
      </c>
      <c r="E84" s="252" t="s">
        <v>44</v>
      </c>
      <c r="F84" s="252" t="s">
        <v>88</v>
      </c>
      <c r="G84" s="252" t="s">
        <v>92</v>
      </c>
      <c r="H84" s="40">
        <v>599</v>
      </c>
      <c r="I84" s="250" t="s">
        <v>47</v>
      </c>
      <c r="J84" s="242" t="str">
        <f>INDEX('Policy Characteristics'!D:D,MATCH(PolicyLevers!$C84,'Policy Characteristics'!$C:$C,0))</f>
        <v>EV Subsidy</v>
      </c>
      <c r="K84" s="242" t="str">
        <f>INDEX('Policy Characteristics'!E:E,MATCH(PolicyLevers!$C84,'Policy Characteristics'!$C:$C,0))</f>
        <v>trans EV subsidy</v>
      </c>
      <c r="L84" s="242">
        <f>INDEX('Policy Characteristics'!F:F,MATCH(PolicyLevers!$C84,'Policy Characteristics'!$C:$C,0))</f>
        <v>0</v>
      </c>
      <c r="M84" s="242">
        <f>INDEX('Policy Characteristics'!G:G,MATCH(PolicyLevers!$C84,'Policy Characteristics'!$C:$C,0))</f>
        <v>0.5</v>
      </c>
      <c r="N84" s="242">
        <f>INDEX('Policy Characteristics'!H:H,MATCH(PolicyLevers!$C84,'Policy Characteristics'!$C:$C,0))</f>
        <v>0.01</v>
      </c>
      <c r="O84" s="242" t="str">
        <f>INDEX('Policy Characteristics'!I:I,MATCH(PolicyLevers!$C84,'Policy Characteristics'!$C:$C,0))</f>
        <v>% of vehicle cost</v>
      </c>
      <c r="P84" s="242"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4" s="259"/>
      <c r="R84" s="260"/>
      <c r="S84" s="261"/>
      <c r="T84" s="262"/>
    </row>
    <row r="85" spans="1:20" s="263" customFormat="1" x14ac:dyDescent="0.35">
      <c r="A85" s="241" t="str">
        <f>INDEX('Policy Characteristics'!A:A,MATCH(PolicyLevers!$C85,'Policy Characteristics'!$C:$C,0))</f>
        <v>Transportation</v>
      </c>
      <c r="B85" s="241" t="str">
        <f>INDEX('Policy Characteristics'!B:B,MATCH(PolicyLevers!$C85,'Policy Characteristics'!$C:$C,0))</f>
        <v>Electric Vehicle Subsidy</v>
      </c>
      <c r="C85" s="255" t="str">
        <f t="shared" si="6"/>
        <v>Additional EV Subsidy Percentage</v>
      </c>
      <c r="D85" s="252" t="s">
        <v>45</v>
      </c>
      <c r="E85" s="252" t="s">
        <v>44</v>
      </c>
      <c r="F85" s="252" t="s">
        <v>89</v>
      </c>
      <c r="G85" s="252" t="s">
        <v>92</v>
      </c>
      <c r="H85" s="40">
        <v>600</v>
      </c>
      <c r="I85" s="250" t="s">
        <v>47</v>
      </c>
      <c r="J85" s="242" t="str">
        <f>INDEX('Policy Characteristics'!D:D,MATCH(PolicyLevers!$C85,'Policy Characteristics'!$C:$C,0))</f>
        <v>EV Subsidy</v>
      </c>
      <c r="K85" s="242" t="str">
        <f>INDEX('Policy Characteristics'!E:E,MATCH(PolicyLevers!$C85,'Policy Characteristics'!$C:$C,0))</f>
        <v>trans EV subsidy</v>
      </c>
      <c r="L85" s="242">
        <f>INDEX('Policy Characteristics'!F:F,MATCH(PolicyLevers!$C85,'Policy Characteristics'!$C:$C,0))</f>
        <v>0</v>
      </c>
      <c r="M85" s="242">
        <f>INDEX('Policy Characteristics'!G:G,MATCH(PolicyLevers!$C85,'Policy Characteristics'!$C:$C,0))</f>
        <v>0.5</v>
      </c>
      <c r="N85" s="242">
        <f>INDEX('Policy Characteristics'!H:H,MATCH(PolicyLevers!$C85,'Policy Characteristics'!$C:$C,0))</f>
        <v>0.01</v>
      </c>
      <c r="O85" s="242" t="str">
        <f>INDEX('Policy Characteristics'!I:I,MATCH(PolicyLevers!$C85,'Policy Characteristics'!$C:$C,0))</f>
        <v>% of vehicle cost</v>
      </c>
      <c r="P85" s="242"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5" s="259"/>
      <c r="R85" s="260"/>
      <c r="S85" s="261"/>
      <c r="T85" s="262"/>
    </row>
    <row r="86" spans="1:20" s="263" customFormat="1" x14ac:dyDescent="0.35">
      <c r="A86" s="241" t="str">
        <f>INDEX('Policy Characteristics'!A:A,MATCH(PolicyLevers!$C86,'Policy Characteristics'!$C:$C,0))</f>
        <v>Transportation</v>
      </c>
      <c r="B86" s="241" t="str">
        <f>INDEX('Policy Characteristics'!B:B,MATCH(PolicyLevers!$C86,'Policy Characteristics'!$C:$C,0))</f>
        <v>Electric Vehicle Subsidy</v>
      </c>
      <c r="C86" s="255" t="str">
        <f t="shared" si="6"/>
        <v>Additional EV Subsidy Percentage</v>
      </c>
      <c r="D86" s="252" t="s">
        <v>48</v>
      </c>
      <c r="E86" s="252" t="s">
        <v>119</v>
      </c>
      <c r="F86" s="252" t="s">
        <v>88</v>
      </c>
      <c r="G86" s="252" t="s">
        <v>160</v>
      </c>
      <c r="H86" s="40">
        <v>601</v>
      </c>
      <c r="I86" s="250" t="s">
        <v>47</v>
      </c>
      <c r="J86" s="242" t="str">
        <f>INDEX('Policy Characteristics'!D:D,MATCH(PolicyLevers!$C86,'Policy Characteristics'!$C:$C,0))</f>
        <v>EV Subsidy</v>
      </c>
      <c r="K86" s="242" t="str">
        <f>INDEX('Policy Characteristics'!E:E,MATCH(PolicyLevers!$C86,'Policy Characteristics'!$C:$C,0))</f>
        <v>trans EV subsidy</v>
      </c>
      <c r="L86" s="242">
        <f>INDEX('Policy Characteristics'!F:F,MATCH(PolicyLevers!$C86,'Policy Characteristics'!$C:$C,0))</f>
        <v>0</v>
      </c>
      <c r="M86" s="242">
        <f>INDEX('Policy Characteristics'!G:G,MATCH(PolicyLevers!$C86,'Policy Characteristics'!$C:$C,0))</f>
        <v>0.5</v>
      </c>
      <c r="N86" s="242">
        <f>INDEX('Policy Characteristics'!H:H,MATCH(PolicyLevers!$C86,'Policy Characteristics'!$C:$C,0))</f>
        <v>0.01</v>
      </c>
      <c r="O86" s="242" t="str">
        <f>INDEX('Policy Characteristics'!I:I,MATCH(PolicyLevers!$C86,'Policy Characteristics'!$C:$C,0))</f>
        <v>% of vehicle cost</v>
      </c>
      <c r="P86" s="242"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6" s="259"/>
      <c r="R86" s="260"/>
      <c r="S86" s="261"/>
      <c r="T86" s="262"/>
    </row>
    <row r="87" spans="1:20" s="263" customFormat="1" x14ac:dyDescent="0.35">
      <c r="A87" s="241" t="str">
        <f>INDEX('Policy Characteristics'!A:A,MATCH(PolicyLevers!$C87,'Policy Characteristics'!$C:$C,0))</f>
        <v>Transportation</v>
      </c>
      <c r="B87" s="241" t="str">
        <f>INDEX('Policy Characteristics'!B:B,MATCH(PolicyLevers!$C87,'Policy Characteristics'!$C:$C,0))</f>
        <v>Electric Vehicle Subsidy</v>
      </c>
      <c r="C87" s="255" t="str">
        <f t="shared" si="6"/>
        <v>Additional EV Subsidy Percentage</v>
      </c>
      <c r="D87" s="252" t="s">
        <v>45</v>
      </c>
      <c r="E87" s="252" t="s">
        <v>119</v>
      </c>
      <c r="F87" s="252" t="s">
        <v>89</v>
      </c>
      <c r="G87" s="252" t="s">
        <v>160</v>
      </c>
      <c r="H87" s="40">
        <v>602</v>
      </c>
      <c r="I87" s="250" t="s">
        <v>47</v>
      </c>
      <c r="J87" s="242" t="str">
        <f>INDEX('Policy Characteristics'!D:D,MATCH(PolicyLevers!$C87,'Policy Characteristics'!$C:$C,0))</f>
        <v>EV Subsidy</v>
      </c>
      <c r="K87" s="242" t="str">
        <f>INDEX('Policy Characteristics'!E:E,MATCH(PolicyLevers!$C87,'Policy Characteristics'!$C:$C,0))</f>
        <v>trans EV subsidy</v>
      </c>
      <c r="L87" s="242">
        <f>INDEX('Policy Characteristics'!F:F,MATCH(PolicyLevers!$C87,'Policy Characteristics'!$C:$C,0))</f>
        <v>0</v>
      </c>
      <c r="M87" s="242">
        <f>INDEX('Policy Characteristics'!G:G,MATCH(PolicyLevers!$C87,'Policy Characteristics'!$C:$C,0))</f>
        <v>0.5</v>
      </c>
      <c r="N87" s="242">
        <f>INDEX('Policy Characteristics'!H:H,MATCH(PolicyLevers!$C87,'Policy Characteristics'!$C:$C,0))</f>
        <v>0.01</v>
      </c>
      <c r="O87" s="242" t="str">
        <f>INDEX('Policy Characteristics'!I:I,MATCH(PolicyLevers!$C87,'Policy Characteristics'!$C:$C,0))</f>
        <v>% of vehicle cost</v>
      </c>
      <c r="P87" s="242"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7" s="259"/>
      <c r="R87" s="260"/>
      <c r="S87" s="261"/>
      <c r="T87" s="262"/>
    </row>
    <row r="88" spans="1:20" x14ac:dyDescent="0.35">
      <c r="A88" s="241" t="str">
        <f>INDEX('Policy Characteristics'!A:A,MATCH(PolicyLevers!$C88,'Policy Characteristics'!$C:$C,0))</f>
        <v>Transportation</v>
      </c>
      <c r="B88" s="241" t="str">
        <f>INDEX('Policy Characteristics'!B:B,MATCH(PolicyLevers!$C88,'Policy Characteristics'!$C:$C,0))</f>
        <v>Feebate</v>
      </c>
      <c r="C88" s="262" t="s">
        <v>117</v>
      </c>
      <c r="D88" s="243"/>
      <c r="E88" s="243"/>
      <c r="F88" s="243"/>
      <c r="G88" s="243"/>
      <c r="H88" s="40">
        <v>1</v>
      </c>
      <c r="I88" s="243" t="s">
        <v>46</v>
      </c>
      <c r="J88" s="242" t="str">
        <f>INDEX('Policy Characteristics'!D:D,MATCH(PolicyLevers!$C88,'Policy Characteristics'!$C:$C,0))</f>
        <v>Feebate</v>
      </c>
      <c r="K88" s="242" t="str">
        <f>INDEX('Policy Characteristics'!E:E,MATCH(PolicyLevers!$C88,'Policy Characteristics'!$C:$C,0))</f>
        <v>trans LDVs feebate</v>
      </c>
      <c r="L88" s="242">
        <f>INDEX('Policy Characteristics'!F:F,MATCH(PolicyLevers!$C88,'Policy Characteristics'!$C:$C,0))</f>
        <v>0</v>
      </c>
      <c r="M88" s="242">
        <f>INDEX('Policy Characteristics'!G:G,MATCH(PolicyLevers!$C88,'Policy Characteristics'!$C:$C,0))</f>
        <v>1</v>
      </c>
      <c r="N88" s="242">
        <f>INDEX('Policy Characteristics'!H:H,MATCH(PolicyLevers!$C88,'Policy Characteristics'!$C:$C,0))</f>
        <v>0.02</v>
      </c>
      <c r="O88" s="242" t="str">
        <f>INDEX('Policy Characteristics'!I:I,MATCH(PolicyLevers!$C88,'Policy Characteristics'!$C:$C,0))</f>
        <v>% of global best practice rate</v>
      </c>
      <c r="P88" s="242"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43" t="s">
        <v>1722</v>
      </c>
      <c r="R88" s="264" t="s">
        <v>207</v>
      </c>
      <c r="S88" s="265" t="s">
        <v>163</v>
      </c>
      <c r="T88" s="243" t="s">
        <v>188</v>
      </c>
    </row>
    <row r="89" spans="1:20" ht="75" customHeight="1" x14ac:dyDescent="0.35">
      <c r="A89" s="241" t="str">
        <f>INDEX('Policy Characteristics'!A:A,MATCH(PolicyLevers!$C89,'Policy Characteristics'!$C:$C,0))</f>
        <v>Transportation</v>
      </c>
      <c r="B89" s="241" t="str">
        <f>INDEX('Policy Characteristics'!B:B,MATCH(PolicyLevers!$C89,'Policy Characteristics'!$C:$C,0))</f>
        <v>Fuel Economy Standard</v>
      </c>
      <c r="C89" s="262" t="s">
        <v>287</v>
      </c>
      <c r="D89" s="243" t="s">
        <v>48</v>
      </c>
      <c r="E89" s="243" t="s">
        <v>40</v>
      </c>
      <c r="F89" s="243" t="s">
        <v>88</v>
      </c>
      <c r="G89" s="243" t="s">
        <v>40</v>
      </c>
      <c r="H89" s="40">
        <v>362</v>
      </c>
      <c r="I89" s="250" t="s">
        <v>46</v>
      </c>
      <c r="J89" s="242" t="str">
        <f>INDEX('Policy Characteristics'!D:D,MATCH(PolicyLevers!$C89,'Policy Characteristics'!$C:$C,0))</f>
        <v>Vehicle Fuel Economy Standards</v>
      </c>
      <c r="K89" s="242" t="str">
        <f>INDEX('Policy Characteristics'!E:E,MATCH(PolicyLevers!$C89,'Policy Characteristics'!$C:$C,0))</f>
        <v>trans fuel economy standards</v>
      </c>
      <c r="L89" s="242">
        <f>INDEX('Policy Characteristics'!F:F,MATCH(PolicyLevers!$C89,'Policy Characteristics'!$C:$C,0))</f>
        <v>0</v>
      </c>
      <c r="M89" s="242">
        <f>INDEX('Policy Characteristics'!G:G,MATCH(PolicyLevers!$C89,'Policy Characteristics'!$C:$C,0))</f>
        <v>1</v>
      </c>
      <c r="N89" s="242">
        <f>INDEX('Policy Characteristics'!H:H,MATCH(PolicyLevers!$C89,'Policy Characteristics'!$C:$C,0))</f>
        <v>0.01</v>
      </c>
      <c r="O89" s="242" t="str">
        <f>INDEX('Policy Characteristics'!I:I,MATCH(PolicyLevers!$C89,'Policy Characteristics'!$C:$C,0))</f>
        <v>% increase in miles/gal</v>
      </c>
      <c r="P89" s="242"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243" t="s">
        <v>1723</v>
      </c>
      <c r="R89" s="264" t="s">
        <v>208</v>
      </c>
      <c r="S89" s="266" t="s">
        <v>694</v>
      </c>
      <c r="T89" s="243" t="s">
        <v>361</v>
      </c>
    </row>
    <row r="90" spans="1:20" ht="90" customHeight="1" x14ac:dyDescent="0.35">
      <c r="A90" s="241" t="str">
        <f>INDEX('Policy Characteristics'!A:A,MATCH(PolicyLevers!$C90,'Policy Characteristics'!$C:$C,0))</f>
        <v>Transportation</v>
      </c>
      <c r="B90" s="241" t="str">
        <f>INDEX('Policy Characteristics'!B:B,MATCH(PolicyLevers!$C90,'Policy Characteristics'!$C:$C,0))</f>
        <v>Fuel Economy Standard</v>
      </c>
      <c r="C90" s="255" t="str">
        <f t="shared" ref="A90:C94" si="7">C$89</f>
        <v>Percentage Additional Improvement of Fuel Economy Std</v>
      </c>
      <c r="D90" s="243" t="s">
        <v>45</v>
      </c>
      <c r="E90" s="243" t="s">
        <v>40</v>
      </c>
      <c r="F90" s="243" t="s">
        <v>89</v>
      </c>
      <c r="G90" s="243" t="s">
        <v>40</v>
      </c>
      <c r="H90" s="40">
        <v>363</v>
      </c>
      <c r="I90" s="250" t="s">
        <v>46</v>
      </c>
      <c r="J90" s="242" t="str">
        <f>INDEX('Policy Characteristics'!D:D,MATCH(PolicyLevers!$C90,'Policy Characteristics'!$C:$C,0))</f>
        <v>Vehicle Fuel Economy Standards</v>
      </c>
      <c r="K90" s="242" t="str">
        <f>INDEX('Policy Characteristics'!E:E,MATCH(PolicyLevers!$C90,'Policy Characteristics'!$C:$C,0))</f>
        <v>trans fuel economy standards</v>
      </c>
      <c r="L90" s="242">
        <f>INDEX('Policy Characteristics'!F:F,MATCH(PolicyLevers!$C90,'Policy Characteristics'!$C:$C,0))</f>
        <v>0</v>
      </c>
      <c r="M90" s="242">
        <f>INDEX('Policy Characteristics'!G:G,MATCH(PolicyLevers!$C90,'Policy Characteristics'!$C:$C,0))</f>
        <v>1</v>
      </c>
      <c r="N90" s="242">
        <f>INDEX('Policy Characteristics'!H:H,MATCH(PolicyLevers!$C90,'Policy Characteristics'!$C:$C,0))</f>
        <v>0.01</v>
      </c>
      <c r="O90" s="242" t="str">
        <f>INDEX('Policy Characteristics'!I:I,MATCH(PolicyLevers!$C90,'Policy Characteristics'!$C:$C,0))</f>
        <v>% increase in miles/gal</v>
      </c>
      <c r="P90" s="242"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267" t="str">
        <f t="shared" ref="Q90:S99" si="8">Q$89</f>
        <v>transportation-sector-main.html#fuel-econ-std</v>
      </c>
      <c r="R90" s="268" t="str">
        <f t="shared" si="8"/>
        <v>fuel-economy-standard.html</v>
      </c>
      <c r="S90" s="269" t="str">
        <f t="shared" si="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70" t="str">
        <f t="shared" ref="T90:T92" si="9">T$89</f>
        <v>National Research Council, 2013, "Transitions to Alternative Vehicles and Fuels", https://www.nap.edu/catalog/18264/transitions-to-alternative-vehicles-and-fuels, Table 2.9, Fuel economy test mpg.</v>
      </c>
    </row>
    <row r="91" spans="1:20" ht="107.25" customHeight="1" x14ac:dyDescent="0.35">
      <c r="A91" s="241" t="str">
        <f>INDEX('Policy Characteristics'!A:A,MATCH(PolicyLevers!$C91,'Policy Characteristics'!$C:$C,0))</f>
        <v>Transportation</v>
      </c>
      <c r="B91" s="241" t="str">
        <f>INDEX('Policy Characteristics'!B:B,MATCH(PolicyLevers!$C91,'Policy Characteristics'!$C:$C,0))</f>
        <v>Fuel Economy Standard</v>
      </c>
      <c r="C91" s="255" t="str">
        <f t="shared" ref="B91:C94" si="10">C$89</f>
        <v>Percentage Additional Improvement of Fuel Economy Std</v>
      </c>
      <c r="D91" s="243" t="s">
        <v>48</v>
      </c>
      <c r="E91" s="243" t="s">
        <v>41</v>
      </c>
      <c r="F91" s="243" t="s">
        <v>88</v>
      </c>
      <c r="G91" s="243" t="s">
        <v>41</v>
      </c>
      <c r="H91" s="40">
        <v>364</v>
      </c>
      <c r="I91" s="250" t="s">
        <v>46</v>
      </c>
      <c r="J91" s="242" t="str">
        <f>INDEX('Policy Characteristics'!D:D,MATCH(PolicyLevers!$C91,'Policy Characteristics'!$C:$C,0))</f>
        <v>Vehicle Fuel Economy Standards</v>
      </c>
      <c r="K91" s="242" t="str">
        <f>INDEX('Policy Characteristics'!E:E,MATCH(PolicyLevers!$C91,'Policy Characteristics'!$C:$C,0))</f>
        <v>trans fuel economy standards</v>
      </c>
      <c r="L91" s="242">
        <f>INDEX('Policy Characteristics'!F:F,MATCH(PolicyLevers!$C91,'Policy Characteristics'!$C:$C,0))</f>
        <v>0</v>
      </c>
      <c r="M91" s="242">
        <f>INDEX('Policy Characteristics'!G:G,MATCH(PolicyLevers!$C91,'Policy Characteristics'!$C:$C,0))</f>
        <v>1</v>
      </c>
      <c r="N91" s="242">
        <f>INDEX('Policy Characteristics'!H:H,MATCH(PolicyLevers!$C91,'Policy Characteristics'!$C:$C,0))</f>
        <v>0.01</v>
      </c>
      <c r="O91" s="242" t="str">
        <f>INDEX('Policy Characteristics'!I:I,MATCH(PolicyLevers!$C91,'Policy Characteristics'!$C:$C,0))</f>
        <v>% increase in miles/gal</v>
      </c>
      <c r="P91" s="242"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267" t="str">
        <f t="shared" si="8"/>
        <v>transportation-sector-main.html#fuel-econ-std</v>
      </c>
      <c r="R91" s="268" t="str">
        <f t="shared" si="8"/>
        <v>fuel-economy-standard.html</v>
      </c>
      <c r="S91" s="266" t="s">
        <v>695</v>
      </c>
      <c r="T91" s="243" t="s">
        <v>372</v>
      </c>
    </row>
    <row r="92" spans="1:20" ht="105" customHeight="1" x14ac:dyDescent="0.35">
      <c r="A92" s="241" t="str">
        <f>INDEX('Policy Characteristics'!A:A,MATCH(PolicyLevers!$C92,'Policy Characteristics'!$C:$C,0))</f>
        <v>Transportation</v>
      </c>
      <c r="B92" s="241" t="str">
        <f>INDEX('Policy Characteristics'!B:B,MATCH(PolicyLevers!$C92,'Policy Characteristics'!$C:$C,0))</f>
        <v>Fuel Economy Standard</v>
      </c>
      <c r="C92" s="255" t="str">
        <f t="shared" si="7"/>
        <v>Percentage Additional Improvement of Fuel Economy Std</v>
      </c>
      <c r="D92" s="243" t="s">
        <v>45</v>
      </c>
      <c r="E92" s="243" t="s">
        <v>41</v>
      </c>
      <c r="F92" s="243" t="s">
        <v>89</v>
      </c>
      <c r="G92" s="243" t="s">
        <v>41</v>
      </c>
      <c r="H92" s="40">
        <v>365</v>
      </c>
      <c r="I92" s="250" t="s">
        <v>46</v>
      </c>
      <c r="J92" s="242" t="str">
        <f>INDEX('Policy Characteristics'!D:D,MATCH(PolicyLevers!$C92,'Policy Characteristics'!$C:$C,0))</f>
        <v>Vehicle Fuel Economy Standards</v>
      </c>
      <c r="K92" s="242" t="str">
        <f>INDEX('Policy Characteristics'!E:E,MATCH(PolicyLevers!$C92,'Policy Characteristics'!$C:$C,0))</f>
        <v>trans fuel economy standards</v>
      </c>
      <c r="L92" s="242">
        <f>INDEX('Policy Characteristics'!F:F,MATCH(PolicyLevers!$C92,'Policy Characteristics'!$C:$C,0))</f>
        <v>0</v>
      </c>
      <c r="M92" s="242">
        <f>INDEX('Policy Characteristics'!G:G,MATCH(PolicyLevers!$C92,'Policy Characteristics'!$C:$C,0))</f>
        <v>1</v>
      </c>
      <c r="N92" s="242">
        <f>INDEX('Policy Characteristics'!H:H,MATCH(PolicyLevers!$C92,'Policy Characteristics'!$C:$C,0))</f>
        <v>0.01</v>
      </c>
      <c r="O92" s="242" t="str">
        <f>INDEX('Policy Characteristics'!I:I,MATCH(PolicyLevers!$C92,'Policy Characteristics'!$C:$C,0))</f>
        <v>% increase in miles/gal</v>
      </c>
      <c r="P92" s="242"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267" t="str">
        <f t="shared" si="8"/>
        <v>transportation-sector-main.html#fuel-econ-std</v>
      </c>
      <c r="R92" s="268" t="str">
        <f t="shared" si="8"/>
        <v>fuel-economy-standard.html</v>
      </c>
      <c r="S92" s="27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70" t="str">
        <f t="shared" si="9"/>
        <v>National Research Council, 2013, "Transitions to Alternative Vehicles and Fuels", https://www.nap.edu/catalog/18264/transitions-to-alternative-vehicles-and-fuels, Table 2.9, Fuel economy test mpg.</v>
      </c>
    </row>
    <row r="93" spans="1:20" x14ac:dyDescent="0.35">
      <c r="A93" s="241" t="str">
        <f>INDEX('Policy Characteristics'!A:A,MATCH(PolicyLevers!$C93,'Policy Characteristics'!$C:$C,0))</f>
        <v>Transportation</v>
      </c>
      <c r="B93" s="241" t="str">
        <f>INDEX('Policy Characteristics'!B:B,MATCH(PolicyLevers!$C93,'Policy Characteristics'!$C:$C,0))</f>
        <v>Fuel Economy Standard</v>
      </c>
      <c r="C93" s="255" t="str">
        <f t="shared" si="7"/>
        <v>Percentage Additional Improvement of Fuel Economy Std</v>
      </c>
      <c r="D93" s="243" t="s">
        <v>48</v>
      </c>
      <c r="E93" s="243" t="s">
        <v>42</v>
      </c>
      <c r="F93" s="243" t="s">
        <v>88</v>
      </c>
      <c r="G93" s="243" t="s">
        <v>90</v>
      </c>
      <c r="H93" s="40">
        <v>366</v>
      </c>
      <c r="I93" s="250" t="s">
        <v>46</v>
      </c>
      <c r="J93" s="242" t="str">
        <f>INDEX('Policy Characteristics'!D:D,MATCH(PolicyLevers!$C93,'Policy Characteristics'!$C:$C,0))</f>
        <v>Vehicle Fuel Economy Standards</v>
      </c>
      <c r="K93" s="242" t="str">
        <f>INDEX('Policy Characteristics'!E:E,MATCH(PolicyLevers!$C93,'Policy Characteristics'!$C:$C,0))</f>
        <v>trans fuel economy standards</v>
      </c>
      <c r="L93" s="242">
        <f>INDEX('Policy Characteristics'!F:F,MATCH(PolicyLevers!$C93,'Policy Characteristics'!$C:$C,0))</f>
        <v>0</v>
      </c>
      <c r="M93" s="242">
        <f>INDEX('Policy Characteristics'!G:G,MATCH(PolicyLevers!$C93,'Policy Characteristics'!$C:$C,0))</f>
        <v>1</v>
      </c>
      <c r="N93" s="242">
        <f>INDEX('Policy Characteristics'!H:H,MATCH(PolicyLevers!$C93,'Policy Characteristics'!$C:$C,0))</f>
        <v>0.01</v>
      </c>
      <c r="O93" s="242" t="str">
        <f>INDEX('Policy Characteristics'!I:I,MATCH(PolicyLevers!$C93,'Policy Characteristics'!$C:$C,0))</f>
        <v>% increase in miles/gal</v>
      </c>
      <c r="P93" s="242"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267" t="str">
        <f t="shared" si="8"/>
        <v>transportation-sector-main.html#fuel-econ-std</v>
      </c>
      <c r="R93" s="268" t="str">
        <f t="shared" si="8"/>
        <v>fuel-economy-standard.html</v>
      </c>
      <c r="S93" s="265" t="s">
        <v>168</v>
      </c>
      <c r="T93" s="243" t="s">
        <v>189</v>
      </c>
    </row>
    <row r="94" spans="1:20" x14ac:dyDescent="0.35">
      <c r="A94" s="241" t="str">
        <f>INDEX('Policy Characteristics'!A:A,MATCH(PolicyLevers!$C94,'Policy Characteristics'!$C:$C,0))</f>
        <v>Transportation</v>
      </c>
      <c r="B94" s="241" t="str">
        <f>INDEX('Policy Characteristics'!B:B,MATCH(PolicyLevers!$C94,'Policy Characteristics'!$C:$C,0))</f>
        <v>Fuel Economy Standard</v>
      </c>
      <c r="C94" s="255" t="str">
        <f t="shared" si="10"/>
        <v>Percentage Additional Improvement of Fuel Economy Std</v>
      </c>
      <c r="D94" s="243" t="s">
        <v>45</v>
      </c>
      <c r="E94" s="243" t="s">
        <v>42</v>
      </c>
      <c r="F94" s="243" t="s">
        <v>89</v>
      </c>
      <c r="G94" s="243" t="s">
        <v>90</v>
      </c>
      <c r="H94" s="40">
        <v>367</v>
      </c>
      <c r="I94" s="250" t="s">
        <v>46</v>
      </c>
      <c r="J94" s="242" t="str">
        <f>INDEX('Policy Characteristics'!D:D,MATCH(PolicyLevers!$C94,'Policy Characteristics'!$C:$C,0))</f>
        <v>Vehicle Fuel Economy Standards</v>
      </c>
      <c r="K94" s="242" t="str">
        <f>INDEX('Policy Characteristics'!E:E,MATCH(PolicyLevers!$C94,'Policy Characteristics'!$C:$C,0))</f>
        <v>trans fuel economy standards</v>
      </c>
      <c r="L94" s="242">
        <f>INDEX('Policy Characteristics'!F:F,MATCH(PolicyLevers!$C94,'Policy Characteristics'!$C:$C,0))</f>
        <v>0</v>
      </c>
      <c r="M94" s="242">
        <f>INDEX('Policy Characteristics'!G:G,MATCH(PolicyLevers!$C94,'Policy Characteristics'!$C:$C,0))</f>
        <v>1</v>
      </c>
      <c r="N94" s="242">
        <f>INDEX('Policy Characteristics'!H:H,MATCH(PolicyLevers!$C94,'Policy Characteristics'!$C:$C,0))</f>
        <v>0.01</v>
      </c>
      <c r="O94" s="242" t="str">
        <f>INDEX('Policy Characteristics'!I:I,MATCH(PolicyLevers!$C94,'Policy Characteristics'!$C:$C,0))</f>
        <v>% increase in miles/gal</v>
      </c>
      <c r="P94" s="242"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267" t="str">
        <f t="shared" si="8"/>
        <v>transportation-sector-main.html#fuel-econ-std</v>
      </c>
      <c r="R94" s="268" t="str">
        <f t="shared" si="8"/>
        <v>fuel-economy-standard.html</v>
      </c>
      <c r="S94" s="265" t="s">
        <v>168</v>
      </c>
      <c r="T94" s="2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35">
      <c r="A95" s="241" t="str">
        <f>INDEX('Policy Characteristics'!A:A,MATCH(PolicyLevers!$C95,'Policy Characteristics'!$C:$C,0))</f>
        <v>Transportation</v>
      </c>
      <c r="B95" s="241" t="str">
        <f>INDEX('Policy Characteristics'!B:B,MATCH(PolicyLevers!$C95,'Policy Characteristics'!$C:$C,0))</f>
        <v>Fuel Economy Standard</v>
      </c>
      <c r="C95" s="255" t="str">
        <f t="shared" ref="A95:C100" si="11">C$89</f>
        <v>Percentage Additional Improvement of Fuel Economy Std</v>
      </c>
      <c r="D95" s="243" t="s">
        <v>48</v>
      </c>
      <c r="E95" s="243" t="s">
        <v>43</v>
      </c>
      <c r="F95" s="243" t="s">
        <v>88</v>
      </c>
      <c r="G95" s="243" t="s">
        <v>91</v>
      </c>
      <c r="H95" s="40">
        <v>368</v>
      </c>
      <c r="I95" s="250" t="s">
        <v>46</v>
      </c>
      <c r="J95" s="242" t="str">
        <f>INDEX('Policy Characteristics'!D:D,MATCH(PolicyLevers!$C95,'Policy Characteristics'!$C:$C,0))</f>
        <v>Vehicle Fuel Economy Standards</v>
      </c>
      <c r="K95" s="242" t="str">
        <f>INDEX('Policy Characteristics'!E:E,MATCH(PolicyLevers!$C95,'Policy Characteristics'!$C:$C,0))</f>
        <v>trans fuel economy standards</v>
      </c>
      <c r="L95" s="242">
        <f>INDEX('Policy Characteristics'!F:F,MATCH(PolicyLevers!$C95,'Policy Characteristics'!$C:$C,0))</f>
        <v>0</v>
      </c>
      <c r="M95" s="242">
        <f>INDEX('Policy Characteristics'!G:G,MATCH(PolicyLevers!$C95,'Policy Characteristics'!$C:$C,0))</f>
        <v>1</v>
      </c>
      <c r="N95" s="242">
        <f>INDEX('Policy Characteristics'!H:H,MATCH(PolicyLevers!$C95,'Policy Characteristics'!$C:$C,0))</f>
        <v>0.01</v>
      </c>
      <c r="O95" s="242" t="str">
        <f>INDEX('Policy Characteristics'!I:I,MATCH(PolicyLevers!$C95,'Policy Characteristics'!$C:$C,0))</f>
        <v>% increase in miles/gal</v>
      </c>
      <c r="P95" s="242"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267" t="str">
        <f t="shared" si="8"/>
        <v>transportation-sector-main.html#fuel-econ-std</v>
      </c>
      <c r="R95" s="268" t="str">
        <f t="shared" si="8"/>
        <v>fuel-economy-standard.html</v>
      </c>
      <c r="S95" s="265" t="s">
        <v>168</v>
      </c>
      <c r="T95" s="243" t="s">
        <v>190</v>
      </c>
    </row>
    <row r="96" spans="1:20" x14ac:dyDescent="0.35">
      <c r="A96" s="241" t="str">
        <f>INDEX('Policy Characteristics'!A:A,MATCH(PolicyLevers!$C96,'Policy Characteristics'!$C:$C,0))</f>
        <v>Transportation</v>
      </c>
      <c r="B96" s="241" t="str">
        <f>INDEX('Policy Characteristics'!B:B,MATCH(PolicyLevers!$C96,'Policy Characteristics'!$C:$C,0))</f>
        <v>Fuel Economy Standard</v>
      </c>
      <c r="C96" s="255" t="str">
        <f t="shared" si="11"/>
        <v>Percentage Additional Improvement of Fuel Economy Std</v>
      </c>
      <c r="D96" s="243" t="s">
        <v>45</v>
      </c>
      <c r="E96" s="243" t="s">
        <v>43</v>
      </c>
      <c r="F96" s="243" t="s">
        <v>89</v>
      </c>
      <c r="G96" s="243" t="s">
        <v>91</v>
      </c>
      <c r="H96" s="40">
        <v>369</v>
      </c>
      <c r="I96" s="250" t="s">
        <v>46</v>
      </c>
      <c r="J96" s="242" t="str">
        <f>INDEX('Policy Characteristics'!D:D,MATCH(PolicyLevers!$C96,'Policy Characteristics'!$C:$C,0))</f>
        <v>Vehicle Fuel Economy Standards</v>
      </c>
      <c r="K96" s="242" t="str">
        <f>INDEX('Policy Characteristics'!E:E,MATCH(PolicyLevers!$C96,'Policy Characteristics'!$C:$C,0))</f>
        <v>trans fuel economy standards</v>
      </c>
      <c r="L96" s="242">
        <f>INDEX('Policy Characteristics'!F:F,MATCH(PolicyLevers!$C96,'Policy Characteristics'!$C:$C,0))</f>
        <v>0</v>
      </c>
      <c r="M96" s="242">
        <f>INDEX('Policy Characteristics'!G:G,MATCH(PolicyLevers!$C96,'Policy Characteristics'!$C:$C,0))</f>
        <v>1</v>
      </c>
      <c r="N96" s="242">
        <f>INDEX('Policy Characteristics'!H:H,MATCH(PolicyLevers!$C96,'Policy Characteristics'!$C:$C,0))</f>
        <v>0.01</v>
      </c>
      <c r="O96" s="242" t="str">
        <f>INDEX('Policy Characteristics'!I:I,MATCH(PolicyLevers!$C96,'Policy Characteristics'!$C:$C,0))</f>
        <v>% increase in miles/gal</v>
      </c>
      <c r="P96" s="242"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267" t="str">
        <f t="shared" si="8"/>
        <v>transportation-sector-main.html#fuel-econ-std</v>
      </c>
      <c r="R96" s="268" t="str">
        <f t="shared" si="8"/>
        <v>fuel-economy-standard.html</v>
      </c>
      <c r="S96" s="265" t="s">
        <v>168</v>
      </c>
      <c r="T96" s="272" t="str">
        <f>T$95</f>
        <v>U.S. DOE, 2013, "Potential for Energy Efficiency Improvement Beyond the Light-Duty-Vehicle Sector", http://www.nrel.gov/docs/fy13osti/55637.pdf, Section 3.4.5, Paragraph 1</v>
      </c>
    </row>
    <row r="97" spans="1:20" x14ac:dyDescent="0.35">
      <c r="A97" s="241" t="str">
        <f>INDEX('Policy Characteristics'!A:A,MATCH(PolicyLevers!$C97,'Policy Characteristics'!$C:$C,0))</f>
        <v>Transportation</v>
      </c>
      <c r="B97" s="241" t="str">
        <f>INDEX('Policy Characteristics'!B:B,MATCH(PolicyLevers!$C97,'Policy Characteristics'!$C:$C,0))</f>
        <v>Fuel Economy Standard</v>
      </c>
      <c r="C97" s="255" t="str">
        <f t="shared" si="11"/>
        <v>Percentage Additional Improvement of Fuel Economy Std</v>
      </c>
      <c r="D97" s="243" t="s">
        <v>48</v>
      </c>
      <c r="E97" s="243" t="s">
        <v>44</v>
      </c>
      <c r="F97" s="243" t="s">
        <v>88</v>
      </c>
      <c r="G97" s="243" t="s">
        <v>92</v>
      </c>
      <c r="H97" s="40">
        <v>370</v>
      </c>
      <c r="I97" s="250" t="s">
        <v>46</v>
      </c>
      <c r="J97" s="242" t="str">
        <f>INDEX('Policy Characteristics'!D:D,MATCH(PolicyLevers!$C97,'Policy Characteristics'!$C:$C,0))</f>
        <v>Vehicle Fuel Economy Standards</v>
      </c>
      <c r="K97" s="242" t="str">
        <f>INDEX('Policy Characteristics'!E:E,MATCH(PolicyLevers!$C97,'Policy Characteristics'!$C:$C,0))</f>
        <v>trans fuel economy standards</v>
      </c>
      <c r="L97" s="242">
        <f>INDEX('Policy Characteristics'!F:F,MATCH(PolicyLevers!$C97,'Policy Characteristics'!$C:$C,0))</f>
        <v>0</v>
      </c>
      <c r="M97" s="242">
        <f>INDEX('Policy Characteristics'!G:G,MATCH(PolicyLevers!$C97,'Policy Characteristics'!$C:$C,0))</f>
        <v>1</v>
      </c>
      <c r="N97" s="242">
        <f>INDEX('Policy Characteristics'!H:H,MATCH(PolicyLevers!$C97,'Policy Characteristics'!$C:$C,0))</f>
        <v>0.01</v>
      </c>
      <c r="O97" s="242" t="str">
        <f>INDEX('Policy Characteristics'!I:I,MATCH(PolicyLevers!$C97,'Policy Characteristics'!$C:$C,0))</f>
        <v>% increase in miles/gal</v>
      </c>
      <c r="P97" s="242"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267" t="str">
        <f t="shared" si="8"/>
        <v>transportation-sector-main.html#fuel-econ-std</v>
      </c>
      <c r="R97" s="268" t="str">
        <f t="shared" si="8"/>
        <v>fuel-economy-standard.html</v>
      </c>
      <c r="S97" s="265" t="s">
        <v>168</v>
      </c>
      <c r="T97" s="243" t="s">
        <v>189</v>
      </c>
    </row>
    <row r="98" spans="1:20" x14ac:dyDescent="0.35">
      <c r="A98" s="241" t="str">
        <f>INDEX('Policy Characteristics'!A:A,MATCH(PolicyLevers!$C98,'Policy Characteristics'!$C:$C,0))</f>
        <v>Transportation</v>
      </c>
      <c r="B98" s="241" t="str">
        <f>INDEX('Policy Characteristics'!B:B,MATCH(PolicyLevers!$C98,'Policy Characteristics'!$C:$C,0))</f>
        <v>Fuel Economy Standard</v>
      </c>
      <c r="C98" s="255" t="str">
        <f t="shared" si="11"/>
        <v>Percentage Additional Improvement of Fuel Economy Std</v>
      </c>
      <c r="D98" s="243" t="s">
        <v>45</v>
      </c>
      <c r="E98" s="243" t="s">
        <v>44</v>
      </c>
      <c r="F98" s="243" t="s">
        <v>89</v>
      </c>
      <c r="G98" s="243" t="s">
        <v>92</v>
      </c>
      <c r="H98" s="40">
        <v>371</v>
      </c>
      <c r="I98" s="250" t="s">
        <v>46</v>
      </c>
      <c r="J98" s="242" t="str">
        <f>INDEX('Policy Characteristics'!D:D,MATCH(PolicyLevers!$C98,'Policy Characteristics'!$C:$C,0))</f>
        <v>Vehicle Fuel Economy Standards</v>
      </c>
      <c r="K98" s="242" t="str">
        <f>INDEX('Policy Characteristics'!E:E,MATCH(PolicyLevers!$C98,'Policy Characteristics'!$C:$C,0))</f>
        <v>trans fuel economy standards</v>
      </c>
      <c r="L98" s="242">
        <f>INDEX('Policy Characteristics'!F:F,MATCH(PolicyLevers!$C98,'Policy Characteristics'!$C:$C,0))</f>
        <v>0</v>
      </c>
      <c r="M98" s="242">
        <f>INDEX('Policy Characteristics'!G:G,MATCH(PolicyLevers!$C98,'Policy Characteristics'!$C:$C,0))</f>
        <v>1</v>
      </c>
      <c r="N98" s="242">
        <f>INDEX('Policy Characteristics'!H:H,MATCH(PolicyLevers!$C98,'Policy Characteristics'!$C:$C,0))</f>
        <v>0.01</v>
      </c>
      <c r="O98" s="242" t="str">
        <f>INDEX('Policy Characteristics'!I:I,MATCH(PolicyLevers!$C98,'Policy Characteristics'!$C:$C,0))</f>
        <v>% increase in miles/gal</v>
      </c>
      <c r="P98" s="242"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267" t="str">
        <f t="shared" si="8"/>
        <v>transportation-sector-main.html#fuel-econ-std</v>
      </c>
      <c r="R98" s="268" t="str">
        <f t="shared" si="8"/>
        <v>fuel-economy-standard.html</v>
      </c>
      <c r="S98" s="265" t="s">
        <v>168</v>
      </c>
      <c r="T98" s="2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35">
      <c r="A99" s="241" t="str">
        <f>INDEX('Policy Characteristics'!A:A,MATCH(PolicyLevers!$C99,'Policy Characteristics'!$C:$C,0))</f>
        <v>Transportation</v>
      </c>
      <c r="B99" s="241" t="str">
        <f>INDEX('Policy Characteristics'!B:B,MATCH(PolicyLevers!$C99,'Policy Characteristics'!$C:$C,0))</f>
        <v>Fuel Economy Standard</v>
      </c>
      <c r="C99" s="255" t="str">
        <f t="shared" si="11"/>
        <v>Percentage Additional Improvement of Fuel Economy Std</v>
      </c>
      <c r="D99" s="243" t="s">
        <v>48</v>
      </c>
      <c r="E99" s="243" t="s">
        <v>119</v>
      </c>
      <c r="F99" s="243" t="s">
        <v>88</v>
      </c>
      <c r="G99" s="243" t="s">
        <v>160</v>
      </c>
      <c r="H99" s="40">
        <v>372</v>
      </c>
      <c r="I99" s="250" t="s">
        <v>46</v>
      </c>
      <c r="J99" s="242" t="str">
        <f>INDEX('Policy Characteristics'!D:D,MATCH(PolicyLevers!$C99,'Policy Characteristics'!$C:$C,0))</f>
        <v>Vehicle Fuel Economy Standards</v>
      </c>
      <c r="K99" s="242" t="str">
        <f>INDEX('Policy Characteristics'!E:E,MATCH(PolicyLevers!$C99,'Policy Characteristics'!$C:$C,0))</f>
        <v>trans fuel economy standards</v>
      </c>
      <c r="L99" s="242">
        <f>INDEX('Policy Characteristics'!F:F,MATCH(PolicyLevers!$C99,'Policy Characteristics'!$C:$C,0))</f>
        <v>0</v>
      </c>
      <c r="M99" s="242">
        <f>INDEX('Policy Characteristics'!G:G,MATCH(PolicyLevers!$C99,'Policy Characteristics'!$C:$C,0))</f>
        <v>1</v>
      </c>
      <c r="N99" s="242">
        <f>INDEX('Policy Characteristics'!H:H,MATCH(PolicyLevers!$C99,'Policy Characteristics'!$C:$C,0))</f>
        <v>0.01</v>
      </c>
      <c r="O99" s="242" t="str">
        <f>INDEX('Policy Characteristics'!I:I,MATCH(PolicyLevers!$C99,'Policy Characteristics'!$C:$C,0))</f>
        <v>% increase in miles/gal</v>
      </c>
      <c r="P99" s="242"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267" t="str">
        <f t="shared" si="8"/>
        <v>transportation-sector-main.html#fuel-econ-std</v>
      </c>
      <c r="R99" s="268" t="str">
        <f t="shared" si="8"/>
        <v>fuel-economy-standard.html</v>
      </c>
      <c r="S99" s="265" t="s">
        <v>168</v>
      </c>
      <c r="T99" s="243" t="s">
        <v>390</v>
      </c>
    </row>
    <row r="100" spans="1:20" x14ac:dyDescent="0.35">
      <c r="A100" s="241" t="str">
        <f>INDEX('Policy Characteristics'!A:A,MATCH(PolicyLevers!$C100,'Policy Characteristics'!$C:$C,0))</f>
        <v>Transportation</v>
      </c>
      <c r="B100" s="241" t="str">
        <f>INDEX('Policy Characteristics'!B:B,MATCH(PolicyLevers!$C100,'Policy Characteristics'!$C:$C,0))</f>
        <v>Fuel Economy Standard</v>
      </c>
      <c r="C100" s="255" t="str">
        <f t="shared" si="11"/>
        <v>Percentage Additional Improvement of Fuel Economy Std</v>
      </c>
      <c r="D100" s="243" t="s">
        <v>45</v>
      </c>
      <c r="E100" s="243" t="s">
        <v>119</v>
      </c>
      <c r="F100" s="243" t="s">
        <v>89</v>
      </c>
      <c r="G100" s="243" t="s">
        <v>160</v>
      </c>
      <c r="H100" s="40">
        <v>373</v>
      </c>
      <c r="I100" s="250" t="s">
        <v>47</v>
      </c>
      <c r="J100" s="242" t="str">
        <f>INDEX('Policy Characteristics'!D:D,MATCH(PolicyLevers!$C100,'Policy Characteristics'!$C:$C,0))</f>
        <v>Vehicle Fuel Economy Standards</v>
      </c>
      <c r="K100" s="242" t="str">
        <f>INDEX('Policy Characteristics'!E:E,MATCH(PolicyLevers!$C100,'Policy Characteristics'!$C:$C,0))</f>
        <v>trans fuel economy standards</v>
      </c>
      <c r="L100" s="242">
        <f>INDEX('Policy Characteristics'!F:F,MATCH(PolicyLevers!$C100,'Policy Characteristics'!$C:$C,0))</f>
        <v>0</v>
      </c>
      <c r="M100" s="242">
        <f>INDEX('Policy Characteristics'!G:G,MATCH(PolicyLevers!$C100,'Policy Characteristics'!$C:$C,0))</f>
        <v>1</v>
      </c>
      <c r="N100" s="242">
        <f>INDEX('Policy Characteristics'!H:H,MATCH(PolicyLevers!$C100,'Policy Characteristics'!$C:$C,0))</f>
        <v>0.01</v>
      </c>
      <c r="O100" s="242" t="str">
        <f>INDEX('Policy Characteristics'!I:I,MATCH(PolicyLevers!$C100,'Policy Characteristics'!$C:$C,0))</f>
        <v>% increase in miles/gal</v>
      </c>
      <c r="P100" s="242"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273"/>
      <c r="R100" s="274"/>
      <c r="S100" s="265"/>
      <c r="T100" s="243"/>
    </row>
    <row r="101" spans="1:20" s="242" customFormat="1" x14ac:dyDescent="0.35">
      <c r="A101" s="241" t="str">
        <f>INDEX('Policy Characteristics'!A:A,MATCH(PolicyLevers!$C101,'Policy Characteristics'!$C:$C,0))</f>
        <v>Transportation</v>
      </c>
      <c r="B101" s="241" t="str">
        <f>INDEX('Policy Characteristics'!B:B,MATCH(PolicyLevers!$C101,'Policy Characteristics'!$C:$C,0))</f>
        <v>Hydrogen Vehicle Sales Standard</v>
      </c>
      <c r="C101" s="252" t="s">
        <v>792</v>
      </c>
      <c r="D101" s="243" t="s">
        <v>48</v>
      </c>
      <c r="E101" s="243" t="s">
        <v>40</v>
      </c>
      <c r="F101" s="243" t="s">
        <v>88</v>
      </c>
      <c r="G101" s="243" t="s">
        <v>40</v>
      </c>
      <c r="H101" s="177">
        <v>460</v>
      </c>
      <c r="I101" s="243" t="s">
        <v>46</v>
      </c>
      <c r="J101" s="242" t="str">
        <f>INDEX('Policy Characteristics'!D:D,MATCH(PolicyLevers!$C101,'Policy Characteristics'!$C:$C,0))</f>
        <v>Hydrogen Veh Sales Standard</v>
      </c>
      <c r="K101" s="242" t="str">
        <f>INDEX('Policy Characteristics'!E:E,MATCH(PolicyLevers!$C101,'Policy Characteristics'!$C:$C,0))</f>
        <v>trans hydrogen vehicle minimum</v>
      </c>
      <c r="L101" s="242">
        <f>INDEX('Policy Characteristics'!F:F,MATCH(PolicyLevers!$C101,'Policy Characteristics'!$C:$C,0))</f>
        <v>0</v>
      </c>
      <c r="M101" s="242">
        <f>INDEX('Policy Characteristics'!G:G,MATCH(PolicyLevers!$C101,'Policy Characteristics'!$C:$C,0))</f>
        <v>1</v>
      </c>
      <c r="N101" s="242">
        <f>INDEX('Policy Characteristics'!H:H,MATCH(PolicyLevers!$C101,'Policy Characteristics'!$C:$C,0))</f>
        <v>0.01</v>
      </c>
      <c r="O101" s="242" t="str">
        <f>INDEX('Policy Characteristics'!I:I,MATCH(PolicyLevers!$C101,'Policy Characteristics'!$C:$C,0))</f>
        <v>% of new vehicles sold</v>
      </c>
      <c r="P101" s="242"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44"/>
      <c r="R101" s="253" t="s">
        <v>1043</v>
      </c>
      <c r="S101" s="275" t="s">
        <v>794</v>
      </c>
      <c r="T101" s="250"/>
    </row>
    <row r="102" spans="1:20" x14ac:dyDescent="0.35">
      <c r="A102" s="241" t="str">
        <f>INDEX('Policy Characteristics'!A:A,MATCH(PolicyLevers!$C102,'Policy Characteristics'!$C:$C,0))</f>
        <v>Transportation</v>
      </c>
      <c r="B102" s="241" t="str">
        <f>INDEX('Policy Characteristics'!B:B,MATCH(PolicyLevers!$C102,'Policy Characteristics'!$C:$C,0))</f>
        <v>Hydrogen Vehicle Sales Standard</v>
      </c>
      <c r="C102" s="255" t="str">
        <f t="shared" ref="B102:C112" si="12">C$101</f>
        <v>Minimum Required Hydrogen Vehicle Sales Percentage</v>
      </c>
      <c r="D102" s="243" t="s">
        <v>45</v>
      </c>
      <c r="E102" s="243" t="s">
        <v>40</v>
      </c>
      <c r="F102" s="243" t="s">
        <v>89</v>
      </c>
      <c r="G102" s="243" t="s">
        <v>40</v>
      </c>
      <c r="H102" s="40">
        <v>461</v>
      </c>
      <c r="I102" s="243" t="s">
        <v>46</v>
      </c>
      <c r="J102" s="242" t="str">
        <f>INDEX('Policy Characteristics'!D:D,MATCH(PolicyLevers!$C102,'Policy Characteristics'!$C:$C,0))</f>
        <v>Hydrogen Veh Sales Standard</v>
      </c>
      <c r="K102" s="242" t="str">
        <f>INDEX('Policy Characteristics'!E:E,MATCH(PolicyLevers!$C102,'Policy Characteristics'!$C:$C,0))</f>
        <v>trans hydrogen vehicle minimum</v>
      </c>
      <c r="L102" s="242">
        <f>INDEX('Policy Characteristics'!F:F,MATCH(PolicyLevers!$C102,'Policy Characteristics'!$C:$C,0))</f>
        <v>0</v>
      </c>
      <c r="M102" s="242">
        <f>INDEX('Policy Characteristics'!G:G,MATCH(PolicyLevers!$C102,'Policy Characteristics'!$C:$C,0))</f>
        <v>1</v>
      </c>
      <c r="N102" s="242">
        <f>INDEX('Policy Characteristics'!H:H,MATCH(PolicyLevers!$C102,'Policy Characteristics'!$C:$C,0))</f>
        <v>0.01</v>
      </c>
      <c r="O102" s="242" t="str">
        <f>INDEX('Policy Characteristics'!I:I,MATCH(PolicyLevers!$C102,'Policy Characteristics'!$C:$C,0))</f>
        <v>% of new vehicles sold</v>
      </c>
      <c r="P102" s="242"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3"/>
      <c r="R102" s="268" t="str">
        <f t="shared" ref="R102:R104" si="13">R$101</f>
        <v>hydrogen-vehicle-mandate.html</v>
      </c>
      <c r="S102" s="265"/>
      <c r="T102" s="243"/>
    </row>
    <row r="103" spans="1:20" x14ac:dyDescent="0.35">
      <c r="A103" s="241" t="str">
        <f>INDEX('Policy Characteristics'!A:A,MATCH(PolicyLevers!$C103,'Policy Characteristics'!$C:$C,0))</f>
        <v>Transportation</v>
      </c>
      <c r="B103" s="241" t="str">
        <f>INDEX('Policy Characteristics'!B:B,MATCH(PolicyLevers!$C103,'Policy Characteristics'!$C:$C,0))</f>
        <v>Hydrogen Vehicle Sales Standard</v>
      </c>
      <c r="C103" s="255" t="str">
        <f t="shared" si="12"/>
        <v>Minimum Required Hydrogen Vehicle Sales Percentage</v>
      </c>
      <c r="D103" s="243" t="s">
        <v>48</v>
      </c>
      <c r="E103" s="243" t="s">
        <v>41</v>
      </c>
      <c r="F103" s="243" t="s">
        <v>88</v>
      </c>
      <c r="G103" s="243" t="s">
        <v>41</v>
      </c>
      <c r="H103" s="177">
        <v>462</v>
      </c>
      <c r="I103" s="243" t="s">
        <v>46</v>
      </c>
      <c r="J103" s="242" t="str">
        <f>INDEX('Policy Characteristics'!D:D,MATCH(PolicyLevers!$C103,'Policy Characteristics'!$C:$C,0))</f>
        <v>Hydrogen Veh Sales Standard</v>
      </c>
      <c r="K103" s="242" t="str">
        <f>INDEX('Policy Characteristics'!E:E,MATCH(PolicyLevers!$C103,'Policy Characteristics'!$C:$C,0))</f>
        <v>trans hydrogen vehicle minimum</v>
      </c>
      <c r="L103" s="242">
        <f>INDEX('Policy Characteristics'!F:F,MATCH(PolicyLevers!$C103,'Policy Characteristics'!$C:$C,0))</f>
        <v>0</v>
      </c>
      <c r="M103" s="242">
        <f>INDEX('Policy Characteristics'!G:G,MATCH(PolicyLevers!$C103,'Policy Characteristics'!$C:$C,0))</f>
        <v>1</v>
      </c>
      <c r="N103" s="242">
        <f>INDEX('Policy Characteristics'!H:H,MATCH(PolicyLevers!$C103,'Policy Characteristics'!$C:$C,0))</f>
        <v>0.01</v>
      </c>
      <c r="O103" s="242" t="str">
        <f>INDEX('Policy Characteristics'!I:I,MATCH(PolicyLevers!$C103,'Policy Characteristics'!$C:$C,0))</f>
        <v>% of new vehicles sold</v>
      </c>
      <c r="P103" s="242"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3"/>
      <c r="R103" s="268" t="str">
        <f t="shared" si="13"/>
        <v>hydrogen-vehicle-mandate.html</v>
      </c>
      <c r="S103" s="265"/>
      <c r="T103" s="243"/>
    </row>
    <row r="104" spans="1:20" x14ac:dyDescent="0.35">
      <c r="A104" s="241" t="str">
        <f>INDEX('Policy Characteristics'!A:A,MATCH(PolicyLevers!$C104,'Policy Characteristics'!$C:$C,0))</f>
        <v>Transportation</v>
      </c>
      <c r="B104" s="241" t="str">
        <f>INDEX('Policy Characteristics'!B:B,MATCH(PolicyLevers!$C104,'Policy Characteristics'!$C:$C,0))</f>
        <v>Hydrogen Vehicle Sales Standard</v>
      </c>
      <c r="C104" s="255" t="str">
        <f t="shared" si="12"/>
        <v>Minimum Required Hydrogen Vehicle Sales Percentage</v>
      </c>
      <c r="D104" s="243" t="s">
        <v>45</v>
      </c>
      <c r="E104" s="243" t="s">
        <v>41</v>
      </c>
      <c r="F104" s="243" t="s">
        <v>89</v>
      </c>
      <c r="G104" s="243" t="s">
        <v>41</v>
      </c>
      <c r="H104" s="40">
        <v>463</v>
      </c>
      <c r="I104" s="243" t="s">
        <v>46</v>
      </c>
      <c r="J104" s="242" t="str">
        <f>INDEX('Policy Characteristics'!D:D,MATCH(PolicyLevers!$C104,'Policy Characteristics'!$C:$C,0))</f>
        <v>Hydrogen Veh Sales Standard</v>
      </c>
      <c r="K104" s="242" t="str">
        <f>INDEX('Policy Characteristics'!E:E,MATCH(PolicyLevers!$C104,'Policy Characteristics'!$C:$C,0))</f>
        <v>trans hydrogen vehicle minimum</v>
      </c>
      <c r="L104" s="242">
        <f>INDEX('Policy Characteristics'!F:F,MATCH(PolicyLevers!$C104,'Policy Characteristics'!$C:$C,0))</f>
        <v>0</v>
      </c>
      <c r="M104" s="242">
        <f>INDEX('Policy Characteristics'!G:G,MATCH(PolicyLevers!$C104,'Policy Characteristics'!$C:$C,0))</f>
        <v>1</v>
      </c>
      <c r="N104" s="242">
        <f>INDEX('Policy Characteristics'!H:H,MATCH(PolicyLevers!$C104,'Policy Characteristics'!$C:$C,0))</f>
        <v>0.01</v>
      </c>
      <c r="O104" s="242" t="str">
        <f>INDEX('Policy Characteristics'!I:I,MATCH(PolicyLevers!$C104,'Policy Characteristics'!$C:$C,0))</f>
        <v>% of new vehicles sold</v>
      </c>
      <c r="P104" s="242"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3"/>
      <c r="R104" s="268" t="str">
        <f t="shared" si="13"/>
        <v>hydrogen-vehicle-mandate.html</v>
      </c>
      <c r="S104" s="265"/>
      <c r="T104" s="243"/>
    </row>
    <row r="105" spans="1:20" x14ac:dyDescent="0.35">
      <c r="A105" s="241" t="str">
        <f>INDEX('Policy Characteristics'!A:A,MATCH(PolicyLevers!$C105,'Policy Characteristics'!$C:$C,0))</f>
        <v>Transportation</v>
      </c>
      <c r="B105" s="241" t="str">
        <f>INDEX('Policy Characteristics'!B:B,MATCH(PolicyLevers!$C105,'Policy Characteristics'!$C:$C,0))</f>
        <v>Hydrogen Vehicle Sales Standard</v>
      </c>
      <c r="C105" s="255" t="str">
        <f t="shared" si="12"/>
        <v>Minimum Required Hydrogen Vehicle Sales Percentage</v>
      </c>
      <c r="D105" s="243" t="s">
        <v>48</v>
      </c>
      <c r="E105" s="243" t="s">
        <v>42</v>
      </c>
      <c r="F105" s="243" t="s">
        <v>88</v>
      </c>
      <c r="G105" s="243" t="s">
        <v>90</v>
      </c>
      <c r="H105" s="40">
        <v>502</v>
      </c>
      <c r="I105" s="243" t="s">
        <v>46</v>
      </c>
      <c r="J105" s="242" t="str">
        <f>INDEX('Policy Characteristics'!D:D,MATCH(PolicyLevers!$C105,'Policy Characteristics'!$C:$C,0))</f>
        <v>Hydrogen Veh Sales Standard</v>
      </c>
      <c r="K105" s="242" t="str">
        <f>INDEX('Policy Characteristics'!E:E,MATCH(PolicyLevers!$C105,'Policy Characteristics'!$C:$C,0))</f>
        <v>trans hydrogen vehicle minimum</v>
      </c>
      <c r="L105" s="242">
        <f>INDEX('Policy Characteristics'!F:F,MATCH(PolicyLevers!$C105,'Policy Characteristics'!$C:$C,0))</f>
        <v>0</v>
      </c>
      <c r="M105" s="242">
        <f>INDEX('Policy Characteristics'!G:G,MATCH(PolicyLevers!$C105,'Policy Characteristics'!$C:$C,0))</f>
        <v>1</v>
      </c>
      <c r="N105" s="242">
        <f>INDEX('Policy Characteristics'!H:H,MATCH(PolicyLevers!$C105,'Policy Characteristics'!$C:$C,0))</f>
        <v>0.01</v>
      </c>
      <c r="O105" s="242" t="str">
        <f>INDEX('Policy Characteristics'!I:I,MATCH(PolicyLevers!$C105,'Policy Characteristics'!$C:$C,0))</f>
        <v>% of new vehicles sold</v>
      </c>
      <c r="P105" s="242"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3"/>
      <c r="R105" s="274"/>
      <c r="S105" s="265"/>
      <c r="T105" s="243"/>
    </row>
    <row r="106" spans="1:20" x14ac:dyDescent="0.35">
      <c r="A106" s="241" t="str">
        <f>INDEX('Policy Characteristics'!A:A,MATCH(PolicyLevers!$C106,'Policy Characteristics'!$C:$C,0))</f>
        <v>Transportation</v>
      </c>
      <c r="B106" s="241" t="str">
        <f>INDEX('Policy Characteristics'!B:B,MATCH(PolicyLevers!$C106,'Policy Characteristics'!$C:$C,0))</f>
        <v>Hydrogen Vehicle Sales Standard</v>
      </c>
      <c r="C106" s="255" t="str">
        <f t="shared" si="12"/>
        <v>Minimum Required Hydrogen Vehicle Sales Percentage</v>
      </c>
      <c r="D106" s="243" t="s">
        <v>45</v>
      </c>
      <c r="E106" s="243" t="s">
        <v>42</v>
      </c>
      <c r="F106" s="243" t="s">
        <v>89</v>
      </c>
      <c r="G106" s="243" t="s">
        <v>90</v>
      </c>
      <c r="H106" s="40">
        <v>503</v>
      </c>
      <c r="I106" s="243" t="s">
        <v>46</v>
      </c>
      <c r="J106" s="242" t="str">
        <f>INDEX('Policy Characteristics'!D:D,MATCH(PolicyLevers!$C106,'Policy Characteristics'!$C:$C,0))</f>
        <v>Hydrogen Veh Sales Standard</v>
      </c>
      <c r="K106" s="242" t="str">
        <f>INDEX('Policy Characteristics'!E:E,MATCH(PolicyLevers!$C106,'Policy Characteristics'!$C:$C,0))</f>
        <v>trans hydrogen vehicle minimum</v>
      </c>
      <c r="L106" s="242">
        <f>INDEX('Policy Characteristics'!F:F,MATCH(PolicyLevers!$C106,'Policy Characteristics'!$C:$C,0))</f>
        <v>0</v>
      </c>
      <c r="M106" s="242">
        <f>INDEX('Policy Characteristics'!G:G,MATCH(PolicyLevers!$C106,'Policy Characteristics'!$C:$C,0))</f>
        <v>1</v>
      </c>
      <c r="N106" s="242">
        <f>INDEX('Policy Characteristics'!H:H,MATCH(PolicyLevers!$C106,'Policy Characteristics'!$C:$C,0))</f>
        <v>0.01</v>
      </c>
      <c r="O106" s="242" t="str">
        <f>INDEX('Policy Characteristics'!I:I,MATCH(PolicyLevers!$C106,'Policy Characteristics'!$C:$C,0))</f>
        <v>% of new vehicles sold</v>
      </c>
      <c r="P106" s="242"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3"/>
      <c r="R106" s="274"/>
      <c r="S106" s="265"/>
      <c r="T106" s="243"/>
    </row>
    <row r="107" spans="1:20" x14ac:dyDescent="0.35">
      <c r="A107" s="241" t="str">
        <f>INDEX('Policy Characteristics'!A:A,MATCH(PolicyLevers!$C107,'Policy Characteristics'!$C:$C,0))</f>
        <v>Transportation</v>
      </c>
      <c r="B107" s="241" t="str">
        <f>INDEX('Policy Characteristics'!B:B,MATCH(PolicyLevers!$C107,'Policy Characteristics'!$C:$C,0))</f>
        <v>Hydrogen Vehicle Sales Standard</v>
      </c>
      <c r="C107" s="255" t="str">
        <f t="shared" si="12"/>
        <v>Minimum Required Hydrogen Vehicle Sales Percentage</v>
      </c>
      <c r="D107" s="243" t="s">
        <v>48</v>
      </c>
      <c r="E107" s="243" t="s">
        <v>43</v>
      </c>
      <c r="F107" s="243" t="s">
        <v>88</v>
      </c>
      <c r="G107" s="243" t="s">
        <v>91</v>
      </c>
      <c r="H107" s="40">
        <v>504</v>
      </c>
      <c r="I107" s="243" t="s">
        <v>46</v>
      </c>
      <c r="J107" s="242" t="str">
        <f>INDEX('Policy Characteristics'!D:D,MATCH(PolicyLevers!$C107,'Policy Characteristics'!$C:$C,0))</f>
        <v>Hydrogen Veh Sales Standard</v>
      </c>
      <c r="K107" s="242" t="str">
        <f>INDEX('Policy Characteristics'!E:E,MATCH(PolicyLevers!$C107,'Policy Characteristics'!$C:$C,0))</f>
        <v>trans hydrogen vehicle minimum</v>
      </c>
      <c r="L107" s="242">
        <f>INDEX('Policy Characteristics'!F:F,MATCH(PolicyLevers!$C107,'Policy Characteristics'!$C:$C,0))</f>
        <v>0</v>
      </c>
      <c r="M107" s="242">
        <f>INDEX('Policy Characteristics'!G:G,MATCH(PolicyLevers!$C107,'Policy Characteristics'!$C:$C,0))</f>
        <v>1</v>
      </c>
      <c r="N107" s="242">
        <f>INDEX('Policy Characteristics'!H:H,MATCH(PolicyLevers!$C107,'Policy Characteristics'!$C:$C,0))</f>
        <v>0.01</v>
      </c>
      <c r="O107" s="242" t="str">
        <f>INDEX('Policy Characteristics'!I:I,MATCH(PolicyLevers!$C107,'Policy Characteristics'!$C:$C,0))</f>
        <v>% of new vehicles sold</v>
      </c>
      <c r="P107" s="242"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3"/>
      <c r="R107" s="274"/>
      <c r="S107" s="265"/>
      <c r="T107" s="243"/>
    </row>
    <row r="108" spans="1:20" x14ac:dyDescent="0.35">
      <c r="A108" s="241" t="str">
        <f>INDEX('Policy Characteristics'!A:A,MATCH(PolicyLevers!$C108,'Policy Characteristics'!$C:$C,0))</f>
        <v>Transportation</v>
      </c>
      <c r="B108" s="241" t="str">
        <f>INDEX('Policy Characteristics'!B:B,MATCH(PolicyLevers!$C108,'Policy Characteristics'!$C:$C,0))</f>
        <v>Hydrogen Vehicle Sales Standard</v>
      </c>
      <c r="C108" s="255" t="str">
        <f t="shared" si="12"/>
        <v>Minimum Required Hydrogen Vehicle Sales Percentage</v>
      </c>
      <c r="D108" s="243" t="s">
        <v>45</v>
      </c>
      <c r="E108" s="243" t="s">
        <v>43</v>
      </c>
      <c r="F108" s="243" t="s">
        <v>89</v>
      </c>
      <c r="G108" s="243" t="s">
        <v>91</v>
      </c>
      <c r="H108" s="40">
        <v>505</v>
      </c>
      <c r="I108" s="243" t="s">
        <v>46</v>
      </c>
      <c r="J108" s="242" t="str">
        <f>INDEX('Policy Characteristics'!D:D,MATCH(PolicyLevers!$C108,'Policy Characteristics'!$C:$C,0))</f>
        <v>Hydrogen Veh Sales Standard</v>
      </c>
      <c r="K108" s="242" t="str">
        <f>INDEX('Policy Characteristics'!E:E,MATCH(PolicyLevers!$C108,'Policy Characteristics'!$C:$C,0))</f>
        <v>trans hydrogen vehicle minimum</v>
      </c>
      <c r="L108" s="242">
        <f>INDEX('Policy Characteristics'!F:F,MATCH(PolicyLevers!$C108,'Policy Characteristics'!$C:$C,0))</f>
        <v>0</v>
      </c>
      <c r="M108" s="242">
        <f>INDEX('Policy Characteristics'!G:G,MATCH(PolicyLevers!$C108,'Policy Characteristics'!$C:$C,0))</f>
        <v>1</v>
      </c>
      <c r="N108" s="242">
        <f>INDEX('Policy Characteristics'!H:H,MATCH(PolicyLevers!$C108,'Policy Characteristics'!$C:$C,0))</f>
        <v>0.01</v>
      </c>
      <c r="O108" s="242" t="str">
        <f>INDEX('Policy Characteristics'!I:I,MATCH(PolicyLevers!$C108,'Policy Characteristics'!$C:$C,0))</f>
        <v>% of new vehicles sold</v>
      </c>
      <c r="P108" s="242"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3"/>
      <c r="R108" s="274"/>
      <c r="S108" s="265"/>
      <c r="T108" s="243"/>
    </row>
    <row r="109" spans="1:20" x14ac:dyDescent="0.35">
      <c r="A109" s="241" t="str">
        <f>INDEX('Policy Characteristics'!A:A,MATCH(PolicyLevers!$C109,'Policy Characteristics'!$C:$C,0))</f>
        <v>Transportation</v>
      </c>
      <c r="B109" s="241" t="str">
        <f>INDEX('Policy Characteristics'!B:B,MATCH(PolicyLevers!$C109,'Policy Characteristics'!$C:$C,0))</f>
        <v>Hydrogen Vehicle Sales Standard</v>
      </c>
      <c r="C109" s="255" t="str">
        <f t="shared" si="12"/>
        <v>Minimum Required Hydrogen Vehicle Sales Percentage</v>
      </c>
      <c r="D109" s="243" t="s">
        <v>48</v>
      </c>
      <c r="E109" s="243" t="s">
        <v>44</v>
      </c>
      <c r="F109" s="243" t="s">
        <v>88</v>
      </c>
      <c r="G109" s="243" t="s">
        <v>92</v>
      </c>
      <c r="H109" s="40">
        <v>506</v>
      </c>
      <c r="I109" s="243" t="s">
        <v>46</v>
      </c>
      <c r="J109" s="242" t="str">
        <f>INDEX('Policy Characteristics'!D:D,MATCH(PolicyLevers!$C109,'Policy Characteristics'!$C:$C,0))</f>
        <v>Hydrogen Veh Sales Standard</v>
      </c>
      <c r="K109" s="242" t="str">
        <f>INDEX('Policy Characteristics'!E:E,MATCH(PolicyLevers!$C109,'Policy Characteristics'!$C:$C,0))</f>
        <v>trans hydrogen vehicle minimum</v>
      </c>
      <c r="L109" s="242">
        <f>INDEX('Policy Characteristics'!F:F,MATCH(PolicyLevers!$C109,'Policy Characteristics'!$C:$C,0))</f>
        <v>0</v>
      </c>
      <c r="M109" s="242">
        <f>INDEX('Policy Characteristics'!G:G,MATCH(PolicyLevers!$C109,'Policy Characteristics'!$C:$C,0))</f>
        <v>1</v>
      </c>
      <c r="N109" s="242">
        <f>INDEX('Policy Characteristics'!H:H,MATCH(PolicyLevers!$C109,'Policy Characteristics'!$C:$C,0))</f>
        <v>0.01</v>
      </c>
      <c r="O109" s="242" t="str">
        <f>INDEX('Policy Characteristics'!I:I,MATCH(PolicyLevers!$C109,'Policy Characteristics'!$C:$C,0))</f>
        <v>% of new vehicles sold</v>
      </c>
      <c r="P109" s="242"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3"/>
      <c r="R109" s="274"/>
      <c r="S109" s="265"/>
      <c r="T109" s="243"/>
    </row>
    <row r="110" spans="1:20" x14ac:dyDescent="0.35">
      <c r="A110" s="241" t="str">
        <f>INDEX('Policy Characteristics'!A:A,MATCH(PolicyLevers!$C110,'Policy Characteristics'!$C:$C,0))</f>
        <v>Transportation</v>
      </c>
      <c r="B110" s="241" t="str">
        <f>INDEX('Policy Characteristics'!B:B,MATCH(PolicyLevers!$C110,'Policy Characteristics'!$C:$C,0))</f>
        <v>Hydrogen Vehicle Sales Standard</v>
      </c>
      <c r="C110" s="255" t="str">
        <f t="shared" si="12"/>
        <v>Minimum Required Hydrogen Vehicle Sales Percentage</v>
      </c>
      <c r="D110" s="243" t="s">
        <v>45</v>
      </c>
      <c r="E110" s="243" t="s">
        <v>44</v>
      </c>
      <c r="F110" s="243" t="s">
        <v>89</v>
      </c>
      <c r="G110" s="243" t="s">
        <v>92</v>
      </c>
      <c r="H110" s="40">
        <v>507</v>
      </c>
      <c r="I110" s="243" t="s">
        <v>46</v>
      </c>
      <c r="J110" s="242" t="str">
        <f>INDEX('Policy Characteristics'!D:D,MATCH(PolicyLevers!$C110,'Policy Characteristics'!$C:$C,0))</f>
        <v>Hydrogen Veh Sales Standard</v>
      </c>
      <c r="K110" s="242" t="str">
        <f>INDEX('Policy Characteristics'!E:E,MATCH(PolicyLevers!$C110,'Policy Characteristics'!$C:$C,0))</f>
        <v>trans hydrogen vehicle minimum</v>
      </c>
      <c r="L110" s="242">
        <f>INDEX('Policy Characteristics'!F:F,MATCH(PolicyLevers!$C110,'Policy Characteristics'!$C:$C,0))</f>
        <v>0</v>
      </c>
      <c r="M110" s="242">
        <f>INDEX('Policy Characteristics'!G:G,MATCH(PolicyLevers!$C110,'Policy Characteristics'!$C:$C,0))</f>
        <v>1</v>
      </c>
      <c r="N110" s="242">
        <f>INDEX('Policy Characteristics'!H:H,MATCH(PolicyLevers!$C110,'Policy Characteristics'!$C:$C,0))</f>
        <v>0.01</v>
      </c>
      <c r="O110" s="242" t="str">
        <f>INDEX('Policy Characteristics'!I:I,MATCH(PolicyLevers!$C110,'Policy Characteristics'!$C:$C,0))</f>
        <v>% of new vehicles sold</v>
      </c>
      <c r="P110" s="242"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3"/>
      <c r="R110" s="274"/>
      <c r="S110" s="265"/>
      <c r="T110" s="243"/>
    </row>
    <row r="111" spans="1:20" x14ac:dyDescent="0.35">
      <c r="A111" s="241" t="str">
        <f>INDEX('Policy Characteristics'!A:A,MATCH(PolicyLevers!$C111,'Policy Characteristics'!$C:$C,0))</f>
        <v>Transportation</v>
      </c>
      <c r="B111" s="241" t="str">
        <f>INDEX('Policy Characteristics'!B:B,MATCH(PolicyLevers!$C111,'Policy Characteristics'!$C:$C,0))</f>
        <v>Hydrogen Vehicle Sales Standard</v>
      </c>
      <c r="C111" s="255" t="str">
        <f t="shared" si="12"/>
        <v>Minimum Required Hydrogen Vehicle Sales Percentage</v>
      </c>
      <c r="D111" s="243" t="s">
        <v>48</v>
      </c>
      <c r="E111" s="243" t="s">
        <v>119</v>
      </c>
      <c r="F111" s="243" t="s">
        <v>88</v>
      </c>
      <c r="G111" s="243" t="s">
        <v>160</v>
      </c>
      <c r="H111" s="40">
        <v>603</v>
      </c>
      <c r="I111" s="250" t="s">
        <v>47</v>
      </c>
      <c r="J111" s="242" t="str">
        <f>INDEX('Policy Characteristics'!D:D,MATCH(PolicyLevers!$C111,'Policy Characteristics'!$C:$C,0))</f>
        <v>Hydrogen Veh Sales Standard</v>
      </c>
      <c r="K111" s="242" t="str">
        <f>INDEX('Policy Characteristics'!E:E,MATCH(PolicyLevers!$C111,'Policy Characteristics'!$C:$C,0))</f>
        <v>trans hydrogen vehicle minimum</v>
      </c>
      <c r="L111" s="242">
        <f>INDEX('Policy Characteristics'!F:F,MATCH(PolicyLevers!$C111,'Policy Characteristics'!$C:$C,0))</f>
        <v>0</v>
      </c>
      <c r="M111" s="242">
        <f>INDEX('Policy Characteristics'!G:G,MATCH(PolicyLevers!$C111,'Policy Characteristics'!$C:$C,0))</f>
        <v>1</v>
      </c>
      <c r="N111" s="242">
        <f>INDEX('Policy Characteristics'!H:H,MATCH(PolicyLevers!$C111,'Policy Characteristics'!$C:$C,0))</f>
        <v>0.01</v>
      </c>
      <c r="O111" s="242" t="str">
        <f>INDEX('Policy Characteristics'!I:I,MATCH(PolicyLevers!$C111,'Policy Characteristics'!$C:$C,0))</f>
        <v>% of new vehicles sold</v>
      </c>
      <c r="P111" s="242"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3"/>
      <c r="R111" s="274"/>
      <c r="S111" s="265"/>
      <c r="T111" s="243"/>
    </row>
    <row r="112" spans="1:20" x14ac:dyDescent="0.35">
      <c r="A112" s="241" t="str">
        <f>INDEX('Policy Characteristics'!A:A,MATCH(PolicyLevers!$C112,'Policy Characteristics'!$C:$C,0))</f>
        <v>Transportation</v>
      </c>
      <c r="B112" s="241" t="str">
        <f>INDEX('Policy Characteristics'!B:B,MATCH(PolicyLevers!$C112,'Policy Characteristics'!$C:$C,0))</f>
        <v>Hydrogen Vehicle Sales Standard</v>
      </c>
      <c r="C112" s="255" t="str">
        <f t="shared" si="12"/>
        <v>Minimum Required Hydrogen Vehicle Sales Percentage</v>
      </c>
      <c r="D112" s="243" t="s">
        <v>45</v>
      </c>
      <c r="E112" s="243" t="s">
        <v>119</v>
      </c>
      <c r="F112" s="243" t="s">
        <v>89</v>
      </c>
      <c r="G112" s="243" t="s">
        <v>160</v>
      </c>
      <c r="H112" s="40">
        <v>604</v>
      </c>
      <c r="I112" s="250" t="s">
        <v>47</v>
      </c>
      <c r="J112" s="242" t="str">
        <f>INDEX('Policy Characteristics'!D:D,MATCH(PolicyLevers!$C112,'Policy Characteristics'!$C:$C,0))</f>
        <v>Hydrogen Veh Sales Standard</v>
      </c>
      <c r="K112" s="242" t="str">
        <f>INDEX('Policy Characteristics'!E:E,MATCH(PolicyLevers!$C112,'Policy Characteristics'!$C:$C,0))</f>
        <v>trans hydrogen vehicle minimum</v>
      </c>
      <c r="L112" s="242">
        <f>INDEX('Policy Characteristics'!F:F,MATCH(PolicyLevers!$C112,'Policy Characteristics'!$C:$C,0))</f>
        <v>0</v>
      </c>
      <c r="M112" s="242">
        <f>INDEX('Policy Characteristics'!G:G,MATCH(PolicyLevers!$C112,'Policy Characteristics'!$C:$C,0))</f>
        <v>1</v>
      </c>
      <c r="N112" s="242">
        <f>INDEX('Policy Characteristics'!H:H,MATCH(PolicyLevers!$C112,'Policy Characteristics'!$C:$C,0))</f>
        <v>0.01</v>
      </c>
      <c r="O112" s="242" t="str">
        <f>INDEX('Policy Characteristics'!I:I,MATCH(PolicyLevers!$C112,'Policy Characteristics'!$C:$C,0))</f>
        <v>% of new vehicles sold</v>
      </c>
      <c r="P112" s="242"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3"/>
      <c r="R112" s="274"/>
      <c r="S112" s="265"/>
      <c r="T112" s="243"/>
    </row>
    <row r="113" spans="1:20" s="242" customFormat="1" x14ac:dyDescent="0.35">
      <c r="A113" s="241" t="str">
        <f>INDEX('Policy Characteristics'!A:A,MATCH(PolicyLevers!$C113,'Policy Characteristics'!$C:$C,0))</f>
        <v>Transportation</v>
      </c>
      <c r="B113" s="241" t="str">
        <f>INDEX('Policy Characteristics'!B:B,MATCH(PolicyLevers!$C113,'Policy Characteristics'!$C:$C,0))</f>
        <v>Low Carbon Fuel Standard</v>
      </c>
      <c r="C113" s="252" t="s">
        <v>474</v>
      </c>
      <c r="D113" s="243"/>
      <c r="E113" s="243"/>
      <c r="F113" s="243"/>
      <c r="G113" s="243"/>
      <c r="H113" s="177">
        <v>190</v>
      </c>
      <c r="I113" s="243" t="s">
        <v>46</v>
      </c>
      <c r="J113" s="242" t="str">
        <f>INDEX('Policy Characteristics'!D:D,MATCH(PolicyLevers!$C113,'Policy Characteristics'!$C:$C,0))</f>
        <v>Low Carbon Fuel Standard</v>
      </c>
      <c r="K113" s="242" t="str">
        <f>INDEX('Policy Characteristics'!E:E,MATCH(PolicyLevers!$C113,'Policy Characteristics'!$C:$C,0))</f>
        <v>trans LCFS</v>
      </c>
      <c r="L113" s="242">
        <f>INDEX('Policy Characteristics'!F:F,MATCH(PolicyLevers!$C113,'Policy Characteristics'!$C:$C,0))</f>
        <v>0</v>
      </c>
      <c r="M113" s="242">
        <f>INDEX('Policy Characteristics'!G:G,MATCH(PolicyLevers!$C113,'Policy Characteristics'!$C:$C,0))</f>
        <v>0.2</v>
      </c>
      <c r="N113" s="242">
        <f>INDEX('Policy Characteristics'!H:H,MATCH(PolicyLevers!$C113,'Policy Characteristics'!$C:$C,0))</f>
        <v>0.01</v>
      </c>
      <c r="O113" s="242" t="str">
        <f>INDEX('Policy Characteristics'!I:I,MATCH(PolicyLevers!$C113,'Policy Characteristics'!$C:$C,0))</f>
        <v>% reduction in carbon emissions</v>
      </c>
      <c r="P113" s="242"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243" t="s">
        <v>1724</v>
      </c>
      <c r="R113" s="264" t="s">
        <v>476</v>
      </c>
      <c r="S113" s="276" t="s">
        <v>477</v>
      </c>
      <c r="T113" s="250"/>
    </row>
    <row r="114" spans="1:20" s="277" customFormat="1" ht="54" customHeight="1" x14ac:dyDescent="0.35">
      <c r="A114" s="241" t="str">
        <f>INDEX('Policy Characteristics'!A:A,MATCH(PolicyLevers!$C114,'Policy Characteristics'!$C:$C,0))</f>
        <v>Transportation</v>
      </c>
      <c r="B114" s="241" t="str">
        <f>INDEX('Policy Characteristics'!B:B,MATCH(PolicyLevers!$C114,'Policy Characteristics'!$C:$C,0))</f>
        <v>Mode Shifting</v>
      </c>
      <c r="C114" s="277" t="s">
        <v>1531</v>
      </c>
      <c r="D114" s="278" t="s">
        <v>48</v>
      </c>
      <c r="E114" s="278" t="s">
        <v>40</v>
      </c>
      <c r="F114" s="278" t="s">
        <v>88</v>
      </c>
      <c r="G114" s="278" t="s">
        <v>40</v>
      </c>
      <c r="H114" s="53">
        <v>848</v>
      </c>
      <c r="I114" s="278" t="s">
        <v>46</v>
      </c>
      <c r="J114" s="242" t="str">
        <f>INDEX('Policy Characteristics'!D:D,MATCH(PolicyLevers!$C114,'Policy Characteristics'!$C:$C,0))</f>
        <v>Mode Shifting</v>
      </c>
      <c r="K114" s="242" t="str">
        <f>INDEX('Policy Characteristics'!E:E,MATCH(PolicyLevers!$C114,'Policy Characteristics'!$C:$C,0))</f>
        <v>trans mode shifting</v>
      </c>
      <c r="L114" s="242">
        <f>INDEX('Policy Characteristics'!F:F,MATCH(PolicyLevers!$C114,'Policy Characteristics'!$C:$C,0))</f>
        <v>0</v>
      </c>
      <c r="M114" s="242">
        <f>INDEX('Policy Characteristics'!G:G,MATCH(PolicyLevers!$C114,'Policy Characteristics'!$C:$C,0))</f>
        <v>0.3</v>
      </c>
      <c r="N114" s="242">
        <f>INDEX('Policy Characteristics'!H:H,MATCH(PolicyLevers!$C114,'Policy Characteristics'!$C:$C,0))</f>
        <v>0.01</v>
      </c>
      <c r="O114" s="242" t="str">
        <f>INDEX('Policy Characteristics'!I:I,MATCH(PolicyLevers!$C114,'Policy Characteristics'!$C:$C,0))</f>
        <v>% of trips shifted</v>
      </c>
      <c r="P114" s="242"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278" t="s">
        <v>1725</v>
      </c>
      <c r="R114" s="279" t="s">
        <v>209</v>
      </c>
      <c r="S114" s="280" t="s">
        <v>443</v>
      </c>
      <c r="T114" s="243"/>
    </row>
    <row r="115" spans="1:20" s="277" customFormat="1" ht="54" customHeight="1" x14ac:dyDescent="0.35">
      <c r="A115" s="241" t="str">
        <f>INDEX('Policy Characteristics'!A:A,MATCH(PolicyLevers!$C115,'Policy Characteristics'!$C:$C,0))</f>
        <v>Transportation</v>
      </c>
      <c r="B115" s="241" t="str">
        <f>INDEX('Policy Characteristics'!B:B,MATCH(PolicyLevers!$C115,'Policy Characteristics'!$C:$C,0))</f>
        <v>Mode Shifting</v>
      </c>
      <c r="C115" s="281" t="str">
        <f t="shared" ref="B115:C125" si="14">C$114</f>
        <v>Percent of Travel Demand Shifted to Other Modes or Eliminated</v>
      </c>
      <c r="D115" s="278" t="s">
        <v>48</v>
      </c>
      <c r="E115" s="278" t="s">
        <v>41</v>
      </c>
      <c r="F115" s="278" t="s">
        <v>88</v>
      </c>
      <c r="G115" s="278" t="s">
        <v>41</v>
      </c>
      <c r="H115" s="53">
        <v>849</v>
      </c>
      <c r="I115" s="279" t="s">
        <v>47</v>
      </c>
      <c r="J115" s="242" t="str">
        <f>INDEX('Policy Characteristics'!D:D,MATCH(PolicyLevers!$C115,'Policy Characteristics'!$C:$C,0))</f>
        <v>Mode Shifting</v>
      </c>
      <c r="K115" s="242" t="str">
        <f>INDEX('Policy Characteristics'!E:E,MATCH(PolicyLevers!$C115,'Policy Characteristics'!$C:$C,0))</f>
        <v>trans mode shifting</v>
      </c>
      <c r="L115" s="242">
        <f>INDEX('Policy Characteristics'!F:F,MATCH(PolicyLevers!$C115,'Policy Characteristics'!$C:$C,0))</f>
        <v>0</v>
      </c>
      <c r="M115" s="242">
        <f>INDEX('Policy Characteristics'!G:G,MATCH(PolicyLevers!$C115,'Policy Characteristics'!$C:$C,0))</f>
        <v>0.3</v>
      </c>
      <c r="N115" s="242">
        <f>INDEX('Policy Characteristics'!H:H,MATCH(PolicyLevers!$C115,'Policy Characteristics'!$C:$C,0))</f>
        <v>0.01</v>
      </c>
      <c r="O115" s="242" t="str">
        <f>INDEX('Policy Characteristics'!I:I,MATCH(PolicyLevers!$C115,'Policy Characteristics'!$C:$C,0))</f>
        <v>% of trips shifted</v>
      </c>
      <c r="P115" s="242"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282"/>
      <c r="R115" s="282"/>
      <c r="S115" s="283"/>
      <c r="T115" s="243"/>
    </row>
    <row r="116" spans="1:20" s="277" customFormat="1" ht="54" customHeight="1" x14ac:dyDescent="0.35">
      <c r="A116" s="241" t="str">
        <f>INDEX('Policy Characteristics'!A:A,MATCH(PolicyLevers!$C116,'Policy Characteristics'!$C:$C,0))</f>
        <v>Transportation</v>
      </c>
      <c r="B116" s="241" t="str">
        <f>INDEX('Policy Characteristics'!B:B,MATCH(PolicyLevers!$C116,'Policy Characteristics'!$C:$C,0))</f>
        <v>Mode Shifting</v>
      </c>
      <c r="C116" s="281" t="str">
        <f t="shared" si="14"/>
        <v>Percent of Travel Demand Shifted to Other Modes or Eliminated</v>
      </c>
      <c r="D116" s="278" t="s">
        <v>48</v>
      </c>
      <c r="E116" s="278" t="s">
        <v>42</v>
      </c>
      <c r="F116" s="278" t="s">
        <v>88</v>
      </c>
      <c r="G116" s="278" t="s">
        <v>90</v>
      </c>
      <c r="H116" s="53">
        <v>850</v>
      </c>
      <c r="I116" s="278" t="s">
        <v>46</v>
      </c>
      <c r="J116" s="242" t="str">
        <f>INDEX('Policy Characteristics'!D:D,MATCH(PolicyLevers!$C116,'Policy Characteristics'!$C:$C,0))</f>
        <v>Mode Shifting</v>
      </c>
      <c r="K116" s="242" t="str">
        <f>INDEX('Policy Characteristics'!E:E,MATCH(PolicyLevers!$C116,'Policy Characteristics'!$C:$C,0))</f>
        <v>trans mode shifting</v>
      </c>
      <c r="L116" s="242">
        <f>INDEX('Policy Characteristics'!F:F,MATCH(PolicyLevers!$C116,'Policy Characteristics'!$C:$C,0))</f>
        <v>0</v>
      </c>
      <c r="M116" s="242">
        <f>INDEX('Policy Characteristics'!G:G,MATCH(PolicyLevers!$C116,'Policy Characteristics'!$C:$C,0))</f>
        <v>0.3</v>
      </c>
      <c r="N116" s="242">
        <f>INDEX('Policy Characteristics'!H:H,MATCH(PolicyLevers!$C116,'Policy Characteristics'!$C:$C,0))</f>
        <v>0.01</v>
      </c>
      <c r="O116" s="242" t="str">
        <f>INDEX('Policy Characteristics'!I:I,MATCH(PolicyLevers!$C116,'Policy Characteristics'!$C:$C,0))</f>
        <v>% of trips shifted</v>
      </c>
      <c r="P116" s="242"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284" t="str">
        <f t="shared" ref="J116:S116" si="15">Q$114</f>
        <v>transportation-sector-main.html#tdm</v>
      </c>
      <c r="R116" s="282" t="str">
        <f t="shared" si="15"/>
        <v>transportation-demand-management.html</v>
      </c>
      <c r="S116" s="283" t="str">
        <f t="shared" si="15"/>
        <v>International Energy Agency, 2009, "Transport, Energy and CO2: Moving toward Sustainability", http://www.iea.org/publications/freepublications/publication/transport2009.pdf</v>
      </c>
      <c r="T116" s="243"/>
    </row>
    <row r="117" spans="1:20" s="277" customFormat="1" ht="54" customHeight="1" x14ac:dyDescent="0.35">
      <c r="A117" s="241" t="str">
        <f>INDEX('Policy Characteristics'!A:A,MATCH(PolicyLevers!$C117,'Policy Characteristics'!$C:$C,0))</f>
        <v>Transportation</v>
      </c>
      <c r="B117" s="241" t="str">
        <f>INDEX('Policy Characteristics'!B:B,MATCH(PolicyLevers!$C117,'Policy Characteristics'!$C:$C,0))</f>
        <v>Mode Shifting</v>
      </c>
      <c r="C117" s="281" t="str">
        <f t="shared" si="14"/>
        <v>Percent of Travel Demand Shifted to Other Modes or Eliminated</v>
      </c>
      <c r="D117" s="278" t="s">
        <v>48</v>
      </c>
      <c r="E117" s="278" t="s">
        <v>43</v>
      </c>
      <c r="F117" s="278" t="s">
        <v>88</v>
      </c>
      <c r="G117" s="278" t="s">
        <v>91</v>
      </c>
      <c r="H117" s="53">
        <v>851</v>
      </c>
      <c r="I117" s="279" t="s">
        <v>47</v>
      </c>
      <c r="J117" s="242" t="str">
        <f>INDEX('Policy Characteristics'!D:D,MATCH(PolicyLevers!$C117,'Policy Characteristics'!$C:$C,0))</f>
        <v>Mode Shifting</v>
      </c>
      <c r="K117" s="242" t="str">
        <f>INDEX('Policy Characteristics'!E:E,MATCH(PolicyLevers!$C117,'Policy Characteristics'!$C:$C,0))</f>
        <v>trans mode shifting</v>
      </c>
      <c r="L117" s="242">
        <f>INDEX('Policy Characteristics'!F:F,MATCH(PolicyLevers!$C117,'Policy Characteristics'!$C:$C,0))</f>
        <v>0</v>
      </c>
      <c r="M117" s="242">
        <f>INDEX('Policy Characteristics'!G:G,MATCH(PolicyLevers!$C117,'Policy Characteristics'!$C:$C,0))</f>
        <v>0.3</v>
      </c>
      <c r="N117" s="242">
        <f>INDEX('Policy Characteristics'!H:H,MATCH(PolicyLevers!$C117,'Policy Characteristics'!$C:$C,0))</f>
        <v>0.01</v>
      </c>
      <c r="O117" s="242" t="str">
        <f>INDEX('Policy Characteristics'!I:I,MATCH(PolicyLevers!$C117,'Policy Characteristics'!$C:$C,0))</f>
        <v>% of trips shifted</v>
      </c>
      <c r="P117" s="242"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282"/>
      <c r="R117" s="282"/>
      <c r="S117" s="283"/>
      <c r="T117" s="243"/>
    </row>
    <row r="118" spans="1:20" s="277" customFormat="1" ht="54" customHeight="1" x14ac:dyDescent="0.35">
      <c r="A118" s="241" t="str">
        <f>INDEX('Policy Characteristics'!A:A,MATCH(PolicyLevers!$C118,'Policy Characteristics'!$C:$C,0))</f>
        <v>Transportation</v>
      </c>
      <c r="B118" s="241" t="str">
        <f>INDEX('Policy Characteristics'!B:B,MATCH(PolicyLevers!$C118,'Policy Characteristics'!$C:$C,0))</f>
        <v>Mode Shifting</v>
      </c>
      <c r="C118" s="281" t="str">
        <f t="shared" si="14"/>
        <v>Percent of Travel Demand Shifted to Other Modes or Eliminated</v>
      </c>
      <c r="D118" s="278" t="s">
        <v>48</v>
      </c>
      <c r="E118" s="278" t="s">
        <v>44</v>
      </c>
      <c r="F118" s="278" t="s">
        <v>88</v>
      </c>
      <c r="G118" s="278" t="s">
        <v>92</v>
      </c>
      <c r="H118" s="53">
        <v>852</v>
      </c>
      <c r="I118" s="279" t="s">
        <v>47</v>
      </c>
      <c r="J118" s="242" t="str">
        <f>INDEX('Policy Characteristics'!D:D,MATCH(PolicyLevers!$C118,'Policy Characteristics'!$C:$C,0))</f>
        <v>Mode Shifting</v>
      </c>
      <c r="K118" s="242" t="str">
        <f>INDEX('Policy Characteristics'!E:E,MATCH(PolicyLevers!$C118,'Policy Characteristics'!$C:$C,0))</f>
        <v>trans mode shifting</v>
      </c>
      <c r="L118" s="242">
        <f>INDEX('Policy Characteristics'!F:F,MATCH(PolicyLevers!$C118,'Policy Characteristics'!$C:$C,0))</f>
        <v>0</v>
      </c>
      <c r="M118" s="242">
        <f>INDEX('Policy Characteristics'!G:G,MATCH(PolicyLevers!$C118,'Policy Characteristics'!$C:$C,0))</f>
        <v>0.3</v>
      </c>
      <c r="N118" s="242">
        <f>INDEX('Policy Characteristics'!H:H,MATCH(PolicyLevers!$C118,'Policy Characteristics'!$C:$C,0))</f>
        <v>0.01</v>
      </c>
      <c r="O118" s="242" t="str">
        <f>INDEX('Policy Characteristics'!I:I,MATCH(PolicyLevers!$C118,'Policy Characteristics'!$C:$C,0))</f>
        <v>% of trips shifted</v>
      </c>
      <c r="P118" s="242"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282"/>
      <c r="R118" s="282"/>
      <c r="S118" s="283"/>
      <c r="T118" s="243"/>
    </row>
    <row r="119" spans="1:20" s="277" customFormat="1" ht="54" customHeight="1" x14ac:dyDescent="0.35">
      <c r="A119" s="241" t="str">
        <f>INDEX('Policy Characteristics'!A:A,MATCH(PolicyLevers!$C119,'Policy Characteristics'!$C:$C,0))</f>
        <v>Transportation</v>
      </c>
      <c r="B119" s="241" t="str">
        <f>INDEX('Policy Characteristics'!B:B,MATCH(PolicyLevers!$C119,'Policy Characteristics'!$C:$C,0))</f>
        <v>Mode Shifting</v>
      </c>
      <c r="C119" s="281" t="str">
        <f t="shared" si="14"/>
        <v>Percent of Travel Demand Shifted to Other Modes or Eliminated</v>
      </c>
      <c r="D119" s="278" t="s">
        <v>48</v>
      </c>
      <c r="E119" s="278" t="s">
        <v>119</v>
      </c>
      <c r="F119" s="278" t="s">
        <v>88</v>
      </c>
      <c r="G119" s="278" t="s">
        <v>160</v>
      </c>
      <c r="H119" s="53">
        <v>853</v>
      </c>
      <c r="I119" s="279" t="s">
        <v>47</v>
      </c>
      <c r="J119" s="242" t="str">
        <f>INDEX('Policy Characteristics'!D:D,MATCH(PolicyLevers!$C119,'Policy Characteristics'!$C:$C,0))</f>
        <v>Mode Shifting</v>
      </c>
      <c r="K119" s="242" t="str">
        <f>INDEX('Policy Characteristics'!E:E,MATCH(PolicyLevers!$C119,'Policy Characteristics'!$C:$C,0))</f>
        <v>trans mode shifting</v>
      </c>
      <c r="L119" s="242">
        <f>INDEX('Policy Characteristics'!F:F,MATCH(PolicyLevers!$C119,'Policy Characteristics'!$C:$C,0))</f>
        <v>0</v>
      </c>
      <c r="M119" s="242">
        <f>INDEX('Policy Characteristics'!G:G,MATCH(PolicyLevers!$C119,'Policy Characteristics'!$C:$C,0))</f>
        <v>0.3</v>
      </c>
      <c r="N119" s="242">
        <f>INDEX('Policy Characteristics'!H:H,MATCH(PolicyLevers!$C119,'Policy Characteristics'!$C:$C,0))</f>
        <v>0.01</v>
      </c>
      <c r="O119" s="242" t="str">
        <f>INDEX('Policy Characteristics'!I:I,MATCH(PolicyLevers!$C119,'Policy Characteristics'!$C:$C,0))</f>
        <v>% of trips shifted</v>
      </c>
      <c r="P119" s="242"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282"/>
      <c r="R119" s="282"/>
      <c r="S119" s="283"/>
      <c r="T119" s="243"/>
    </row>
    <row r="120" spans="1:20" s="277" customFormat="1" ht="54" customHeight="1" x14ac:dyDescent="0.35">
      <c r="A120" s="241" t="str">
        <f>INDEX('Policy Characteristics'!A:A,MATCH(PolicyLevers!$C120,'Policy Characteristics'!$C:$C,0))</f>
        <v>Transportation</v>
      </c>
      <c r="B120" s="241" t="str">
        <f>INDEX('Policy Characteristics'!B:B,MATCH(PolicyLevers!$C120,'Policy Characteristics'!$C:$C,0))</f>
        <v>Mode Shifting</v>
      </c>
      <c r="C120" s="281" t="str">
        <f t="shared" si="14"/>
        <v>Percent of Travel Demand Shifted to Other Modes or Eliminated</v>
      </c>
      <c r="D120" s="278" t="s">
        <v>45</v>
      </c>
      <c r="E120" s="278" t="s">
        <v>40</v>
      </c>
      <c r="F120" s="278" t="s">
        <v>89</v>
      </c>
      <c r="G120" s="278" t="s">
        <v>40</v>
      </c>
      <c r="H120" s="53">
        <v>854</v>
      </c>
      <c r="I120" s="279" t="s">
        <v>47</v>
      </c>
      <c r="J120" s="242" t="str">
        <f>INDEX('Policy Characteristics'!D:D,MATCH(PolicyLevers!$C120,'Policy Characteristics'!$C:$C,0))</f>
        <v>Mode Shifting</v>
      </c>
      <c r="K120" s="242" t="str">
        <f>INDEX('Policy Characteristics'!E:E,MATCH(PolicyLevers!$C120,'Policy Characteristics'!$C:$C,0))</f>
        <v>trans mode shifting</v>
      </c>
      <c r="L120" s="242">
        <f>INDEX('Policy Characteristics'!F:F,MATCH(PolicyLevers!$C120,'Policy Characteristics'!$C:$C,0))</f>
        <v>0</v>
      </c>
      <c r="M120" s="242">
        <f>INDEX('Policy Characteristics'!G:G,MATCH(PolicyLevers!$C120,'Policy Characteristics'!$C:$C,0))</f>
        <v>0.3</v>
      </c>
      <c r="N120" s="242">
        <f>INDEX('Policy Characteristics'!H:H,MATCH(PolicyLevers!$C120,'Policy Characteristics'!$C:$C,0))</f>
        <v>0.01</v>
      </c>
      <c r="O120" s="242" t="str">
        <f>INDEX('Policy Characteristics'!I:I,MATCH(PolicyLevers!$C120,'Policy Characteristics'!$C:$C,0))</f>
        <v>% of trips shifted</v>
      </c>
      <c r="P120" s="242"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282"/>
      <c r="R120" s="282"/>
      <c r="S120" s="283"/>
      <c r="T120" s="243"/>
    </row>
    <row r="121" spans="1:20" s="277" customFormat="1" ht="54" customHeight="1" x14ac:dyDescent="0.35">
      <c r="A121" s="241" t="str">
        <f>INDEX('Policy Characteristics'!A:A,MATCH(PolicyLevers!$C121,'Policy Characteristics'!$C:$C,0))</f>
        <v>Transportation</v>
      </c>
      <c r="B121" s="241" t="str">
        <f>INDEX('Policy Characteristics'!B:B,MATCH(PolicyLevers!$C121,'Policy Characteristics'!$C:$C,0))</f>
        <v>Mode Shifting</v>
      </c>
      <c r="C121" s="281" t="str">
        <f t="shared" si="14"/>
        <v>Percent of Travel Demand Shifted to Other Modes or Eliminated</v>
      </c>
      <c r="D121" s="278" t="s">
        <v>45</v>
      </c>
      <c r="E121" s="278" t="s">
        <v>41</v>
      </c>
      <c r="F121" s="278" t="s">
        <v>89</v>
      </c>
      <c r="G121" s="278" t="s">
        <v>41</v>
      </c>
      <c r="H121" s="53">
        <v>855</v>
      </c>
      <c r="I121" s="278" t="s">
        <v>46</v>
      </c>
      <c r="J121" s="242" t="str">
        <f>INDEX('Policy Characteristics'!D:D,MATCH(PolicyLevers!$C121,'Policy Characteristics'!$C:$C,0))</f>
        <v>Mode Shifting</v>
      </c>
      <c r="K121" s="242" t="str">
        <f>INDEX('Policy Characteristics'!E:E,MATCH(PolicyLevers!$C121,'Policy Characteristics'!$C:$C,0))</f>
        <v>trans mode shifting</v>
      </c>
      <c r="L121" s="242">
        <f>INDEX('Policy Characteristics'!F:F,MATCH(PolicyLevers!$C121,'Policy Characteristics'!$C:$C,0))</f>
        <v>0</v>
      </c>
      <c r="M121" s="242">
        <f>INDEX('Policy Characteristics'!G:G,MATCH(PolicyLevers!$C121,'Policy Characteristics'!$C:$C,0))</f>
        <v>0.3</v>
      </c>
      <c r="N121" s="242">
        <f>INDEX('Policy Characteristics'!H:H,MATCH(PolicyLevers!$C121,'Policy Characteristics'!$C:$C,0))</f>
        <v>0.01</v>
      </c>
      <c r="O121" s="242" t="str">
        <f>INDEX('Policy Characteristics'!I:I,MATCH(PolicyLevers!$C121,'Policy Characteristics'!$C:$C,0))</f>
        <v>% of trips shifted</v>
      </c>
      <c r="P121" s="242"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284" t="str">
        <f t="shared" ref="Q121:S121" si="16">Q$114</f>
        <v>transportation-sector-main.html#tdm</v>
      </c>
      <c r="R121" s="282" t="str">
        <f t="shared" si="16"/>
        <v>transportation-demand-management.html</v>
      </c>
      <c r="S121" s="283" t="str">
        <f t="shared" si="16"/>
        <v>International Energy Agency, 2009, "Transport, Energy and CO2: Moving toward Sustainability", http://www.iea.org/publications/freepublications/publication/transport2009.pdf</v>
      </c>
      <c r="T121" s="243"/>
    </row>
    <row r="122" spans="1:20" s="277" customFormat="1" ht="54" customHeight="1" x14ac:dyDescent="0.35">
      <c r="A122" s="241" t="str">
        <f>INDEX('Policy Characteristics'!A:A,MATCH(PolicyLevers!$C122,'Policy Characteristics'!$C:$C,0))</f>
        <v>Transportation</v>
      </c>
      <c r="B122" s="241" t="str">
        <f>INDEX('Policy Characteristics'!B:B,MATCH(PolicyLevers!$C122,'Policy Characteristics'!$C:$C,0))</f>
        <v>Mode Shifting</v>
      </c>
      <c r="C122" s="281" t="str">
        <f t="shared" si="14"/>
        <v>Percent of Travel Demand Shifted to Other Modes or Eliminated</v>
      </c>
      <c r="D122" s="278" t="s">
        <v>45</v>
      </c>
      <c r="E122" s="278" t="s">
        <v>42</v>
      </c>
      <c r="F122" s="278" t="s">
        <v>89</v>
      </c>
      <c r="G122" s="278" t="s">
        <v>90</v>
      </c>
      <c r="H122" s="53">
        <v>856</v>
      </c>
      <c r="I122" s="279" t="s">
        <v>47</v>
      </c>
      <c r="J122" s="242" t="str">
        <f>INDEX('Policy Characteristics'!D:D,MATCH(PolicyLevers!$C122,'Policy Characteristics'!$C:$C,0))</f>
        <v>Mode Shifting</v>
      </c>
      <c r="K122" s="242" t="str">
        <f>INDEX('Policy Characteristics'!E:E,MATCH(PolicyLevers!$C122,'Policy Characteristics'!$C:$C,0))</f>
        <v>trans mode shifting</v>
      </c>
      <c r="L122" s="242">
        <f>INDEX('Policy Characteristics'!F:F,MATCH(PolicyLevers!$C122,'Policy Characteristics'!$C:$C,0))</f>
        <v>0</v>
      </c>
      <c r="M122" s="242">
        <f>INDEX('Policy Characteristics'!G:G,MATCH(PolicyLevers!$C122,'Policy Characteristics'!$C:$C,0))</f>
        <v>0.3</v>
      </c>
      <c r="N122" s="242">
        <f>INDEX('Policy Characteristics'!H:H,MATCH(PolicyLevers!$C122,'Policy Characteristics'!$C:$C,0))</f>
        <v>0.01</v>
      </c>
      <c r="O122" s="242" t="str">
        <f>INDEX('Policy Characteristics'!I:I,MATCH(PolicyLevers!$C122,'Policy Characteristics'!$C:$C,0))</f>
        <v>% of trips shifted</v>
      </c>
      <c r="P122" s="242"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282"/>
      <c r="R122" s="282"/>
      <c r="S122" s="283"/>
      <c r="T122" s="243"/>
    </row>
    <row r="123" spans="1:20" s="277" customFormat="1" ht="54" customHeight="1" x14ac:dyDescent="0.35">
      <c r="A123" s="241" t="str">
        <f>INDEX('Policy Characteristics'!A:A,MATCH(PolicyLevers!$C123,'Policy Characteristics'!$C:$C,0))</f>
        <v>Transportation</v>
      </c>
      <c r="B123" s="241" t="str">
        <f>INDEX('Policy Characteristics'!B:B,MATCH(PolicyLevers!$C123,'Policy Characteristics'!$C:$C,0))</f>
        <v>Mode Shifting</v>
      </c>
      <c r="C123" s="281" t="str">
        <f t="shared" si="14"/>
        <v>Percent of Travel Demand Shifted to Other Modes or Eliminated</v>
      </c>
      <c r="D123" s="278" t="s">
        <v>45</v>
      </c>
      <c r="E123" s="278" t="s">
        <v>43</v>
      </c>
      <c r="F123" s="278" t="s">
        <v>89</v>
      </c>
      <c r="G123" s="278" t="s">
        <v>91</v>
      </c>
      <c r="H123" s="53">
        <v>857</v>
      </c>
      <c r="I123" s="279" t="s">
        <v>47</v>
      </c>
      <c r="J123" s="242" t="str">
        <f>INDEX('Policy Characteristics'!D:D,MATCH(PolicyLevers!$C123,'Policy Characteristics'!$C:$C,0))</f>
        <v>Mode Shifting</v>
      </c>
      <c r="K123" s="242" t="str">
        <f>INDEX('Policy Characteristics'!E:E,MATCH(PolicyLevers!$C123,'Policy Characteristics'!$C:$C,0))</f>
        <v>trans mode shifting</v>
      </c>
      <c r="L123" s="242">
        <f>INDEX('Policy Characteristics'!F:F,MATCH(PolicyLevers!$C123,'Policy Characteristics'!$C:$C,0))</f>
        <v>0</v>
      </c>
      <c r="M123" s="242">
        <f>INDEX('Policy Characteristics'!G:G,MATCH(PolicyLevers!$C123,'Policy Characteristics'!$C:$C,0))</f>
        <v>0.3</v>
      </c>
      <c r="N123" s="242">
        <f>INDEX('Policy Characteristics'!H:H,MATCH(PolicyLevers!$C123,'Policy Characteristics'!$C:$C,0))</f>
        <v>0.01</v>
      </c>
      <c r="O123" s="242" t="str">
        <f>INDEX('Policy Characteristics'!I:I,MATCH(PolicyLevers!$C123,'Policy Characteristics'!$C:$C,0))</f>
        <v>% of trips shifted</v>
      </c>
      <c r="P123" s="242"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282"/>
      <c r="R123" s="282"/>
      <c r="S123" s="283"/>
      <c r="T123" s="243"/>
    </row>
    <row r="124" spans="1:20" s="277" customFormat="1" ht="54" customHeight="1" x14ac:dyDescent="0.35">
      <c r="A124" s="241" t="str">
        <f>INDEX('Policy Characteristics'!A:A,MATCH(PolicyLevers!$C124,'Policy Characteristics'!$C:$C,0))</f>
        <v>Transportation</v>
      </c>
      <c r="B124" s="241" t="str">
        <f>INDEX('Policy Characteristics'!B:B,MATCH(PolicyLevers!$C124,'Policy Characteristics'!$C:$C,0))</f>
        <v>Mode Shifting</v>
      </c>
      <c r="C124" s="281" t="str">
        <f t="shared" si="14"/>
        <v>Percent of Travel Demand Shifted to Other Modes or Eliminated</v>
      </c>
      <c r="D124" s="278" t="s">
        <v>45</v>
      </c>
      <c r="E124" s="278" t="s">
        <v>44</v>
      </c>
      <c r="F124" s="278" t="s">
        <v>89</v>
      </c>
      <c r="G124" s="278" t="s">
        <v>92</v>
      </c>
      <c r="H124" s="53">
        <v>858</v>
      </c>
      <c r="I124" s="279" t="s">
        <v>47</v>
      </c>
      <c r="J124" s="242" t="str">
        <f>INDEX('Policy Characteristics'!D:D,MATCH(PolicyLevers!$C124,'Policy Characteristics'!$C:$C,0))</f>
        <v>Mode Shifting</v>
      </c>
      <c r="K124" s="242" t="str">
        <f>INDEX('Policy Characteristics'!E:E,MATCH(PolicyLevers!$C124,'Policy Characteristics'!$C:$C,0))</f>
        <v>trans mode shifting</v>
      </c>
      <c r="L124" s="242">
        <f>INDEX('Policy Characteristics'!F:F,MATCH(PolicyLevers!$C124,'Policy Characteristics'!$C:$C,0))</f>
        <v>0</v>
      </c>
      <c r="M124" s="242">
        <f>INDEX('Policy Characteristics'!G:G,MATCH(PolicyLevers!$C124,'Policy Characteristics'!$C:$C,0))</f>
        <v>0.3</v>
      </c>
      <c r="N124" s="242">
        <f>INDEX('Policy Characteristics'!H:H,MATCH(PolicyLevers!$C124,'Policy Characteristics'!$C:$C,0))</f>
        <v>0.01</v>
      </c>
      <c r="O124" s="242" t="str">
        <f>INDEX('Policy Characteristics'!I:I,MATCH(PolicyLevers!$C124,'Policy Characteristics'!$C:$C,0))</f>
        <v>% of trips shifted</v>
      </c>
      <c r="P124" s="242"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282"/>
      <c r="R124" s="282"/>
      <c r="S124" s="283"/>
      <c r="T124" s="243"/>
    </row>
    <row r="125" spans="1:20" s="277" customFormat="1" ht="54" customHeight="1" x14ac:dyDescent="0.35">
      <c r="A125" s="241" t="str">
        <f>INDEX('Policy Characteristics'!A:A,MATCH(PolicyLevers!$C125,'Policy Characteristics'!$C:$C,0))</f>
        <v>Transportation</v>
      </c>
      <c r="B125" s="241" t="str">
        <f>INDEX('Policy Characteristics'!B:B,MATCH(PolicyLevers!$C125,'Policy Characteristics'!$C:$C,0))</f>
        <v>Mode Shifting</v>
      </c>
      <c r="C125" s="281" t="str">
        <f t="shared" si="14"/>
        <v>Percent of Travel Demand Shifted to Other Modes or Eliminated</v>
      </c>
      <c r="D125" s="278" t="s">
        <v>45</v>
      </c>
      <c r="E125" s="278" t="s">
        <v>119</v>
      </c>
      <c r="F125" s="278" t="s">
        <v>89</v>
      </c>
      <c r="G125" s="278" t="s">
        <v>160</v>
      </c>
      <c r="H125" s="53">
        <v>859</v>
      </c>
      <c r="I125" s="279" t="s">
        <v>47</v>
      </c>
      <c r="J125" s="242" t="str">
        <f>INDEX('Policy Characteristics'!D:D,MATCH(PolicyLevers!$C125,'Policy Characteristics'!$C:$C,0))</f>
        <v>Mode Shifting</v>
      </c>
      <c r="K125" s="242" t="str">
        <f>INDEX('Policy Characteristics'!E:E,MATCH(PolicyLevers!$C125,'Policy Characteristics'!$C:$C,0))</f>
        <v>trans mode shifting</v>
      </c>
      <c r="L125" s="242">
        <f>INDEX('Policy Characteristics'!F:F,MATCH(PolicyLevers!$C125,'Policy Characteristics'!$C:$C,0))</f>
        <v>0</v>
      </c>
      <c r="M125" s="242">
        <f>INDEX('Policy Characteristics'!G:G,MATCH(PolicyLevers!$C125,'Policy Characteristics'!$C:$C,0))</f>
        <v>0.3</v>
      </c>
      <c r="N125" s="242">
        <f>INDEX('Policy Characteristics'!H:H,MATCH(PolicyLevers!$C125,'Policy Characteristics'!$C:$C,0))</f>
        <v>0.01</v>
      </c>
      <c r="O125" s="242" t="str">
        <f>INDEX('Policy Characteristics'!I:I,MATCH(PolicyLevers!$C125,'Policy Characteristics'!$C:$C,0))</f>
        <v>% of trips shifted</v>
      </c>
      <c r="P125" s="242"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282"/>
      <c r="R125" s="282"/>
      <c r="S125" s="283"/>
      <c r="T125" s="243"/>
    </row>
    <row r="126" spans="1:20" x14ac:dyDescent="0.35">
      <c r="A126" s="241" t="str">
        <f>INDEX('Policy Characteristics'!A:A,MATCH(PolicyLevers!$C126,'Policy Characteristics'!$C:$C,0))</f>
        <v>Buildings and Appliances</v>
      </c>
      <c r="B126" s="241" t="str">
        <f>INDEX('Policy Characteristics'!B:B,MATCH(PolicyLevers!$C126,'Policy Characteristics'!$C:$C,0))</f>
        <v>Building Component Electrification</v>
      </c>
      <c r="C126" s="262" t="s">
        <v>784</v>
      </c>
      <c r="D126" s="243" t="s">
        <v>121</v>
      </c>
      <c r="E126" s="243" t="s">
        <v>263</v>
      </c>
      <c r="F126" s="243" t="s">
        <v>267</v>
      </c>
      <c r="G126" s="243" t="s">
        <v>127</v>
      </c>
      <c r="H126" s="40">
        <v>435</v>
      </c>
      <c r="I126" s="243" t="s">
        <v>46</v>
      </c>
      <c r="J126" s="242" t="str">
        <f>INDEX('Policy Characteristics'!D:D,MATCH(PolicyLevers!$C126,'Policy Characteristics'!$C:$C,0))</f>
        <v>Building Component Electrification</v>
      </c>
      <c r="K126" s="242" t="str">
        <f>INDEX('Policy Characteristics'!E:E,MATCH(PolicyLevers!$C126,'Policy Characteristics'!$C:$C,0))</f>
        <v>bldgs new component fuel shifting</v>
      </c>
      <c r="L126" s="242">
        <f>INDEX('Policy Characteristics'!F:F,MATCH(PolicyLevers!$C126,'Policy Characteristics'!$C:$C,0))</f>
        <v>0</v>
      </c>
      <c r="M126" s="242">
        <f>INDEX('Policy Characteristics'!G:G,MATCH(PolicyLevers!$C126,'Policy Characteristics'!$C:$C,0))</f>
        <v>1</v>
      </c>
      <c r="N126" s="242">
        <f>INDEX('Policy Characteristics'!H:H,MATCH(PolicyLevers!$C126,'Policy Characteristics'!$C:$C,0))</f>
        <v>0.01</v>
      </c>
      <c r="O126" s="242" t="str">
        <f>INDEX('Policy Characteristics'!I:I,MATCH(PolicyLevers!$C126,'Policy Characteristics'!$C:$C,0))</f>
        <v>% of newly sold non-electric building components</v>
      </c>
      <c r="P126" s="242"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26" s="243" t="s">
        <v>1726</v>
      </c>
      <c r="R126" s="264" t="s">
        <v>210</v>
      </c>
      <c r="S126" s="16" t="s">
        <v>1389</v>
      </c>
      <c r="T126" s="243"/>
    </row>
    <row r="127" spans="1:20" x14ac:dyDescent="0.35">
      <c r="A127" s="241" t="str">
        <f>INDEX('Policy Characteristics'!A:A,MATCH(PolicyLevers!$C127,'Policy Characteristics'!$C:$C,0))</f>
        <v>Buildings and Appliances</v>
      </c>
      <c r="B127" s="241" t="str">
        <f>INDEX('Policy Characteristics'!B:B,MATCH(PolicyLevers!$C127,'Policy Characteristics'!$C:$C,0))</f>
        <v>Building Component Electrification</v>
      </c>
      <c r="C127" s="255" t="str">
        <f t="shared" ref="B127:C139" si="17">C$126</f>
        <v>Fraction of New Bldg Components Shifted to Other Fuels</v>
      </c>
      <c r="D127" s="243" t="s">
        <v>122</v>
      </c>
      <c r="E127" s="243" t="s">
        <v>263</v>
      </c>
      <c r="F127" s="243" t="s">
        <v>267</v>
      </c>
      <c r="G127" s="243" t="s">
        <v>128</v>
      </c>
      <c r="H127" s="40">
        <v>436</v>
      </c>
      <c r="I127" s="243" t="s">
        <v>47</v>
      </c>
      <c r="J127" s="242" t="str">
        <f>INDEX('Policy Characteristics'!D:D,MATCH(PolicyLevers!$C127,'Policy Characteristics'!$C:$C,0))</f>
        <v>Building Component Electrification</v>
      </c>
      <c r="K127" s="242" t="str">
        <f>INDEX('Policy Characteristics'!E:E,MATCH(PolicyLevers!$C127,'Policy Characteristics'!$C:$C,0))</f>
        <v>bldgs new component fuel shifting</v>
      </c>
      <c r="L127" s="242">
        <f>INDEX('Policy Characteristics'!F:F,MATCH(PolicyLevers!$C127,'Policy Characteristics'!$C:$C,0))</f>
        <v>0</v>
      </c>
      <c r="M127" s="242">
        <f>INDEX('Policy Characteristics'!G:G,MATCH(PolicyLevers!$C127,'Policy Characteristics'!$C:$C,0))</f>
        <v>1</v>
      </c>
      <c r="N127" s="242">
        <f>INDEX('Policy Characteristics'!H:H,MATCH(PolicyLevers!$C127,'Policy Characteristics'!$C:$C,0))</f>
        <v>0.01</v>
      </c>
      <c r="O127" s="242" t="str">
        <f>INDEX('Policy Characteristics'!I:I,MATCH(PolicyLevers!$C127,'Policy Characteristics'!$C:$C,0))</f>
        <v>% of newly sold non-electric building components</v>
      </c>
      <c r="P127" s="242"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27" s="282"/>
      <c r="R127" s="285"/>
      <c r="S127" s="286"/>
      <c r="T127" s="282"/>
    </row>
    <row r="128" spans="1:20" x14ac:dyDescent="0.35">
      <c r="A128" s="241" t="str">
        <f>INDEX('Policy Characteristics'!A:A,MATCH(PolicyLevers!$C128,'Policy Characteristics'!$C:$C,0))</f>
        <v>Buildings and Appliances</v>
      </c>
      <c r="B128" s="241" t="str">
        <f>INDEX('Policy Characteristics'!B:B,MATCH(PolicyLevers!$C128,'Policy Characteristics'!$C:$C,0))</f>
        <v>Building Component Electrification</v>
      </c>
      <c r="C128" s="255" t="str">
        <f t="shared" si="17"/>
        <v>Fraction of New Bldg Components Shifted to Other Fuels</v>
      </c>
      <c r="D128" s="243" t="s">
        <v>124</v>
      </c>
      <c r="E128" s="243" t="s">
        <v>263</v>
      </c>
      <c r="F128" s="243" t="s">
        <v>267</v>
      </c>
      <c r="G128" s="243" t="s">
        <v>130</v>
      </c>
      <c r="H128" s="40">
        <v>437</v>
      </c>
      <c r="I128" s="243" t="s">
        <v>47</v>
      </c>
      <c r="J128" s="242" t="str">
        <f>INDEX('Policy Characteristics'!D:D,MATCH(PolicyLevers!$C128,'Policy Characteristics'!$C:$C,0))</f>
        <v>Building Component Electrification</v>
      </c>
      <c r="K128" s="242" t="str">
        <f>INDEX('Policy Characteristics'!E:E,MATCH(PolicyLevers!$C128,'Policy Characteristics'!$C:$C,0))</f>
        <v>bldgs new component fuel shifting</v>
      </c>
      <c r="L128" s="242">
        <f>INDEX('Policy Characteristics'!F:F,MATCH(PolicyLevers!$C128,'Policy Characteristics'!$C:$C,0))</f>
        <v>0</v>
      </c>
      <c r="M128" s="242">
        <f>INDEX('Policy Characteristics'!G:G,MATCH(PolicyLevers!$C128,'Policy Characteristics'!$C:$C,0))</f>
        <v>1</v>
      </c>
      <c r="N128" s="242">
        <f>INDEX('Policy Characteristics'!H:H,MATCH(PolicyLevers!$C128,'Policy Characteristics'!$C:$C,0))</f>
        <v>0.01</v>
      </c>
      <c r="O128" s="242" t="str">
        <f>INDEX('Policy Characteristics'!I:I,MATCH(PolicyLevers!$C128,'Policy Characteristics'!$C:$C,0))</f>
        <v>% of newly sold non-electric building components</v>
      </c>
      <c r="P128" s="242"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28" s="282"/>
      <c r="R128" s="285"/>
      <c r="S128" s="286"/>
      <c r="T128" s="282"/>
    </row>
    <row r="129" spans="1:20" x14ac:dyDescent="0.35">
      <c r="A129" s="241" t="str">
        <f>INDEX('Policy Characteristics'!A:A,MATCH(PolicyLevers!$C129,'Policy Characteristics'!$C:$C,0))</f>
        <v>Buildings and Appliances</v>
      </c>
      <c r="B129" s="241" t="str">
        <f>INDEX('Policy Characteristics'!B:B,MATCH(PolicyLevers!$C129,'Policy Characteristics'!$C:$C,0))</f>
        <v>Building Component Electrification</v>
      </c>
      <c r="C129" s="255" t="str">
        <f t="shared" si="17"/>
        <v>Fraction of New Bldg Components Shifted to Other Fuels</v>
      </c>
      <c r="D129" s="243" t="s">
        <v>125</v>
      </c>
      <c r="E129" s="243" t="s">
        <v>263</v>
      </c>
      <c r="F129" s="243" t="s">
        <v>267</v>
      </c>
      <c r="G129" s="243" t="s">
        <v>131</v>
      </c>
      <c r="H129" s="40">
        <v>438</v>
      </c>
      <c r="I129" s="243" t="s">
        <v>46</v>
      </c>
      <c r="J129" s="242" t="str">
        <f>INDEX('Policy Characteristics'!D:D,MATCH(PolicyLevers!$C129,'Policy Characteristics'!$C:$C,0))</f>
        <v>Building Component Electrification</v>
      </c>
      <c r="K129" s="242" t="str">
        <f>INDEX('Policy Characteristics'!E:E,MATCH(PolicyLevers!$C129,'Policy Characteristics'!$C:$C,0))</f>
        <v>bldgs new component fuel shifting</v>
      </c>
      <c r="L129" s="242">
        <f>INDEX('Policy Characteristics'!F:F,MATCH(PolicyLevers!$C129,'Policy Characteristics'!$C:$C,0))</f>
        <v>0</v>
      </c>
      <c r="M129" s="242">
        <f>INDEX('Policy Characteristics'!G:G,MATCH(PolicyLevers!$C129,'Policy Characteristics'!$C:$C,0))</f>
        <v>1</v>
      </c>
      <c r="N129" s="242">
        <f>INDEX('Policy Characteristics'!H:H,MATCH(PolicyLevers!$C129,'Policy Characteristics'!$C:$C,0))</f>
        <v>0.01</v>
      </c>
      <c r="O129" s="242" t="str">
        <f>INDEX('Policy Characteristics'!I:I,MATCH(PolicyLevers!$C129,'Policy Characteristics'!$C:$C,0))</f>
        <v>% of newly sold non-electric building components</v>
      </c>
      <c r="P129" s="242"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29" s="284" t="str">
        <f t="shared" ref="Q129:R131" si="18">Q$126</f>
        <v>buildings-sector-main.html#component-elec</v>
      </c>
      <c r="R129" s="285" t="str">
        <f t="shared" si="18"/>
        <v>building-component-electrification.html</v>
      </c>
      <c r="S129" s="286"/>
      <c r="T129" s="282"/>
    </row>
    <row r="130" spans="1:20" x14ac:dyDescent="0.35">
      <c r="A130" s="241" t="str">
        <f>INDEX('Policy Characteristics'!A:A,MATCH(PolicyLevers!$C130,'Policy Characteristics'!$C:$C,0))</f>
        <v>Buildings and Appliances</v>
      </c>
      <c r="B130" s="241" t="str">
        <f>INDEX('Policy Characteristics'!B:B,MATCH(PolicyLevers!$C130,'Policy Characteristics'!$C:$C,0))</f>
        <v>Building Component Electrification</v>
      </c>
      <c r="C130" s="255" t="str">
        <f t="shared" si="17"/>
        <v>Fraction of New Bldg Components Shifted to Other Fuels</v>
      </c>
      <c r="D130" s="243" t="s">
        <v>126</v>
      </c>
      <c r="E130" s="243" t="s">
        <v>263</v>
      </c>
      <c r="F130" s="243" t="s">
        <v>267</v>
      </c>
      <c r="G130" s="243" t="s">
        <v>132</v>
      </c>
      <c r="H130" s="40">
        <v>439</v>
      </c>
      <c r="I130" s="243" t="s">
        <v>46</v>
      </c>
      <c r="J130" s="242" t="str">
        <f>INDEX('Policy Characteristics'!D:D,MATCH(PolicyLevers!$C130,'Policy Characteristics'!$C:$C,0))</f>
        <v>Building Component Electrification</v>
      </c>
      <c r="K130" s="242" t="str">
        <f>INDEX('Policy Characteristics'!E:E,MATCH(PolicyLevers!$C130,'Policy Characteristics'!$C:$C,0))</f>
        <v>bldgs new component fuel shifting</v>
      </c>
      <c r="L130" s="242">
        <f>INDEX('Policy Characteristics'!F:F,MATCH(PolicyLevers!$C130,'Policy Characteristics'!$C:$C,0))</f>
        <v>0</v>
      </c>
      <c r="M130" s="242">
        <f>INDEX('Policy Characteristics'!G:G,MATCH(PolicyLevers!$C130,'Policy Characteristics'!$C:$C,0))</f>
        <v>1</v>
      </c>
      <c r="N130" s="242">
        <f>INDEX('Policy Characteristics'!H:H,MATCH(PolicyLevers!$C130,'Policy Characteristics'!$C:$C,0))</f>
        <v>0.01</v>
      </c>
      <c r="O130" s="242" t="str">
        <f>INDEX('Policy Characteristics'!I:I,MATCH(PolicyLevers!$C130,'Policy Characteristics'!$C:$C,0))</f>
        <v>% of newly sold non-electric building components</v>
      </c>
      <c r="P130" s="242"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0" s="284" t="str">
        <f t="shared" si="18"/>
        <v>buildings-sector-main.html#component-elec</v>
      </c>
      <c r="R130" s="285" t="str">
        <f t="shared" si="18"/>
        <v>building-component-electrification.html</v>
      </c>
      <c r="S130" s="287"/>
      <c r="T130" s="282"/>
    </row>
    <row r="131" spans="1:20" x14ac:dyDescent="0.35">
      <c r="A131" s="241" t="str">
        <f>INDEX('Policy Characteristics'!A:A,MATCH(PolicyLevers!$C131,'Policy Characteristics'!$C:$C,0))</f>
        <v>Buildings and Appliances</v>
      </c>
      <c r="B131" s="241" t="str">
        <f>INDEX('Policy Characteristics'!B:B,MATCH(PolicyLevers!$C131,'Policy Characteristics'!$C:$C,0))</f>
        <v>Building Component Electrification</v>
      </c>
      <c r="C131" s="255" t="str">
        <f t="shared" si="17"/>
        <v>Fraction of New Bldg Components Shifted to Other Fuels</v>
      </c>
      <c r="D131" s="243" t="s">
        <v>121</v>
      </c>
      <c r="E131" s="243" t="s">
        <v>264</v>
      </c>
      <c r="F131" s="243" t="s">
        <v>266</v>
      </c>
      <c r="G131" s="243" t="s">
        <v>127</v>
      </c>
      <c r="H131" s="40">
        <v>440</v>
      </c>
      <c r="I131" s="243" t="s">
        <v>46</v>
      </c>
      <c r="J131" s="242" t="str">
        <f>INDEX('Policy Characteristics'!D:D,MATCH(PolicyLevers!$C131,'Policy Characteristics'!$C:$C,0))</f>
        <v>Building Component Electrification</v>
      </c>
      <c r="K131" s="242" t="str">
        <f>INDEX('Policy Characteristics'!E:E,MATCH(PolicyLevers!$C131,'Policy Characteristics'!$C:$C,0))</f>
        <v>bldgs new component fuel shifting</v>
      </c>
      <c r="L131" s="242">
        <f>INDEX('Policy Characteristics'!F:F,MATCH(PolicyLevers!$C131,'Policy Characteristics'!$C:$C,0))</f>
        <v>0</v>
      </c>
      <c r="M131" s="242">
        <f>INDEX('Policy Characteristics'!G:G,MATCH(PolicyLevers!$C131,'Policy Characteristics'!$C:$C,0))</f>
        <v>1</v>
      </c>
      <c r="N131" s="242">
        <f>INDEX('Policy Characteristics'!H:H,MATCH(PolicyLevers!$C131,'Policy Characteristics'!$C:$C,0))</f>
        <v>0.01</v>
      </c>
      <c r="O131" s="242" t="str">
        <f>INDEX('Policy Characteristics'!I:I,MATCH(PolicyLevers!$C131,'Policy Characteristics'!$C:$C,0))</f>
        <v>% of newly sold non-electric building components</v>
      </c>
      <c r="P131" s="242"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1" s="284" t="str">
        <f t="shared" si="18"/>
        <v>buildings-sector-main.html#component-elec</v>
      </c>
      <c r="R131" s="285" t="str">
        <f t="shared" si="18"/>
        <v>building-component-electrification.html</v>
      </c>
      <c r="S131" s="286"/>
      <c r="T131" s="282"/>
    </row>
    <row r="132" spans="1:20" x14ac:dyDescent="0.35">
      <c r="A132" s="241" t="str">
        <f>INDEX('Policy Characteristics'!A:A,MATCH(PolicyLevers!$C132,'Policy Characteristics'!$C:$C,0))</f>
        <v>Buildings and Appliances</v>
      </c>
      <c r="B132" s="241" t="str">
        <f>INDEX('Policy Characteristics'!B:B,MATCH(PolicyLevers!$C132,'Policy Characteristics'!$C:$C,0))</f>
        <v>Building Component Electrification</v>
      </c>
      <c r="C132" s="255" t="str">
        <f t="shared" si="17"/>
        <v>Fraction of New Bldg Components Shifted to Other Fuels</v>
      </c>
      <c r="D132" s="243" t="s">
        <v>122</v>
      </c>
      <c r="E132" s="243" t="s">
        <v>264</v>
      </c>
      <c r="F132" s="243" t="s">
        <v>266</v>
      </c>
      <c r="G132" s="243" t="s">
        <v>128</v>
      </c>
      <c r="H132" s="40">
        <v>441</v>
      </c>
      <c r="I132" s="243" t="s">
        <v>47</v>
      </c>
      <c r="J132" s="242" t="str">
        <f>INDEX('Policy Characteristics'!D:D,MATCH(PolicyLevers!$C132,'Policy Characteristics'!$C:$C,0))</f>
        <v>Building Component Electrification</v>
      </c>
      <c r="K132" s="242" t="str">
        <f>INDEX('Policy Characteristics'!E:E,MATCH(PolicyLevers!$C132,'Policy Characteristics'!$C:$C,0))</f>
        <v>bldgs new component fuel shifting</v>
      </c>
      <c r="L132" s="242">
        <f>INDEX('Policy Characteristics'!F:F,MATCH(PolicyLevers!$C132,'Policy Characteristics'!$C:$C,0))</f>
        <v>0</v>
      </c>
      <c r="M132" s="242">
        <f>INDEX('Policy Characteristics'!G:G,MATCH(PolicyLevers!$C132,'Policy Characteristics'!$C:$C,0))</f>
        <v>1</v>
      </c>
      <c r="N132" s="242">
        <f>INDEX('Policy Characteristics'!H:H,MATCH(PolicyLevers!$C132,'Policy Characteristics'!$C:$C,0))</f>
        <v>0.01</v>
      </c>
      <c r="O132" s="242" t="str">
        <f>INDEX('Policy Characteristics'!I:I,MATCH(PolicyLevers!$C132,'Policy Characteristics'!$C:$C,0))</f>
        <v>% of newly sold non-electric building components</v>
      </c>
      <c r="P132" s="242"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2" s="282"/>
      <c r="R132" s="285"/>
      <c r="S132" s="286"/>
      <c r="T132" s="282"/>
    </row>
    <row r="133" spans="1:20" x14ac:dyDescent="0.35">
      <c r="A133" s="241" t="str">
        <f>INDEX('Policy Characteristics'!A:A,MATCH(PolicyLevers!$C133,'Policy Characteristics'!$C:$C,0))</f>
        <v>Buildings and Appliances</v>
      </c>
      <c r="B133" s="241" t="str">
        <f>INDEX('Policy Characteristics'!B:B,MATCH(PolicyLevers!$C133,'Policy Characteristics'!$C:$C,0))</f>
        <v>Building Component Electrification</v>
      </c>
      <c r="C133" s="255" t="str">
        <f t="shared" si="17"/>
        <v>Fraction of New Bldg Components Shifted to Other Fuels</v>
      </c>
      <c r="D133" s="243" t="s">
        <v>124</v>
      </c>
      <c r="E133" s="243" t="s">
        <v>264</v>
      </c>
      <c r="F133" s="243" t="s">
        <v>266</v>
      </c>
      <c r="G133" s="243" t="s">
        <v>130</v>
      </c>
      <c r="H133" s="40">
        <v>442</v>
      </c>
      <c r="I133" s="243" t="s">
        <v>47</v>
      </c>
      <c r="J133" s="242" t="str">
        <f>INDEX('Policy Characteristics'!D:D,MATCH(PolicyLevers!$C133,'Policy Characteristics'!$C:$C,0))</f>
        <v>Building Component Electrification</v>
      </c>
      <c r="K133" s="242" t="str">
        <f>INDEX('Policy Characteristics'!E:E,MATCH(PolicyLevers!$C133,'Policy Characteristics'!$C:$C,0))</f>
        <v>bldgs new component fuel shifting</v>
      </c>
      <c r="L133" s="242">
        <f>INDEX('Policy Characteristics'!F:F,MATCH(PolicyLevers!$C133,'Policy Characteristics'!$C:$C,0))</f>
        <v>0</v>
      </c>
      <c r="M133" s="242">
        <f>INDEX('Policy Characteristics'!G:G,MATCH(PolicyLevers!$C133,'Policy Characteristics'!$C:$C,0))</f>
        <v>1</v>
      </c>
      <c r="N133" s="242">
        <f>INDEX('Policy Characteristics'!H:H,MATCH(PolicyLevers!$C133,'Policy Characteristics'!$C:$C,0))</f>
        <v>0.01</v>
      </c>
      <c r="O133" s="242" t="str">
        <f>INDEX('Policy Characteristics'!I:I,MATCH(PolicyLevers!$C133,'Policy Characteristics'!$C:$C,0))</f>
        <v>% of newly sold non-electric building components</v>
      </c>
      <c r="P133" s="242"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3" s="282"/>
      <c r="R133" s="285"/>
      <c r="S133" s="286"/>
      <c r="T133" s="282"/>
    </row>
    <row r="134" spans="1:20" x14ac:dyDescent="0.35">
      <c r="A134" s="241" t="str">
        <f>INDEX('Policy Characteristics'!A:A,MATCH(PolicyLevers!$C134,'Policy Characteristics'!$C:$C,0))</f>
        <v>Buildings and Appliances</v>
      </c>
      <c r="B134" s="241" t="str">
        <f>INDEX('Policy Characteristics'!B:B,MATCH(PolicyLevers!$C134,'Policy Characteristics'!$C:$C,0))</f>
        <v>Building Component Electrification</v>
      </c>
      <c r="C134" s="255" t="str">
        <f t="shared" si="17"/>
        <v>Fraction of New Bldg Components Shifted to Other Fuels</v>
      </c>
      <c r="D134" s="243" t="s">
        <v>125</v>
      </c>
      <c r="E134" s="243" t="s">
        <v>264</v>
      </c>
      <c r="F134" s="243" t="s">
        <v>266</v>
      </c>
      <c r="G134" s="243" t="s">
        <v>131</v>
      </c>
      <c r="H134" s="40">
        <v>443</v>
      </c>
      <c r="I134" s="243" t="s">
        <v>46</v>
      </c>
      <c r="J134" s="242" t="str">
        <f>INDEX('Policy Characteristics'!D:D,MATCH(PolicyLevers!$C134,'Policy Characteristics'!$C:$C,0))</f>
        <v>Building Component Electrification</v>
      </c>
      <c r="K134" s="242" t="str">
        <f>INDEX('Policy Characteristics'!E:E,MATCH(PolicyLevers!$C134,'Policy Characteristics'!$C:$C,0))</f>
        <v>bldgs new component fuel shifting</v>
      </c>
      <c r="L134" s="242">
        <f>INDEX('Policy Characteristics'!F:F,MATCH(PolicyLevers!$C134,'Policy Characteristics'!$C:$C,0))</f>
        <v>0</v>
      </c>
      <c r="M134" s="242">
        <f>INDEX('Policy Characteristics'!G:G,MATCH(PolicyLevers!$C134,'Policy Characteristics'!$C:$C,0))</f>
        <v>1</v>
      </c>
      <c r="N134" s="242">
        <f>INDEX('Policy Characteristics'!H:H,MATCH(PolicyLevers!$C134,'Policy Characteristics'!$C:$C,0))</f>
        <v>0.01</v>
      </c>
      <c r="O134" s="242" t="str">
        <f>INDEX('Policy Characteristics'!I:I,MATCH(PolicyLevers!$C134,'Policy Characteristics'!$C:$C,0))</f>
        <v>% of newly sold non-electric building components</v>
      </c>
      <c r="P134" s="242"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4" s="284" t="str">
        <f t="shared" ref="Q134:R136" si="19">Q$126</f>
        <v>buildings-sector-main.html#component-elec</v>
      </c>
      <c r="R134" s="285" t="str">
        <f t="shared" si="19"/>
        <v>building-component-electrification.html</v>
      </c>
      <c r="S134" s="286"/>
      <c r="T134" s="282"/>
    </row>
    <row r="135" spans="1:20" x14ac:dyDescent="0.35">
      <c r="A135" s="241" t="str">
        <f>INDEX('Policy Characteristics'!A:A,MATCH(PolicyLevers!$C135,'Policy Characteristics'!$C:$C,0))</f>
        <v>Buildings and Appliances</v>
      </c>
      <c r="B135" s="241" t="str">
        <f>INDEX('Policy Characteristics'!B:B,MATCH(PolicyLevers!$C135,'Policy Characteristics'!$C:$C,0))</f>
        <v>Building Component Electrification</v>
      </c>
      <c r="C135" s="255" t="str">
        <f t="shared" si="17"/>
        <v>Fraction of New Bldg Components Shifted to Other Fuels</v>
      </c>
      <c r="D135" s="243" t="s">
        <v>126</v>
      </c>
      <c r="E135" s="243" t="s">
        <v>264</v>
      </c>
      <c r="F135" s="243" t="s">
        <v>266</v>
      </c>
      <c r="G135" s="243" t="s">
        <v>132</v>
      </c>
      <c r="H135" s="40">
        <v>444</v>
      </c>
      <c r="I135" s="243" t="s">
        <v>46</v>
      </c>
      <c r="J135" s="242" t="str">
        <f>INDEX('Policy Characteristics'!D:D,MATCH(PolicyLevers!$C135,'Policy Characteristics'!$C:$C,0))</f>
        <v>Building Component Electrification</v>
      </c>
      <c r="K135" s="242" t="str">
        <f>INDEX('Policy Characteristics'!E:E,MATCH(PolicyLevers!$C135,'Policy Characteristics'!$C:$C,0))</f>
        <v>bldgs new component fuel shifting</v>
      </c>
      <c r="L135" s="242">
        <f>INDEX('Policy Characteristics'!F:F,MATCH(PolicyLevers!$C135,'Policy Characteristics'!$C:$C,0))</f>
        <v>0</v>
      </c>
      <c r="M135" s="242">
        <f>INDEX('Policy Characteristics'!G:G,MATCH(PolicyLevers!$C135,'Policy Characteristics'!$C:$C,0))</f>
        <v>1</v>
      </c>
      <c r="N135" s="242">
        <f>INDEX('Policy Characteristics'!H:H,MATCH(PolicyLevers!$C135,'Policy Characteristics'!$C:$C,0))</f>
        <v>0.01</v>
      </c>
      <c r="O135" s="242" t="str">
        <f>INDEX('Policy Characteristics'!I:I,MATCH(PolicyLevers!$C135,'Policy Characteristics'!$C:$C,0))</f>
        <v>% of newly sold non-electric building components</v>
      </c>
      <c r="P135" s="242"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5" s="284" t="str">
        <f t="shared" si="19"/>
        <v>buildings-sector-main.html#component-elec</v>
      </c>
      <c r="R135" s="285" t="str">
        <f t="shared" si="19"/>
        <v>building-component-electrification.html</v>
      </c>
      <c r="S135" s="287"/>
      <c r="T135" s="282"/>
    </row>
    <row r="136" spans="1:20" x14ac:dyDescent="0.35">
      <c r="A136" s="241" t="str">
        <f>INDEX('Policy Characteristics'!A:A,MATCH(PolicyLevers!$C136,'Policy Characteristics'!$C:$C,0))</f>
        <v>Buildings and Appliances</v>
      </c>
      <c r="B136" s="241" t="str">
        <f>INDEX('Policy Characteristics'!B:B,MATCH(PolicyLevers!$C136,'Policy Characteristics'!$C:$C,0))</f>
        <v>Building Component Electrification</v>
      </c>
      <c r="C136" s="255" t="str">
        <f t="shared" si="17"/>
        <v>Fraction of New Bldg Components Shifted to Other Fuels</v>
      </c>
      <c r="D136" s="243" t="s">
        <v>121</v>
      </c>
      <c r="E136" s="243" t="s">
        <v>265</v>
      </c>
      <c r="F136" s="243" t="s">
        <v>180</v>
      </c>
      <c r="G136" s="243" t="s">
        <v>127</v>
      </c>
      <c r="H136" s="40">
        <v>445</v>
      </c>
      <c r="I136" s="243" t="s">
        <v>46</v>
      </c>
      <c r="J136" s="242" t="str">
        <f>INDEX('Policy Characteristics'!D:D,MATCH(PolicyLevers!$C136,'Policy Characteristics'!$C:$C,0))</f>
        <v>Building Component Electrification</v>
      </c>
      <c r="K136" s="242" t="str">
        <f>INDEX('Policy Characteristics'!E:E,MATCH(PolicyLevers!$C136,'Policy Characteristics'!$C:$C,0))</f>
        <v>bldgs new component fuel shifting</v>
      </c>
      <c r="L136" s="242">
        <f>INDEX('Policy Characteristics'!F:F,MATCH(PolicyLevers!$C136,'Policy Characteristics'!$C:$C,0))</f>
        <v>0</v>
      </c>
      <c r="M136" s="242">
        <f>INDEX('Policy Characteristics'!G:G,MATCH(PolicyLevers!$C136,'Policy Characteristics'!$C:$C,0))</f>
        <v>1</v>
      </c>
      <c r="N136" s="242">
        <f>INDEX('Policy Characteristics'!H:H,MATCH(PolicyLevers!$C136,'Policy Characteristics'!$C:$C,0))</f>
        <v>0.01</v>
      </c>
      <c r="O136" s="242" t="str">
        <f>INDEX('Policy Characteristics'!I:I,MATCH(PolicyLevers!$C136,'Policy Characteristics'!$C:$C,0))</f>
        <v>% of newly sold non-electric building components</v>
      </c>
      <c r="P136" s="242"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6" s="284" t="str">
        <f t="shared" si="19"/>
        <v>buildings-sector-main.html#component-elec</v>
      </c>
      <c r="R136" s="285" t="str">
        <f t="shared" si="19"/>
        <v>building-component-electrification.html</v>
      </c>
      <c r="S136" s="286" t="s">
        <v>1390</v>
      </c>
      <c r="T136" s="282"/>
    </row>
    <row r="137" spans="1:20" x14ac:dyDescent="0.35">
      <c r="A137" s="241" t="str">
        <f>INDEX('Policy Characteristics'!A:A,MATCH(PolicyLevers!$C137,'Policy Characteristics'!$C:$C,0))</f>
        <v>Buildings and Appliances</v>
      </c>
      <c r="B137" s="241" t="str">
        <f>INDEX('Policy Characteristics'!B:B,MATCH(PolicyLevers!$C137,'Policy Characteristics'!$C:$C,0))</f>
        <v>Building Component Electrification</v>
      </c>
      <c r="C137" s="255" t="str">
        <f t="shared" si="17"/>
        <v>Fraction of New Bldg Components Shifted to Other Fuels</v>
      </c>
      <c r="D137" s="243" t="s">
        <v>122</v>
      </c>
      <c r="E137" s="243" t="s">
        <v>265</v>
      </c>
      <c r="F137" s="243" t="s">
        <v>180</v>
      </c>
      <c r="G137" s="243" t="s">
        <v>128</v>
      </c>
      <c r="H137" s="40">
        <v>446</v>
      </c>
      <c r="I137" s="243" t="s">
        <v>47</v>
      </c>
      <c r="J137" s="242" t="str">
        <f>INDEX('Policy Characteristics'!D:D,MATCH(PolicyLevers!$C137,'Policy Characteristics'!$C:$C,0))</f>
        <v>Building Component Electrification</v>
      </c>
      <c r="K137" s="242" t="str">
        <f>INDEX('Policy Characteristics'!E:E,MATCH(PolicyLevers!$C137,'Policy Characteristics'!$C:$C,0))</f>
        <v>bldgs new component fuel shifting</v>
      </c>
      <c r="L137" s="242">
        <f>INDEX('Policy Characteristics'!F:F,MATCH(PolicyLevers!$C137,'Policy Characteristics'!$C:$C,0))</f>
        <v>0</v>
      </c>
      <c r="M137" s="242">
        <f>INDEX('Policy Characteristics'!G:G,MATCH(PolicyLevers!$C137,'Policy Characteristics'!$C:$C,0))</f>
        <v>1</v>
      </c>
      <c r="N137" s="242">
        <f>INDEX('Policy Characteristics'!H:H,MATCH(PolicyLevers!$C137,'Policy Characteristics'!$C:$C,0))</f>
        <v>0.01</v>
      </c>
      <c r="O137" s="242" t="str">
        <f>INDEX('Policy Characteristics'!I:I,MATCH(PolicyLevers!$C137,'Policy Characteristics'!$C:$C,0))</f>
        <v>% of newly sold non-electric building components</v>
      </c>
      <c r="P137" s="242"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7" s="282"/>
      <c r="R137" s="285"/>
      <c r="S137" s="286"/>
      <c r="T137" s="282"/>
    </row>
    <row r="138" spans="1:20" x14ac:dyDescent="0.35">
      <c r="A138" s="241" t="str">
        <f>INDEX('Policy Characteristics'!A:A,MATCH(PolicyLevers!$C138,'Policy Characteristics'!$C:$C,0))</f>
        <v>Buildings and Appliances</v>
      </c>
      <c r="B138" s="241" t="str">
        <f>INDEX('Policy Characteristics'!B:B,MATCH(PolicyLevers!$C138,'Policy Characteristics'!$C:$C,0))</f>
        <v>Building Component Electrification</v>
      </c>
      <c r="C138" s="255" t="str">
        <f t="shared" si="17"/>
        <v>Fraction of New Bldg Components Shifted to Other Fuels</v>
      </c>
      <c r="D138" s="243" t="s">
        <v>124</v>
      </c>
      <c r="E138" s="243" t="s">
        <v>265</v>
      </c>
      <c r="F138" s="243" t="s">
        <v>180</v>
      </c>
      <c r="G138" s="243" t="s">
        <v>130</v>
      </c>
      <c r="H138" s="40">
        <v>447</v>
      </c>
      <c r="I138" s="243" t="s">
        <v>47</v>
      </c>
      <c r="J138" s="242" t="str">
        <f>INDEX('Policy Characteristics'!D:D,MATCH(PolicyLevers!$C138,'Policy Characteristics'!$C:$C,0))</f>
        <v>Building Component Electrification</v>
      </c>
      <c r="K138" s="242" t="str">
        <f>INDEX('Policy Characteristics'!E:E,MATCH(PolicyLevers!$C138,'Policy Characteristics'!$C:$C,0))</f>
        <v>bldgs new component fuel shifting</v>
      </c>
      <c r="L138" s="242">
        <f>INDEX('Policy Characteristics'!F:F,MATCH(PolicyLevers!$C138,'Policy Characteristics'!$C:$C,0))</f>
        <v>0</v>
      </c>
      <c r="M138" s="242">
        <f>INDEX('Policy Characteristics'!G:G,MATCH(PolicyLevers!$C138,'Policy Characteristics'!$C:$C,0))</f>
        <v>1</v>
      </c>
      <c r="N138" s="242">
        <f>INDEX('Policy Characteristics'!H:H,MATCH(PolicyLevers!$C138,'Policy Characteristics'!$C:$C,0))</f>
        <v>0.01</v>
      </c>
      <c r="O138" s="242" t="str">
        <f>INDEX('Policy Characteristics'!I:I,MATCH(PolicyLevers!$C138,'Policy Characteristics'!$C:$C,0))</f>
        <v>% of newly sold non-electric building components</v>
      </c>
      <c r="P138" s="242"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8" s="282"/>
      <c r="R138" s="285"/>
      <c r="S138" s="286"/>
      <c r="T138" s="282"/>
    </row>
    <row r="139" spans="1:20" x14ac:dyDescent="0.35">
      <c r="A139" s="241" t="str">
        <f>INDEX('Policy Characteristics'!A:A,MATCH(PolicyLevers!$C139,'Policy Characteristics'!$C:$C,0))</f>
        <v>Buildings and Appliances</v>
      </c>
      <c r="B139" s="241" t="str">
        <f>INDEX('Policy Characteristics'!B:B,MATCH(PolicyLevers!$C139,'Policy Characteristics'!$C:$C,0))</f>
        <v>Building Component Electrification</v>
      </c>
      <c r="C139" s="255" t="str">
        <f t="shared" si="17"/>
        <v>Fraction of New Bldg Components Shifted to Other Fuels</v>
      </c>
      <c r="D139" s="243" t="s">
        <v>125</v>
      </c>
      <c r="E139" s="243" t="s">
        <v>265</v>
      </c>
      <c r="F139" s="243" t="s">
        <v>180</v>
      </c>
      <c r="G139" s="243" t="s">
        <v>131</v>
      </c>
      <c r="H139" s="40">
        <v>448</v>
      </c>
      <c r="I139" s="243" t="s">
        <v>46</v>
      </c>
      <c r="J139" s="242" t="str">
        <f>INDEX('Policy Characteristics'!D:D,MATCH(PolicyLevers!$C139,'Policy Characteristics'!$C:$C,0))</f>
        <v>Building Component Electrification</v>
      </c>
      <c r="K139" s="242" t="str">
        <f>INDEX('Policy Characteristics'!E:E,MATCH(PolicyLevers!$C139,'Policy Characteristics'!$C:$C,0))</f>
        <v>bldgs new component fuel shifting</v>
      </c>
      <c r="L139" s="242">
        <f>INDEX('Policy Characteristics'!F:F,MATCH(PolicyLevers!$C139,'Policy Characteristics'!$C:$C,0))</f>
        <v>0</v>
      </c>
      <c r="M139" s="242">
        <f>INDEX('Policy Characteristics'!G:G,MATCH(PolicyLevers!$C139,'Policy Characteristics'!$C:$C,0))</f>
        <v>1</v>
      </c>
      <c r="N139" s="242">
        <f>INDEX('Policy Characteristics'!H:H,MATCH(PolicyLevers!$C139,'Policy Characteristics'!$C:$C,0))</f>
        <v>0.01</v>
      </c>
      <c r="O139" s="242" t="str">
        <f>INDEX('Policy Characteristics'!I:I,MATCH(PolicyLevers!$C139,'Policy Characteristics'!$C:$C,0))</f>
        <v>% of newly sold non-electric building components</v>
      </c>
      <c r="P139" s="242"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9" s="284" t="str">
        <f t="shared" ref="Q139:R140" si="20">Q$126</f>
        <v>buildings-sector-main.html#component-elec</v>
      </c>
      <c r="R139" s="285" t="str">
        <f t="shared" si="20"/>
        <v>building-component-electrification.html</v>
      </c>
      <c r="S139" s="286" t="s">
        <v>1391</v>
      </c>
      <c r="T139" s="282"/>
    </row>
    <row r="140" spans="1:20" x14ac:dyDescent="0.35">
      <c r="A140" s="241" t="str">
        <f>INDEX('Policy Characteristics'!A:A,MATCH(PolicyLevers!$C140,'Policy Characteristics'!$C:$C,0))</f>
        <v>Buildings and Appliances</v>
      </c>
      <c r="B140" s="241" t="str">
        <f>INDEX('Policy Characteristics'!B:B,MATCH(PolicyLevers!$C140,'Policy Characteristics'!$C:$C,0))</f>
        <v>Building Component Electrification</v>
      </c>
      <c r="C140" s="255" t="str">
        <f t="shared" ref="A128:C140" si="21">C$126</f>
        <v>Fraction of New Bldg Components Shifted to Other Fuels</v>
      </c>
      <c r="D140" s="243" t="s">
        <v>126</v>
      </c>
      <c r="E140" s="243" t="s">
        <v>265</v>
      </c>
      <c r="F140" s="243" t="s">
        <v>180</v>
      </c>
      <c r="G140" s="243" t="s">
        <v>132</v>
      </c>
      <c r="H140" s="40">
        <v>449</v>
      </c>
      <c r="I140" s="243" t="s">
        <v>46</v>
      </c>
      <c r="J140" s="242" t="str">
        <f>INDEX('Policy Characteristics'!D:D,MATCH(PolicyLevers!$C140,'Policy Characteristics'!$C:$C,0))</f>
        <v>Building Component Electrification</v>
      </c>
      <c r="K140" s="242" t="str">
        <f>INDEX('Policy Characteristics'!E:E,MATCH(PolicyLevers!$C140,'Policy Characteristics'!$C:$C,0))</f>
        <v>bldgs new component fuel shifting</v>
      </c>
      <c r="L140" s="242">
        <f>INDEX('Policy Characteristics'!F:F,MATCH(PolicyLevers!$C140,'Policy Characteristics'!$C:$C,0))</f>
        <v>0</v>
      </c>
      <c r="M140" s="242">
        <f>INDEX('Policy Characteristics'!G:G,MATCH(PolicyLevers!$C140,'Policy Characteristics'!$C:$C,0))</f>
        <v>1</v>
      </c>
      <c r="N140" s="242">
        <f>INDEX('Policy Characteristics'!H:H,MATCH(PolicyLevers!$C140,'Policy Characteristics'!$C:$C,0))</f>
        <v>0.01</v>
      </c>
      <c r="O140" s="242" t="str">
        <f>INDEX('Policy Characteristics'!I:I,MATCH(PolicyLevers!$C140,'Policy Characteristics'!$C:$C,0))</f>
        <v>% of newly sold non-electric building components</v>
      </c>
      <c r="P140" s="242"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40" s="284" t="str">
        <f t="shared" si="20"/>
        <v>buildings-sector-main.html#component-elec</v>
      </c>
      <c r="R140" s="285" t="str">
        <f t="shared" si="20"/>
        <v>building-component-electrification.html</v>
      </c>
      <c r="S140" s="286" t="s">
        <v>1392</v>
      </c>
      <c r="T140" s="282"/>
    </row>
    <row r="141" spans="1:20" s="251" customFormat="1" x14ac:dyDescent="0.35">
      <c r="A141" s="241" t="str">
        <f>INDEX('Policy Characteristics'!A:A,MATCH(PolicyLevers!$C141,'Policy Characteristics'!$C:$C,0))</f>
        <v>Buildings and Appliances</v>
      </c>
      <c r="B141" s="241" t="str">
        <f>INDEX('Policy Characteristics'!B:B,MATCH(PolicyLevers!$C141,'Policy Characteristics'!$C:$C,0))</f>
        <v>Building Energy Efficiency Standards</v>
      </c>
      <c r="C141" s="262" t="s">
        <v>288</v>
      </c>
      <c r="D141" s="243" t="s">
        <v>121</v>
      </c>
      <c r="E141" s="243" t="s">
        <v>263</v>
      </c>
      <c r="F141" s="243" t="s">
        <v>267</v>
      </c>
      <c r="G141" s="243" t="s">
        <v>127</v>
      </c>
      <c r="H141" s="40">
        <v>13</v>
      </c>
      <c r="I141" s="243" t="s">
        <v>46</v>
      </c>
      <c r="J141" s="242" t="str">
        <f>INDEX('Policy Characteristics'!D:D,MATCH(PolicyLevers!$C141,'Policy Characteristics'!$C:$C,0))</f>
        <v>Building Energy Efficiency Standards</v>
      </c>
      <c r="K141" s="242" t="str">
        <f>INDEX('Policy Characteristics'!E:E,MATCH(PolicyLevers!$C141,'Policy Characteristics'!$C:$C,0))</f>
        <v>bldgs efficiency standards</v>
      </c>
      <c r="L141" s="242">
        <f>INDEX('Policy Characteristics'!F:F,MATCH(PolicyLevers!$C141,'Policy Characteristics'!$C:$C,0))</f>
        <v>0</v>
      </c>
      <c r="M141" s="242">
        <f>INDEX('Policy Characteristics'!G:G,MATCH(PolicyLevers!$C141,'Policy Characteristics'!$C:$C,0))</f>
        <v>0.4</v>
      </c>
      <c r="N141" s="242">
        <f>INDEX('Policy Characteristics'!H:H,MATCH(PolicyLevers!$C141,'Policy Characteristics'!$C:$C,0))</f>
        <v>0.01</v>
      </c>
      <c r="O141" s="242" t="str">
        <f>INDEX('Policy Characteristics'!I:I,MATCH(PolicyLevers!$C141,'Policy Characteristics'!$C:$C,0))</f>
        <v>% reduction in energy use</v>
      </c>
      <c r="P141" s="242"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1" s="243" t="s">
        <v>1727</v>
      </c>
      <c r="R141" s="264" t="s">
        <v>211</v>
      </c>
      <c r="S141" s="265" t="s">
        <v>164</v>
      </c>
      <c r="T141" s="243" t="s">
        <v>431</v>
      </c>
    </row>
    <row r="142" spans="1:20" s="251" customFormat="1" x14ac:dyDescent="0.35">
      <c r="A142" s="241" t="str">
        <f>INDEX('Policy Characteristics'!A:A,MATCH(PolicyLevers!$C142,'Policy Characteristics'!$C:$C,0))</f>
        <v>Buildings and Appliances</v>
      </c>
      <c r="B142" s="241" t="str">
        <f>INDEX('Policy Characteristics'!B:B,MATCH(PolicyLevers!$C142,'Policy Characteristics'!$C:$C,0))</f>
        <v>Building Energy Efficiency Standards</v>
      </c>
      <c r="C142" s="255" t="str">
        <f t="shared" ref="B142:C157" si="22">C$141</f>
        <v>Reduction in E Use Allowed by Component Eff Std</v>
      </c>
      <c r="D142" s="243" t="s">
        <v>122</v>
      </c>
      <c r="E142" s="243" t="s">
        <v>263</v>
      </c>
      <c r="F142" s="243" t="s">
        <v>267</v>
      </c>
      <c r="G142" s="243" t="s">
        <v>128</v>
      </c>
      <c r="H142" s="40">
        <v>14</v>
      </c>
      <c r="I142" s="243" t="s">
        <v>46</v>
      </c>
      <c r="J142" s="242" t="str">
        <f>INDEX('Policy Characteristics'!D:D,MATCH(PolicyLevers!$C142,'Policy Characteristics'!$C:$C,0))</f>
        <v>Building Energy Efficiency Standards</v>
      </c>
      <c r="K142" s="242" t="str">
        <f>INDEX('Policy Characteristics'!E:E,MATCH(PolicyLevers!$C142,'Policy Characteristics'!$C:$C,0))</f>
        <v>bldgs efficiency standards</v>
      </c>
      <c r="L142" s="242">
        <f>INDEX('Policy Characteristics'!F:F,MATCH(PolicyLevers!$C142,'Policy Characteristics'!$C:$C,0))</f>
        <v>0</v>
      </c>
      <c r="M142" s="242">
        <f>INDEX('Policy Characteristics'!G:G,MATCH(PolicyLevers!$C142,'Policy Characteristics'!$C:$C,0))</f>
        <v>0.4</v>
      </c>
      <c r="N142" s="242">
        <f>INDEX('Policy Characteristics'!H:H,MATCH(PolicyLevers!$C142,'Policy Characteristics'!$C:$C,0))</f>
        <v>0.01</v>
      </c>
      <c r="O142" s="242" t="str">
        <f>INDEX('Policy Characteristics'!I:I,MATCH(PolicyLevers!$C142,'Policy Characteristics'!$C:$C,0))</f>
        <v>% reduction in energy use</v>
      </c>
      <c r="P142" s="242"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2" s="288" t="str">
        <f t="shared" ref="Q142:S157" si="23">Q$141</f>
        <v>buildings-sector-main.html#eff-stds</v>
      </c>
      <c r="R142" s="274" t="str">
        <f t="shared" si="23"/>
        <v>building-energy-efficiency-standards.html</v>
      </c>
      <c r="S142" s="28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3" t="str">
        <f>T141</f>
        <v>Itron, 2007, "ASSESSMENT OF LONG-TERM
ELECTRIC ENERGY EFFICIENCY
POTENTIAL IN CALIFORNIA’S
RESIDENTIAL SECTOR," http://www.energy.ca.gov/2007publications/CEC-500-2007-002/CEC-500-2007-002.PDF, p.33, Table 5-1</v>
      </c>
    </row>
    <row r="143" spans="1:20" s="251" customFormat="1" x14ac:dyDescent="0.35">
      <c r="A143" s="241" t="str">
        <f>INDEX('Policy Characteristics'!A:A,MATCH(PolicyLevers!$C143,'Policy Characteristics'!$C:$C,0))</f>
        <v>Buildings and Appliances</v>
      </c>
      <c r="B143" s="241" t="str">
        <f>INDEX('Policy Characteristics'!B:B,MATCH(PolicyLevers!$C143,'Policy Characteristics'!$C:$C,0))</f>
        <v>Building Energy Efficiency Standards</v>
      </c>
      <c r="C143" s="255" t="str">
        <f t="shared" si="22"/>
        <v>Reduction in E Use Allowed by Component Eff Std</v>
      </c>
      <c r="D143" s="243" t="s">
        <v>123</v>
      </c>
      <c r="E143" s="243" t="s">
        <v>263</v>
      </c>
      <c r="F143" s="243" t="s">
        <v>267</v>
      </c>
      <c r="G143" s="243" t="s">
        <v>129</v>
      </c>
      <c r="H143" s="40">
        <v>15</v>
      </c>
      <c r="I143" s="243" t="s">
        <v>46</v>
      </c>
      <c r="J143" s="242" t="str">
        <f>INDEX('Policy Characteristics'!D:D,MATCH(PolicyLevers!$C143,'Policy Characteristics'!$C:$C,0))</f>
        <v>Building Energy Efficiency Standards</v>
      </c>
      <c r="K143" s="242" t="str">
        <f>INDEX('Policy Characteristics'!E:E,MATCH(PolicyLevers!$C143,'Policy Characteristics'!$C:$C,0))</f>
        <v>bldgs efficiency standards</v>
      </c>
      <c r="L143" s="242">
        <f>INDEX('Policy Characteristics'!F:F,MATCH(PolicyLevers!$C143,'Policy Characteristics'!$C:$C,0))</f>
        <v>0</v>
      </c>
      <c r="M143" s="242">
        <f>INDEX('Policy Characteristics'!G:G,MATCH(PolicyLevers!$C143,'Policy Characteristics'!$C:$C,0))</f>
        <v>0.4</v>
      </c>
      <c r="N143" s="242">
        <f>INDEX('Policy Characteristics'!H:H,MATCH(PolicyLevers!$C143,'Policy Characteristics'!$C:$C,0))</f>
        <v>0.01</v>
      </c>
      <c r="O143" s="242" t="str">
        <f>INDEX('Policy Characteristics'!I:I,MATCH(PolicyLevers!$C143,'Policy Characteristics'!$C:$C,0))</f>
        <v>% reduction in energy use</v>
      </c>
      <c r="P143" s="242"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3" s="288" t="str">
        <f t="shared" si="23"/>
        <v>buildings-sector-main.html#eff-stds</v>
      </c>
      <c r="R143" s="274" t="str">
        <f t="shared" si="23"/>
        <v>building-energy-efficiency-standards.html</v>
      </c>
      <c r="S143" s="28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3" t="str">
        <f t="shared" ref="T143:T158" si="24">T142</f>
        <v>Itron, 2007, "ASSESSMENT OF LONG-TERM
ELECTRIC ENERGY EFFICIENCY
POTENTIAL IN CALIFORNIA’S
RESIDENTIAL SECTOR," http://www.energy.ca.gov/2007publications/CEC-500-2007-002/CEC-500-2007-002.PDF, p.33, Table 5-1</v>
      </c>
    </row>
    <row r="144" spans="1:20" s="251" customFormat="1" x14ac:dyDescent="0.35">
      <c r="A144" s="241" t="str">
        <f>INDEX('Policy Characteristics'!A:A,MATCH(PolicyLevers!$C144,'Policy Characteristics'!$C:$C,0))</f>
        <v>Buildings and Appliances</v>
      </c>
      <c r="B144" s="241" t="str">
        <f>INDEX('Policy Characteristics'!B:B,MATCH(PolicyLevers!$C144,'Policy Characteristics'!$C:$C,0))</f>
        <v>Building Energy Efficiency Standards</v>
      </c>
      <c r="C144" s="255" t="str">
        <f t="shared" si="22"/>
        <v>Reduction in E Use Allowed by Component Eff Std</v>
      </c>
      <c r="D144" s="243" t="s">
        <v>124</v>
      </c>
      <c r="E144" s="243" t="s">
        <v>263</v>
      </c>
      <c r="F144" s="243" t="s">
        <v>267</v>
      </c>
      <c r="G144" s="243" t="s">
        <v>130</v>
      </c>
      <c r="H144" s="40">
        <v>16</v>
      </c>
      <c r="I144" s="243" t="s">
        <v>46</v>
      </c>
      <c r="J144" s="242" t="str">
        <f>INDEX('Policy Characteristics'!D:D,MATCH(PolicyLevers!$C144,'Policy Characteristics'!$C:$C,0))</f>
        <v>Building Energy Efficiency Standards</v>
      </c>
      <c r="K144" s="242" t="str">
        <f>INDEX('Policy Characteristics'!E:E,MATCH(PolicyLevers!$C144,'Policy Characteristics'!$C:$C,0))</f>
        <v>bldgs efficiency standards</v>
      </c>
      <c r="L144" s="242">
        <f>INDEX('Policy Characteristics'!F:F,MATCH(PolicyLevers!$C144,'Policy Characteristics'!$C:$C,0))</f>
        <v>0</v>
      </c>
      <c r="M144" s="242">
        <f>INDEX('Policy Characteristics'!G:G,MATCH(PolicyLevers!$C144,'Policy Characteristics'!$C:$C,0))</f>
        <v>0.4</v>
      </c>
      <c r="N144" s="242">
        <f>INDEX('Policy Characteristics'!H:H,MATCH(PolicyLevers!$C144,'Policy Characteristics'!$C:$C,0))</f>
        <v>0.01</v>
      </c>
      <c r="O144" s="242" t="str">
        <f>INDEX('Policy Characteristics'!I:I,MATCH(PolicyLevers!$C144,'Policy Characteristics'!$C:$C,0))</f>
        <v>% reduction in energy use</v>
      </c>
      <c r="P144" s="242"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4" s="288" t="str">
        <f t="shared" si="23"/>
        <v>buildings-sector-main.html#eff-stds</v>
      </c>
      <c r="R144" s="274" t="str">
        <f t="shared" si="23"/>
        <v>building-energy-efficiency-standards.html</v>
      </c>
      <c r="S144" s="28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3" t="str">
        <f t="shared" si="24"/>
        <v>Itron, 2007, "ASSESSMENT OF LONG-TERM
ELECTRIC ENERGY EFFICIENCY
POTENTIAL IN CALIFORNIA’S
RESIDENTIAL SECTOR," http://www.energy.ca.gov/2007publications/CEC-500-2007-002/CEC-500-2007-002.PDF, p.33, Table 5-1</v>
      </c>
    </row>
    <row r="145" spans="1:20" s="251" customFormat="1" x14ac:dyDescent="0.35">
      <c r="A145" s="241" t="str">
        <f>INDEX('Policy Characteristics'!A:A,MATCH(PolicyLevers!$C145,'Policy Characteristics'!$C:$C,0))</f>
        <v>Buildings and Appliances</v>
      </c>
      <c r="B145" s="241" t="str">
        <f>INDEX('Policy Characteristics'!B:B,MATCH(PolicyLevers!$C145,'Policy Characteristics'!$C:$C,0))</f>
        <v>Building Energy Efficiency Standards</v>
      </c>
      <c r="C145" s="255" t="str">
        <f t="shared" si="22"/>
        <v>Reduction in E Use Allowed by Component Eff Std</v>
      </c>
      <c r="D145" s="243" t="s">
        <v>125</v>
      </c>
      <c r="E145" s="243" t="s">
        <v>263</v>
      </c>
      <c r="F145" s="243" t="s">
        <v>267</v>
      </c>
      <c r="G145" s="243" t="s">
        <v>131</v>
      </c>
      <c r="H145" s="40">
        <v>17</v>
      </c>
      <c r="I145" s="243" t="s">
        <v>46</v>
      </c>
      <c r="J145" s="242" t="str">
        <f>INDEX('Policy Characteristics'!D:D,MATCH(PolicyLevers!$C145,'Policy Characteristics'!$C:$C,0))</f>
        <v>Building Energy Efficiency Standards</v>
      </c>
      <c r="K145" s="242" t="str">
        <f>INDEX('Policy Characteristics'!E:E,MATCH(PolicyLevers!$C145,'Policy Characteristics'!$C:$C,0))</f>
        <v>bldgs efficiency standards</v>
      </c>
      <c r="L145" s="242">
        <f>INDEX('Policy Characteristics'!F:F,MATCH(PolicyLevers!$C145,'Policy Characteristics'!$C:$C,0))</f>
        <v>0</v>
      </c>
      <c r="M145" s="242">
        <f>INDEX('Policy Characteristics'!G:G,MATCH(PolicyLevers!$C145,'Policy Characteristics'!$C:$C,0))</f>
        <v>0.4</v>
      </c>
      <c r="N145" s="242">
        <f>INDEX('Policy Characteristics'!H:H,MATCH(PolicyLevers!$C145,'Policy Characteristics'!$C:$C,0))</f>
        <v>0.01</v>
      </c>
      <c r="O145" s="242" t="str">
        <f>INDEX('Policy Characteristics'!I:I,MATCH(PolicyLevers!$C145,'Policy Characteristics'!$C:$C,0))</f>
        <v>% reduction in energy use</v>
      </c>
      <c r="P145" s="242"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5" s="288" t="str">
        <f t="shared" si="23"/>
        <v>buildings-sector-main.html#eff-stds</v>
      </c>
      <c r="R145" s="274" t="str">
        <f t="shared" si="23"/>
        <v>building-energy-efficiency-standards.html</v>
      </c>
      <c r="S145" s="28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3" t="str">
        <f t="shared" si="24"/>
        <v>Itron, 2007, "ASSESSMENT OF LONG-TERM
ELECTRIC ENERGY EFFICIENCY
POTENTIAL IN CALIFORNIA’S
RESIDENTIAL SECTOR," http://www.energy.ca.gov/2007publications/CEC-500-2007-002/CEC-500-2007-002.PDF, p.33, Table 5-1</v>
      </c>
    </row>
    <row r="146" spans="1:20" s="251" customFormat="1" x14ac:dyDescent="0.35">
      <c r="A146" s="241" t="str">
        <f>INDEX('Policy Characteristics'!A:A,MATCH(PolicyLevers!$C146,'Policy Characteristics'!$C:$C,0))</f>
        <v>Buildings and Appliances</v>
      </c>
      <c r="B146" s="241" t="str">
        <f>INDEX('Policy Characteristics'!B:B,MATCH(PolicyLevers!$C146,'Policy Characteristics'!$C:$C,0))</f>
        <v>Building Energy Efficiency Standards</v>
      </c>
      <c r="C146" s="255" t="str">
        <f t="shared" si="22"/>
        <v>Reduction in E Use Allowed by Component Eff Std</v>
      </c>
      <c r="D146" s="243" t="s">
        <v>126</v>
      </c>
      <c r="E146" s="243" t="s">
        <v>263</v>
      </c>
      <c r="F146" s="243" t="s">
        <v>267</v>
      </c>
      <c r="G146" s="243" t="s">
        <v>132</v>
      </c>
      <c r="H146" s="40">
        <v>18</v>
      </c>
      <c r="I146" s="243" t="s">
        <v>46</v>
      </c>
      <c r="J146" s="242" t="str">
        <f>INDEX('Policy Characteristics'!D:D,MATCH(PolicyLevers!$C146,'Policy Characteristics'!$C:$C,0))</f>
        <v>Building Energy Efficiency Standards</v>
      </c>
      <c r="K146" s="242" t="str">
        <f>INDEX('Policy Characteristics'!E:E,MATCH(PolicyLevers!$C146,'Policy Characteristics'!$C:$C,0))</f>
        <v>bldgs efficiency standards</v>
      </c>
      <c r="L146" s="242">
        <f>INDEX('Policy Characteristics'!F:F,MATCH(PolicyLevers!$C146,'Policy Characteristics'!$C:$C,0))</f>
        <v>0</v>
      </c>
      <c r="M146" s="242">
        <f>INDEX('Policy Characteristics'!G:G,MATCH(PolicyLevers!$C146,'Policy Characteristics'!$C:$C,0))</f>
        <v>0.4</v>
      </c>
      <c r="N146" s="242">
        <f>INDEX('Policy Characteristics'!H:H,MATCH(PolicyLevers!$C146,'Policy Characteristics'!$C:$C,0))</f>
        <v>0.01</v>
      </c>
      <c r="O146" s="242" t="str">
        <f>INDEX('Policy Characteristics'!I:I,MATCH(PolicyLevers!$C146,'Policy Characteristics'!$C:$C,0))</f>
        <v>% reduction in energy use</v>
      </c>
      <c r="P146" s="242"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6" s="288" t="str">
        <f t="shared" si="23"/>
        <v>buildings-sector-main.html#eff-stds</v>
      </c>
      <c r="R146" s="274" t="str">
        <f t="shared" si="23"/>
        <v>building-energy-efficiency-standards.html</v>
      </c>
      <c r="S146" s="28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3" t="str">
        <f t="shared" si="24"/>
        <v>Itron, 2007, "ASSESSMENT OF LONG-TERM
ELECTRIC ENERGY EFFICIENCY
POTENTIAL IN CALIFORNIA’S
RESIDENTIAL SECTOR," http://www.energy.ca.gov/2007publications/CEC-500-2007-002/CEC-500-2007-002.PDF, p.33, Table 5-1</v>
      </c>
    </row>
    <row r="147" spans="1:20" s="251" customFormat="1" x14ac:dyDescent="0.35">
      <c r="A147" s="241" t="str">
        <f>INDEX('Policy Characteristics'!A:A,MATCH(PolicyLevers!$C147,'Policy Characteristics'!$C:$C,0))</f>
        <v>Buildings and Appliances</v>
      </c>
      <c r="B147" s="241" t="str">
        <f>INDEX('Policy Characteristics'!B:B,MATCH(PolicyLevers!$C147,'Policy Characteristics'!$C:$C,0))</f>
        <v>Building Energy Efficiency Standards</v>
      </c>
      <c r="C147" s="255" t="str">
        <f t="shared" si="22"/>
        <v>Reduction in E Use Allowed by Component Eff Std</v>
      </c>
      <c r="D147" s="243" t="s">
        <v>121</v>
      </c>
      <c r="E147" s="243" t="s">
        <v>264</v>
      </c>
      <c r="F147" s="243" t="s">
        <v>266</v>
      </c>
      <c r="G147" s="243" t="s">
        <v>127</v>
      </c>
      <c r="H147" s="40">
        <v>150</v>
      </c>
      <c r="I147" s="243" t="s">
        <v>46</v>
      </c>
      <c r="J147" s="242" t="str">
        <f>INDEX('Policy Characteristics'!D:D,MATCH(PolicyLevers!$C147,'Policy Characteristics'!$C:$C,0))</f>
        <v>Building Energy Efficiency Standards</v>
      </c>
      <c r="K147" s="242" t="str">
        <f>INDEX('Policy Characteristics'!E:E,MATCH(PolicyLevers!$C147,'Policy Characteristics'!$C:$C,0))</f>
        <v>bldgs efficiency standards</v>
      </c>
      <c r="L147" s="242">
        <f>INDEX('Policy Characteristics'!F:F,MATCH(PolicyLevers!$C147,'Policy Characteristics'!$C:$C,0))</f>
        <v>0</v>
      </c>
      <c r="M147" s="242">
        <f>INDEX('Policy Characteristics'!G:G,MATCH(PolicyLevers!$C147,'Policy Characteristics'!$C:$C,0))</f>
        <v>0.4</v>
      </c>
      <c r="N147" s="242">
        <f>INDEX('Policy Characteristics'!H:H,MATCH(PolicyLevers!$C147,'Policy Characteristics'!$C:$C,0))</f>
        <v>0.01</v>
      </c>
      <c r="O147" s="242" t="str">
        <f>INDEX('Policy Characteristics'!I:I,MATCH(PolicyLevers!$C147,'Policy Characteristics'!$C:$C,0))</f>
        <v>% reduction in energy use</v>
      </c>
      <c r="P147" s="242"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7" s="288" t="str">
        <f t="shared" si="23"/>
        <v>buildings-sector-main.html#eff-stds</v>
      </c>
      <c r="R147" s="274" t="str">
        <f t="shared" si="23"/>
        <v>building-energy-efficiency-standards.html</v>
      </c>
      <c r="S147" s="289"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3" t="str">
        <f t="shared" si="24"/>
        <v>Itron, 2007, "ASSESSMENT OF LONG-TERM
ELECTRIC ENERGY EFFICIENCY
POTENTIAL IN CALIFORNIA’S
RESIDENTIAL SECTOR," http://www.energy.ca.gov/2007publications/CEC-500-2007-002/CEC-500-2007-002.PDF, p.33, Table 5-1</v>
      </c>
    </row>
    <row r="148" spans="1:20" s="251" customFormat="1" x14ac:dyDescent="0.35">
      <c r="A148" s="241" t="str">
        <f>INDEX('Policy Characteristics'!A:A,MATCH(PolicyLevers!$C148,'Policy Characteristics'!$C:$C,0))</f>
        <v>Buildings and Appliances</v>
      </c>
      <c r="B148" s="241" t="str">
        <f>INDEX('Policy Characteristics'!B:B,MATCH(PolicyLevers!$C148,'Policy Characteristics'!$C:$C,0))</f>
        <v>Building Energy Efficiency Standards</v>
      </c>
      <c r="C148" s="255" t="str">
        <f t="shared" si="22"/>
        <v>Reduction in E Use Allowed by Component Eff Std</v>
      </c>
      <c r="D148" s="243" t="s">
        <v>122</v>
      </c>
      <c r="E148" s="243" t="s">
        <v>264</v>
      </c>
      <c r="F148" s="243" t="s">
        <v>266</v>
      </c>
      <c r="G148" s="243" t="s">
        <v>128</v>
      </c>
      <c r="H148" s="40">
        <v>151</v>
      </c>
      <c r="I148" s="243" t="s">
        <v>46</v>
      </c>
      <c r="J148" s="242" t="str">
        <f>INDEX('Policy Characteristics'!D:D,MATCH(PolicyLevers!$C148,'Policy Characteristics'!$C:$C,0))</f>
        <v>Building Energy Efficiency Standards</v>
      </c>
      <c r="K148" s="242" t="str">
        <f>INDEX('Policy Characteristics'!E:E,MATCH(PolicyLevers!$C148,'Policy Characteristics'!$C:$C,0))</f>
        <v>bldgs efficiency standards</v>
      </c>
      <c r="L148" s="242">
        <f>INDEX('Policy Characteristics'!F:F,MATCH(PolicyLevers!$C148,'Policy Characteristics'!$C:$C,0))</f>
        <v>0</v>
      </c>
      <c r="M148" s="242">
        <f>INDEX('Policy Characteristics'!G:G,MATCH(PolicyLevers!$C148,'Policy Characteristics'!$C:$C,0))</f>
        <v>0.4</v>
      </c>
      <c r="N148" s="242">
        <f>INDEX('Policy Characteristics'!H:H,MATCH(PolicyLevers!$C148,'Policy Characteristics'!$C:$C,0))</f>
        <v>0.01</v>
      </c>
      <c r="O148" s="242" t="str">
        <f>INDEX('Policy Characteristics'!I:I,MATCH(PolicyLevers!$C148,'Policy Characteristics'!$C:$C,0))</f>
        <v>% reduction in energy use</v>
      </c>
      <c r="P148" s="242"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8" s="288" t="str">
        <f t="shared" si="23"/>
        <v>buildings-sector-main.html#eff-stds</v>
      </c>
      <c r="R148" s="274" t="str">
        <f t="shared" si="23"/>
        <v>building-energy-efficiency-standards.html</v>
      </c>
      <c r="S148" s="289"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3" t="str">
        <f t="shared" si="24"/>
        <v>Itron, 2007, "ASSESSMENT OF LONG-TERM
ELECTRIC ENERGY EFFICIENCY
POTENTIAL IN CALIFORNIA’S
RESIDENTIAL SECTOR," http://www.energy.ca.gov/2007publications/CEC-500-2007-002/CEC-500-2007-002.PDF, p.33, Table 5-1</v>
      </c>
    </row>
    <row r="149" spans="1:20" s="251" customFormat="1" x14ac:dyDescent="0.35">
      <c r="A149" s="241" t="str">
        <f>INDEX('Policy Characteristics'!A:A,MATCH(PolicyLevers!$C149,'Policy Characteristics'!$C:$C,0))</f>
        <v>Buildings and Appliances</v>
      </c>
      <c r="B149" s="241" t="str">
        <f>INDEX('Policy Characteristics'!B:B,MATCH(PolicyLevers!$C149,'Policy Characteristics'!$C:$C,0))</f>
        <v>Building Energy Efficiency Standards</v>
      </c>
      <c r="C149" s="255" t="str">
        <f t="shared" si="22"/>
        <v>Reduction in E Use Allowed by Component Eff Std</v>
      </c>
      <c r="D149" s="243" t="s">
        <v>123</v>
      </c>
      <c r="E149" s="243" t="s">
        <v>264</v>
      </c>
      <c r="F149" s="243" t="s">
        <v>266</v>
      </c>
      <c r="G149" s="243" t="s">
        <v>129</v>
      </c>
      <c r="H149" s="40">
        <v>152</v>
      </c>
      <c r="I149" s="243" t="s">
        <v>46</v>
      </c>
      <c r="J149" s="242" t="str">
        <f>INDEX('Policy Characteristics'!D:D,MATCH(PolicyLevers!$C149,'Policy Characteristics'!$C:$C,0))</f>
        <v>Building Energy Efficiency Standards</v>
      </c>
      <c r="K149" s="242" t="str">
        <f>INDEX('Policy Characteristics'!E:E,MATCH(PolicyLevers!$C149,'Policy Characteristics'!$C:$C,0))</f>
        <v>bldgs efficiency standards</v>
      </c>
      <c r="L149" s="242">
        <f>INDEX('Policy Characteristics'!F:F,MATCH(PolicyLevers!$C149,'Policy Characteristics'!$C:$C,0))</f>
        <v>0</v>
      </c>
      <c r="M149" s="242">
        <f>INDEX('Policy Characteristics'!G:G,MATCH(PolicyLevers!$C149,'Policy Characteristics'!$C:$C,0))</f>
        <v>0.4</v>
      </c>
      <c r="N149" s="242">
        <f>INDEX('Policy Characteristics'!H:H,MATCH(PolicyLevers!$C149,'Policy Characteristics'!$C:$C,0))</f>
        <v>0.01</v>
      </c>
      <c r="O149" s="242" t="str">
        <f>INDEX('Policy Characteristics'!I:I,MATCH(PolicyLevers!$C149,'Policy Characteristics'!$C:$C,0))</f>
        <v>% reduction in energy use</v>
      </c>
      <c r="P149" s="242"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9" s="288" t="str">
        <f t="shared" si="23"/>
        <v>buildings-sector-main.html#eff-stds</v>
      </c>
      <c r="R149" s="274" t="str">
        <f t="shared" si="23"/>
        <v>building-energy-efficiency-standards.html</v>
      </c>
      <c r="S149" s="289"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3" t="str">
        <f t="shared" si="24"/>
        <v>Itron, 2007, "ASSESSMENT OF LONG-TERM
ELECTRIC ENERGY EFFICIENCY
POTENTIAL IN CALIFORNIA’S
RESIDENTIAL SECTOR," http://www.energy.ca.gov/2007publications/CEC-500-2007-002/CEC-500-2007-002.PDF, p.33, Table 5-1</v>
      </c>
    </row>
    <row r="150" spans="1:20" s="251" customFormat="1" x14ac:dyDescent="0.35">
      <c r="A150" s="241" t="str">
        <f>INDEX('Policy Characteristics'!A:A,MATCH(PolicyLevers!$C150,'Policy Characteristics'!$C:$C,0))</f>
        <v>Buildings and Appliances</v>
      </c>
      <c r="B150" s="241" t="str">
        <f>INDEX('Policy Characteristics'!B:B,MATCH(PolicyLevers!$C150,'Policy Characteristics'!$C:$C,0))</f>
        <v>Building Energy Efficiency Standards</v>
      </c>
      <c r="C150" s="255" t="str">
        <f t="shared" si="22"/>
        <v>Reduction in E Use Allowed by Component Eff Std</v>
      </c>
      <c r="D150" s="243" t="s">
        <v>124</v>
      </c>
      <c r="E150" s="243" t="s">
        <v>264</v>
      </c>
      <c r="F150" s="243" t="s">
        <v>266</v>
      </c>
      <c r="G150" s="243" t="s">
        <v>130</v>
      </c>
      <c r="H150" s="40">
        <v>153</v>
      </c>
      <c r="I150" s="243" t="s">
        <v>46</v>
      </c>
      <c r="J150" s="242" t="str">
        <f>INDEX('Policy Characteristics'!D:D,MATCH(PolicyLevers!$C150,'Policy Characteristics'!$C:$C,0))</f>
        <v>Building Energy Efficiency Standards</v>
      </c>
      <c r="K150" s="242" t="str">
        <f>INDEX('Policy Characteristics'!E:E,MATCH(PolicyLevers!$C150,'Policy Characteristics'!$C:$C,0))</f>
        <v>bldgs efficiency standards</v>
      </c>
      <c r="L150" s="242">
        <f>INDEX('Policy Characteristics'!F:F,MATCH(PolicyLevers!$C150,'Policy Characteristics'!$C:$C,0))</f>
        <v>0</v>
      </c>
      <c r="M150" s="242">
        <f>INDEX('Policy Characteristics'!G:G,MATCH(PolicyLevers!$C150,'Policy Characteristics'!$C:$C,0))</f>
        <v>0.4</v>
      </c>
      <c r="N150" s="242">
        <f>INDEX('Policy Characteristics'!H:H,MATCH(PolicyLevers!$C150,'Policy Characteristics'!$C:$C,0))</f>
        <v>0.01</v>
      </c>
      <c r="O150" s="242" t="str">
        <f>INDEX('Policy Characteristics'!I:I,MATCH(PolicyLevers!$C150,'Policy Characteristics'!$C:$C,0))</f>
        <v>% reduction in energy use</v>
      </c>
      <c r="P150" s="242"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0" s="288" t="str">
        <f t="shared" si="23"/>
        <v>buildings-sector-main.html#eff-stds</v>
      </c>
      <c r="R150" s="274" t="str">
        <f t="shared" si="23"/>
        <v>building-energy-efficiency-standards.html</v>
      </c>
      <c r="S150" s="289"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3" t="str">
        <f t="shared" si="24"/>
        <v>Itron, 2007, "ASSESSMENT OF LONG-TERM
ELECTRIC ENERGY EFFICIENCY
POTENTIAL IN CALIFORNIA’S
RESIDENTIAL SECTOR," http://www.energy.ca.gov/2007publications/CEC-500-2007-002/CEC-500-2007-002.PDF, p.33, Table 5-1</v>
      </c>
    </row>
    <row r="151" spans="1:20" s="251" customFormat="1" x14ac:dyDescent="0.35">
      <c r="A151" s="241" t="str">
        <f>INDEX('Policy Characteristics'!A:A,MATCH(PolicyLevers!$C151,'Policy Characteristics'!$C:$C,0))</f>
        <v>Buildings and Appliances</v>
      </c>
      <c r="B151" s="241" t="str">
        <f>INDEX('Policy Characteristics'!B:B,MATCH(PolicyLevers!$C151,'Policy Characteristics'!$C:$C,0))</f>
        <v>Building Energy Efficiency Standards</v>
      </c>
      <c r="C151" s="255" t="str">
        <f t="shared" si="22"/>
        <v>Reduction in E Use Allowed by Component Eff Std</v>
      </c>
      <c r="D151" s="243" t="s">
        <v>125</v>
      </c>
      <c r="E151" s="243" t="s">
        <v>264</v>
      </c>
      <c r="F151" s="243" t="s">
        <v>266</v>
      </c>
      <c r="G151" s="243" t="s">
        <v>131</v>
      </c>
      <c r="H151" s="40">
        <v>154</v>
      </c>
      <c r="I151" s="243" t="s">
        <v>46</v>
      </c>
      <c r="J151" s="242" t="str">
        <f>INDEX('Policy Characteristics'!D:D,MATCH(PolicyLevers!$C151,'Policy Characteristics'!$C:$C,0))</f>
        <v>Building Energy Efficiency Standards</v>
      </c>
      <c r="K151" s="242" t="str">
        <f>INDEX('Policy Characteristics'!E:E,MATCH(PolicyLevers!$C151,'Policy Characteristics'!$C:$C,0))</f>
        <v>bldgs efficiency standards</v>
      </c>
      <c r="L151" s="242">
        <f>INDEX('Policy Characteristics'!F:F,MATCH(PolicyLevers!$C151,'Policy Characteristics'!$C:$C,0))</f>
        <v>0</v>
      </c>
      <c r="M151" s="242">
        <f>INDEX('Policy Characteristics'!G:G,MATCH(PolicyLevers!$C151,'Policy Characteristics'!$C:$C,0))</f>
        <v>0.4</v>
      </c>
      <c r="N151" s="242">
        <f>INDEX('Policy Characteristics'!H:H,MATCH(PolicyLevers!$C151,'Policy Characteristics'!$C:$C,0))</f>
        <v>0.01</v>
      </c>
      <c r="O151" s="242" t="str">
        <f>INDEX('Policy Characteristics'!I:I,MATCH(PolicyLevers!$C151,'Policy Characteristics'!$C:$C,0))</f>
        <v>% reduction in energy use</v>
      </c>
      <c r="P151" s="242"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1" s="288" t="str">
        <f t="shared" si="23"/>
        <v>buildings-sector-main.html#eff-stds</v>
      </c>
      <c r="R151" s="274" t="str">
        <f t="shared" si="23"/>
        <v>building-energy-efficiency-standards.html</v>
      </c>
      <c r="S151" s="289"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3" t="str">
        <f t="shared" si="24"/>
        <v>Itron, 2007, "ASSESSMENT OF LONG-TERM
ELECTRIC ENERGY EFFICIENCY
POTENTIAL IN CALIFORNIA’S
RESIDENTIAL SECTOR," http://www.energy.ca.gov/2007publications/CEC-500-2007-002/CEC-500-2007-002.PDF, p.33, Table 5-1</v>
      </c>
    </row>
    <row r="152" spans="1:20" s="251" customFormat="1" x14ac:dyDescent="0.35">
      <c r="A152" s="241" t="str">
        <f>INDEX('Policy Characteristics'!A:A,MATCH(PolicyLevers!$C152,'Policy Characteristics'!$C:$C,0))</f>
        <v>Buildings and Appliances</v>
      </c>
      <c r="B152" s="241" t="str">
        <f>INDEX('Policy Characteristics'!B:B,MATCH(PolicyLevers!$C152,'Policy Characteristics'!$C:$C,0))</f>
        <v>Building Energy Efficiency Standards</v>
      </c>
      <c r="C152" s="255" t="str">
        <f t="shared" si="22"/>
        <v>Reduction in E Use Allowed by Component Eff Std</v>
      </c>
      <c r="D152" s="243" t="s">
        <v>126</v>
      </c>
      <c r="E152" s="243" t="s">
        <v>264</v>
      </c>
      <c r="F152" s="243" t="s">
        <v>266</v>
      </c>
      <c r="G152" s="243" t="s">
        <v>132</v>
      </c>
      <c r="H152" s="40">
        <v>155</v>
      </c>
      <c r="I152" s="243" t="s">
        <v>46</v>
      </c>
      <c r="J152" s="242" t="str">
        <f>INDEX('Policy Characteristics'!D:D,MATCH(PolicyLevers!$C152,'Policy Characteristics'!$C:$C,0))</f>
        <v>Building Energy Efficiency Standards</v>
      </c>
      <c r="K152" s="242" t="str">
        <f>INDEX('Policy Characteristics'!E:E,MATCH(PolicyLevers!$C152,'Policy Characteristics'!$C:$C,0))</f>
        <v>bldgs efficiency standards</v>
      </c>
      <c r="L152" s="242">
        <f>INDEX('Policy Characteristics'!F:F,MATCH(PolicyLevers!$C152,'Policy Characteristics'!$C:$C,0))</f>
        <v>0</v>
      </c>
      <c r="M152" s="242">
        <f>INDEX('Policy Characteristics'!G:G,MATCH(PolicyLevers!$C152,'Policy Characteristics'!$C:$C,0))</f>
        <v>0.4</v>
      </c>
      <c r="N152" s="242">
        <f>INDEX('Policy Characteristics'!H:H,MATCH(PolicyLevers!$C152,'Policy Characteristics'!$C:$C,0))</f>
        <v>0.01</v>
      </c>
      <c r="O152" s="242" t="str">
        <f>INDEX('Policy Characteristics'!I:I,MATCH(PolicyLevers!$C152,'Policy Characteristics'!$C:$C,0))</f>
        <v>% reduction in energy use</v>
      </c>
      <c r="P152" s="242"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2" s="288" t="str">
        <f t="shared" si="23"/>
        <v>buildings-sector-main.html#eff-stds</v>
      </c>
      <c r="R152" s="274" t="str">
        <f t="shared" si="23"/>
        <v>building-energy-efficiency-standards.html</v>
      </c>
      <c r="S152" s="289"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3" t="str">
        <f t="shared" si="24"/>
        <v>Itron, 2007, "ASSESSMENT OF LONG-TERM
ELECTRIC ENERGY EFFICIENCY
POTENTIAL IN CALIFORNIA’S
RESIDENTIAL SECTOR," http://www.energy.ca.gov/2007publications/CEC-500-2007-002/CEC-500-2007-002.PDF, p.33, Table 5-1</v>
      </c>
    </row>
    <row r="153" spans="1:20" s="251" customFormat="1" x14ac:dyDescent="0.35">
      <c r="A153" s="241" t="str">
        <f>INDEX('Policy Characteristics'!A:A,MATCH(PolicyLevers!$C153,'Policy Characteristics'!$C:$C,0))</f>
        <v>Buildings and Appliances</v>
      </c>
      <c r="B153" s="241" t="str">
        <f>INDEX('Policy Characteristics'!B:B,MATCH(PolicyLevers!$C153,'Policy Characteristics'!$C:$C,0))</f>
        <v>Building Energy Efficiency Standards</v>
      </c>
      <c r="C153" s="255" t="str">
        <f t="shared" si="22"/>
        <v>Reduction in E Use Allowed by Component Eff Std</v>
      </c>
      <c r="D153" s="243" t="s">
        <v>121</v>
      </c>
      <c r="E153" s="243" t="s">
        <v>265</v>
      </c>
      <c r="F153" s="243" t="s">
        <v>180</v>
      </c>
      <c r="G153" s="243" t="s">
        <v>127</v>
      </c>
      <c r="H153" s="40">
        <v>156</v>
      </c>
      <c r="I153" s="243" t="s">
        <v>46</v>
      </c>
      <c r="J153" s="242" t="str">
        <f>INDEX('Policy Characteristics'!D:D,MATCH(PolicyLevers!$C153,'Policy Characteristics'!$C:$C,0))</f>
        <v>Building Energy Efficiency Standards</v>
      </c>
      <c r="K153" s="242" t="str">
        <f>INDEX('Policy Characteristics'!E:E,MATCH(PolicyLevers!$C153,'Policy Characteristics'!$C:$C,0))</f>
        <v>bldgs efficiency standards</v>
      </c>
      <c r="L153" s="242">
        <f>INDEX('Policy Characteristics'!F:F,MATCH(PolicyLevers!$C153,'Policy Characteristics'!$C:$C,0))</f>
        <v>0</v>
      </c>
      <c r="M153" s="242">
        <f>INDEX('Policy Characteristics'!G:G,MATCH(PolicyLevers!$C153,'Policy Characteristics'!$C:$C,0))</f>
        <v>0.4</v>
      </c>
      <c r="N153" s="242">
        <f>INDEX('Policy Characteristics'!H:H,MATCH(PolicyLevers!$C153,'Policy Characteristics'!$C:$C,0))</f>
        <v>0.01</v>
      </c>
      <c r="O153" s="242" t="str">
        <f>INDEX('Policy Characteristics'!I:I,MATCH(PolicyLevers!$C153,'Policy Characteristics'!$C:$C,0))</f>
        <v>% reduction in energy use</v>
      </c>
      <c r="P153" s="242"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3" s="288" t="str">
        <f t="shared" si="23"/>
        <v>buildings-sector-main.html#eff-stds</v>
      </c>
      <c r="R153" s="274" t="str">
        <f t="shared" si="23"/>
        <v>building-energy-efficiency-standards.html</v>
      </c>
      <c r="S153" s="289"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3" t="str">
        <f t="shared" si="24"/>
        <v>Itron, 2007, "ASSESSMENT OF LONG-TERM
ELECTRIC ENERGY EFFICIENCY
POTENTIAL IN CALIFORNIA’S
RESIDENTIAL SECTOR," http://www.energy.ca.gov/2007publications/CEC-500-2007-002/CEC-500-2007-002.PDF, p.33, Table 5-1</v>
      </c>
    </row>
    <row r="154" spans="1:20" s="251" customFormat="1" x14ac:dyDescent="0.35">
      <c r="A154" s="241" t="str">
        <f>INDEX('Policy Characteristics'!A:A,MATCH(PolicyLevers!$C154,'Policy Characteristics'!$C:$C,0))</f>
        <v>Buildings and Appliances</v>
      </c>
      <c r="B154" s="241" t="str">
        <f>INDEX('Policy Characteristics'!B:B,MATCH(PolicyLevers!$C154,'Policy Characteristics'!$C:$C,0))</f>
        <v>Building Energy Efficiency Standards</v>
      </c>
      <c r="C154" s="255" t="str">
        <f t="shared" si="22"/>
        <v>Reduction in E Use Allowed by Component Eff Std</v>
      </c>
      <c r="D154" s="243" t="s">
        <v>122</v>
      </c>
      <c r="E154" s="243" t="s">
        <v>265</v>
      </c>
      <c r="F154" s="243" t="s">
        <v>180</v>
      </c>
      <c r="G154" s="243" t="s">
        <v>128</v>
      </c>
      <c r="H154" s="40">
        <v>157</v>
      </c>
      <c r="I154" s="243" t="s">
        <v>46</v>
      </c>
      <c r="J154" s="242" t="str">
        <f>INDEX('Policy Characteristics'!D:D,MATCH(PolicyLevers!$C154,'Policy Characteristics'!$C:$C,0))</f>
        <v>Building Energy Efficiency Standards</v>
      </c>
      <c r="K154" s="242" t="str">
        <f>INDEX('Policy Characteristics'!E:E,MATCH(PolicyLevers!$C154,'Policy Characteristics'!$C:$C,0))</f>
        <v>bldgs efficiency standards</v>
      </c>
      <c r="L154" s="242">
        <f>INDEX('Policy Characteristics'!F:F,MATCH(PolicyLevers!$C154,'Policy Characteristics'!$C:$C,0))</f>
        <v>0</v>
      </c>
      <c r="M154" s="242">
        <f>INDEX('Policy Characteristics'!G:G,MATCH(PolicyLevers!$C154,'Policy Characteristics'!$C:$C,0))</f>
        <v>0.4</v>
      </c>
      <c r="N154" s="242">
        <f>INDEX('Policy Characteristics'!H:H,MATCH(PolicyLevers!$C154,'Policy Characteristics'!$C:$C,0))</f>
        <v>0.01</v>
      </c>
      <c r="O154" s="242" t="str">
        <f>INDEX('Policy Characteristics'!I:I,MATCH(PolicyLevers!$C154,'Policy Characteristics'!$C:$C,0))</f>
        <v>% reduction in energy use</v>
      </c>
      <c r="P154" s="242"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4" s="288" t="str">
        <f t="shared" si="23"/>
        <v>buildings-sector-main.html#eff-stds</v>
      </c>
      <c r="R154" s="274" t="str">
        <f t="shared" si="23"/>
        <v>building-energy-efficiency-standards.html</v>
      </c>
      <c r="S154" s="289"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3" t="str">
        <f t="shared" si="24"/>
        <v>Itron, 2007, "ASSESSMENT OF LONG-TERM
ELECTRIC ENERGY EFFICIENCY
POTENTIAL IN CALIFORNIA’S
RESIDENTIAL SECTOR," http://www.energy.ca.gov/2007publications/CEC-500-2007-002/CEC-500-2007-002.PDF, p.33, Table 5-1</v>
      </c>
    </row>
    <row r="155" spans="1:20" s="251" customFormat="1" x14ac:dyDescent="0.35">
      <c r="A155" s="241" t="str">
        <f>INDEX('Policy Characteristics'!A:A,MATCH(PolicyLevers!$C155,'Policy Characteristics'!$C:$C,0))</f>
        <v>Buildings and Appliances</v>
      </c>
      <c r="B155" s="241" t="str">
        <f>INDEX('Policy Characteristics'!B:B,MATCH(PolicyLevers!$C155,'Policy Characteristics'!$C:$C,0))</f>
        <v>Building Energy Efficiency Standards</v>
      </c>
      <c r="C155" s="255" t="str">
        <f t="shared" si="22"/>
        <v>Reduction in E Use Allowed by Component Eff Std</v>
      </c>
      <c r="D155" s="243" t="s">
        <v>123</v>
      </c>
      <c r="E155" s="243" t="s">
        <v>265</v>
      </c>
      <c r="F155" s="243" t="s">
        <v>180</v>
      </c>
      <c r="G155" s="243" t="s">
        <v>129</v>
      </c>
      <c r="H155" s="40">
        <v>158</v>
      </c>
      <c r="I155" s="243" t="s">
        <v>46</v>
      </c>
      <c r="J155" s="242" t="str">
        <f>INDEX('Policy Characteristics'!D:D,MATCH(PolicyLevers!$C155,'Policy Characteristics'!$C:$C,0))</f>
        <v>Building Energy Efficiency Standards</v>
      </c>
      <c r="K155" s="242" t="str">
        <f>INDEX('Policy Characteristics'!E:E,MATCH(PolicyLevers!$C155,'Policy Characteristics'!$C:$C,0))</f>
        <v>bldgs efficiency standards</v>
      </c>
      <c r="L155" s="242">
        <f>INDEX('Policy Characteristics'!F:F,MATCH(PolicyLevers!$C155,'Policy Characteristics'!$C:$C,0))</f>
        <v>0</v>
      </c>
      <c r="M155" s="242">
        <f>INDEX('Policy Characteristics'!G:G,MATCH(PolicyLevers!$C155,'Policy Characteristics'!$C:$C,0))</f>
        <v>0.4</v>
      </c>
      <c r="N155" s="242">
        <f>INDEX('Policy Characteristics'!H:H,MATCH(PolicyLevers!$C155,'Policy Characteristics'!$C:$C,0))</f>
        <v>0.01</v>
      </c>
      <c r="O155" s="242" t="str">
        <f>INDEX('Policy Characteristics'!I:I,MATCH(PolicyLevers!$C155,'Policy Characteristics'!$C:$C,0))</f>
        <v>% reduction in energy use</v>
      </c>
      <c r="P155" s="242"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5" s="288" t="str">
        <f t="shared" si="23"/>
        <v>buildings-sector-main.html#eff-stds</v>
      </c>
      <c r="R155" s="274" t="str">
        <f t="shared" si="23"/>
        <v>building-energy-efficiency-standards.html</v>
      </c>
      <c r="S155" s="289"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3" t="str">
        <f t="shared" si="24"/>
        <v>Itron, 2007, "ASSESSMENT OF LONG-TERM
ELECTRIC ENERGY EFFICIENCY
POTENTIAL IN CALIFORNIA’S
RESIDENTIAL SECTOR," http://www.energy.ca.gov/2007publications/CEC-500-2007-002/CEC-500-2007-002.PDF, p.33, Table 5-1</v>
      </c>
    </row>
    <row r="156" spans="1:20" s="251" customFormat="1" x14ac:dyDescent="0.35">
      <c r="A156" s="241" t="str">
        <f>INDEX('Policy Characteristics'!A:A,MATCH(PolicyLevers!$C156,'Policy Characteristics'!$C:$C,0))</f>
        <v>Buildings and Appliances</v>
      </c>
      <c r="B156" s="241" t="str">
        <f>INDEX('Policy Characteristics'!B:B,MATCH(PolicyLevers!$C156,'Policy Characteristics'!$C:$C,0))</f>
        <v>Building Energy Efficiency Standards</v>
      </c>
      <c r="C156" s="255" t="str">
        <f t="shared" si="22"/>
        <v>Reduction in E Use Allowed by Component Eff Std</v>
      </c>
      <c r="D156" s="243" t="s">
        <v>124</v>
      </c>
      <c r="E156" s="243" t="s">
        <v>265</v>
      </c>
      <c r="F156" s="243" t="s">
        <v>180</v>
      </c>
      <c r="G156" s="243" t="s">
        <v>130</v>
      </c>
      <c r="H156" s="40">
        <v>159</v>
      </c>
      <c r="I156" s="243" t="s">
        <v>46</v>
      </c>
      <c r="J156" s="242" t="str">
        <f>INDEX('Policy Characteristics'!D:D,MATCH(PolicyLevers!$C156,'Policy Characteristics'!$C:$C,0))</f>
        <v>Building Energy Efficiency Standards</v>
      </c>
      <c r="K156" s="242" t="str">
        <f>INDEX('Policy Characteristics'!E:E,MATCH(PolicyLevers!$C156,'Policy Characteristics'!$C:$C,0))</f>
        <v>bldgs efficiency standards</v>
      </c>
      <c r="L156" s="242">
        <f>INDEX('Policy Characteristics'!F:F,MATCH(PolicyLevers!$C156,'Policy Characteristics'!$C:$C,0))</f>
        <v>0</v>
      </c>
      <c r="M156" s="242">
        <f>INDEX('Policy Characteristics'!G:G,MATCH(PolicyLevers!$C156,'Policy Characteristics'!$C:$C,0))</f>
        <v>0.4</v>
      </c>
      <c r="N156" s="242">
        <f>INDEX('Policy Characteristics'!H:H,MATCH(PolicyLevers!$C156,'Policy Characteristics'!$C:$C,0))</f>
        <v>0.01</v>
      </c>
      <c r="O156" s="242" t="str">
        <f>INDEX('Policy Characteristics'!I:I,MATCH(PolicyLevers!$C156,'Policy Characteristics'!$C:$C,0))</f>
        <v>% reduction in energy use</v>
      </c>
      <c r="P156" s="242"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6" s="288" t="str">
        <f t="shared" si="23"/>
        <v>buildings-sector-main.html#eff-stds</v>
      </c>
      <c r="R156" s="274" t="str">
        <f t="shared" si="23"/>
        <v>building-energy-efficiency-standards.html</v>
      </c>
      <c r="S156" s="289"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3" t="str">
        <f t="shared" si="24"/>
        <v>Itron, 2007, "ASSESSMENT OF LONG-TERM
ELECTRIC ENERGY EFFICIENCY
POTENTIAL IN CALIFORNIA’S
RESIDENTIAL SECTOR," http://www.energy.ca.gov/2007publications/CEC-500-2007-002/CEC-500-2007-002.PDF, p.33, Table 5-1</v>
      </c>
    </row>
    <row r="157" spans="1:20" s="251" customFormat="1" x14ac:dyDescent="0.35">
      <c r="A157" s="241" t="str">
        <f>INDEX('Policy Characteristics'!A:A,MATCH(PolicyLevers!$C157,'Policy Characteristics'!$C:$C,0))</f>
        <v>Buildings and Appliances</v>
      </c>
      <c r="B157" s="241" t="str">
        <f>INDEX('Policy Characteristics'!B:B,MATCH(PolicyLevers!$C157,'Policy Characteristics'!$C:$C,0))</f>
        <v>Building Energy Efficiency Standards</v>
      </c>
      <c r="C157" s="255" t="str">
        <f t="shared" si="22"/>
        <v>Reduction in E Use Allowed by Component Eff Std</v>
      </c>
      <c r="D157" s="243" t="s">
        <v>125</v>
      </c>
      <c r="E157" s="243" t="s">
        <v>265</v>
      </c>
      <c r="F157" s="243" t="s">
        <v>180</v>
      </c>
      <c r="G157" s="243" t="s">
        <v>131</v>
      </c>
      <c r="H157" s="40">
        <v>160</v>
      </c>
      <c r="I157" s="243" t="s">
        <v>46</v>
      </c>
      <c r="J157" s="242" t="str">
        <f>INDEX('Policy Characteristics'!D:D,MATCH(PolicyLevers!$C157,'Policy Characteristics'!$C:$C,0))</f>
        <v>Building Energy Efficiency Standards</v>
      </c>
      <c r="K157" s="242" t="str">
        <f>INDEX('Policy Characteristics'!E:E,MATCH(PolicyLevers!$C157,'Policy Characteristics'!$C:$C,0))</f>
        <v>bldgs efficiency standards</v>
      </c>
      <c r="L157" s="242">
        <f>INDEX('Policy Characteristics'!F:F,MATCH(PolicyLevers!$C157,'Policy Characteristics'!$C:$C,0))</f>
        <v>0</v>
      </c>
      <c r="M157" s="242">
        <f>INDEX('Policy Characteristics'!G:G,MATCH(PolicyLevers!$C157,'Policy Characteristics'!$C:$C,0))</f>
        <v>0.4</v>
      </c>
      <c r="N157" s="242">
        <f>INDEX('Policy Characteristics'!H:H,MATCH(PolicyLevers!$C157,'Policy Characteristics'!$C:$C,0))</f>
        <v>0.01</v>
      </c>
      <c r="O157" s="242" t="str">
        <f>INDEX('Policy Characteristics'!I:I,MATCH(PolicyLevers!$C157,'Policy Characteristics'!$C:$C,0))</f>
        <v>% reduction in energy use</v>
      </c>
      <c r="P157" s="242"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7" s="288" t="str">
        <f t="shared" si="23"/>
        <v>buildings-sector-main.html#eff-stds</v>
      </c>
      <c r="R157" s="274" t="str">
        <f t="shared" si="23"/>
        <v>building-energy-efficiency-standards.html</v>
      </c>
      <c r="S157" s="289"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3" t="str">
        <f t="shared" si="24"/>
        <v>Itron, 2007, "ASSESSMENT OF LONG-TERM
ELECTRIC ENERGY EFFICIENCY
POTENTIAL IN CALIFORNIA’S
RESIDENTIAL SECTOR," http://www.energy.ca.gov/2007publications/CEC-500-2007-002/CEC-500-2007-002.PDF, p.33, Table 5-1</v>
      </c>
    </row>
    <row r="158" spans="1:20" s="251" customFormat="1" x14ac:dyDescent="0.35">
      <c r="A158" s="241" t="str">
        <f>INDEX('Policy Characteristics'!A:A,MATCH(PolicyLevers!$C158,'Policy Characteristics'!$C:$C,0))</f>
        <v>Buildings and Appliances</v>
      </c>
      <c r="B158" s="241" t="str">
        <f>INDEX('Policy Characteristics'!B:B,MATCH(PolicyLevers!$C158,'Policy Characteristics'!$C:$C,0))</f>
        <v>Building Energy Efficiency Standards</v>
      </c>
      <c r="C158" s="255" t="str">
        <f t="shared" ref="A147:C158" si="25">C$141</f>
        <v>Reduction in E Use Allowed by Component Eff Std</v>
      </c>
      <c r="D158" s="243" t="s">
        <v>126</v>
      </c>
      <c r="E158" s="243" t="s">
        <v>265</v>
      </c>
      <c r="F158" s="243" t="s">
        <v>180</v>
      </c>
      <c r="G158" s="243" t="s">
        <v>132</v>
      </c>
      <c r="H158" s="40">
        <v>161</v>
      </c>
      <c r="I158" s="243" t="s">
        <v>46</v>
      </c>
      <c r="J158" s="242" t="str">
        <f>INDEX('Policy Characteristics'!D:D,MATCH(PolicyLevers!$C158,'Policy Characteristics'!$C:$C,0))</f>
        <v>Building Energy Efficiency Standards</v>
      </c>
      <c r="K158" s="242" t="str">
        <f>INDEX('Policy Characteristics'!E:E,MATCH(PolicyLevers!$C158,'Policy Characteristics'!$C:$C,0))</f>
        <v>bldgs efficiency standards</v>
      </c>
      <c r="L158" s="242">
        <f>INDEX('Policy Characteristics'!F:F,MATCH(PolicyLevers!$C158,'Policy Characteristics'!$C:$C,0))</f>
        <v>0</v>
      </c>
      <c r="M158" s="242">
        <f>INDEX('Policy Characteristics'!G:G,MATCH(PolicyLevers!$C158,'Policy Characteristics'!$C:$C,0))</f>
        <v>0.4</v>
      </c>
      <c r="N158" s="242">
        <f>INDEX('Policy Characteristics'!H:H,MATCH(PolicyLevers!$C158,'Policy Characteristics'!$C:$C,0))</f>
        <v>0.01</v>
      </c>
      <c r="O158" s="242" t="str">
        <f>INDEX('Policy Characteristics'!I:I,MATCH(PolicyLevers!$C158,'Policy Characteristics'!$C:$C,0))</f>
        <v>% reduction in energy use</v>
      </c>
      <c r="P158" s="242"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8" s="288" t="str">
        <f t="shared" ref="Q158:S158" si="26">Q$141</f>
        <v>buildings-sector-main.html#eff-stds</v>
      </c>
      <c r="R158" s="274" t="str">
        <f t="shared" si="26"/>
        <v>building-energy-efficiency-standards.html</v>
      </c>
      <c r="S158" s="289" t="str">
        <f t="shared" si="2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3" t="str">
        <f t="shared" si="24"/>
        <v>Itron, 2007, "ASSESSMENT OF LONG-TERM
ELECTRIC ENERGY EFFICIENCY
POTENTIAL IN CALIFORNIA’S
RESIDENTIAL SECTOR," http://www.energy.ca.gov/2007publications/CEC-500-2007-002/CEC-500-2007-002.PDF, p.33, Table 5-1</v>
      </c>
    </row>
    <row r="159" spans="1:20" s="251" customFormat="1" x14ac:dyDescent="0.35">
      <c r="A159" s="241" t="str">
        <f>INDEX('Policy Characteristics'!A:A,MATCH(PolicyLevers!$C159,'Policy Characteristics'!$C:$C,0))</f>
        <v>Buildings and Appliances</v>
      </c>
      <c r="B159" s="241" t="str">
        <f>INDEX('Policy Characteristics'!B:B,MATCH(PolicyLevers!$C159,'Policy Characteristics'!$C:$C,0))</f>
        <v>Contractor Training</v>
      </c>
      <c r="C159" s="262" t="s">
        <v>7</v>
      </c>
      <c r="D159" s="243"/>
      <c r="E159" s="243"/>
      <c r="F159" s="243"/>
      <c r="G159" s="243"/>
      <c r="H159" s="40">
        <v>19</v>
      </c>
      <c r="I159" s="243" t="s">
        <v>46</v>
      </c>
      <c r="J159" s="242" t="str">
        <f>INDEX('Policy Characteristics'!D:D,MATCH(PolicyLevers!$C159,'Policy Characteristics'!$C:$C,0))</f>
        <v>Contractor Training</v>
      </c>
      <c r="K159" s="242" t="str">
        <f>INDEX('Policy Characteristics'!E:E,MATCH(PolicyLevers!$C159,'Policy Characteristics'!$C:$C,0))</f>
        <v>bldgs contractor training</v>
      </c>
      <c r="L159" s="242">
        <f>INDEX('Policy Characteristics'!F:F,MATCH(PolicyLevers!$C159,'Policy Characteristics'!$C:$C,0))</f>
        <v>0</v>
      </c>
      <c r="M159" s="242">
        <f>INDEX('Policy Characteristics'!G:G,MATCH(PolicyLevers!$C159,'Policy Characteristics'!$C:$C,0))</f>
        <v>1</v>
      </c>
      <c r="N159" s="242">
        <f>INDEX('Policy Characteristics'!H:H,MATCH(PolicyLevers!$C159,'Policy Characteristics'!$C:$C,0))</f>
        <v>1</v>
      </c>
      <c r="O159" s="242" t="str">
        <f>INDEX('Policy Characteristics'!I:I,MATCH(PolicyLevers!$C159,'Policy Characteristics'!$C:$C,0))</f>
        <v>on/off</v>
      </c>
      <c r="P159" s="242"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43" t="s">
        <v>1728</v>
      </c>
      <c r="R159" s="264" t="s">
        <v>212</v>
      </c>
      <c r="S159" s="276" t="s">
        <v>77</v>
      </c>
      <c r="T159" s="273"/>
    </row>
    <row r="160" spans="1:20" s="251" customFormat="1" x14ac:dyDescent="0.35">
      <c r="A160" s="241" t="str">
        <f>INDEX('Policy Characteristics'!A:A,MATCH(PolicyLevers!$C160,'Policy Characteristics'!$C:$C,0))</f>
        <v>Buildings and Appliances</v>
      </c>
      <c r="B160" s="241" t="str">
        <f>INDEX('Policy Characteristics'!B:B,MATCH(PolicyLevers!$C160,'Policy Characteristics'!$C:$C,0))</f>
        <v>Distributed Solar Carve-Out</v>
      </c>
      <c r="C160" s="262" t="s">
        <v>289</v>
      </c>
      <c r="D160" s="243"/>
      <c r="E160" s="243"/>
      <c r="F160" s="243"/>
      <c r="G160" s="243"/>
      <c r="H160" s="40">
        <v>146</v>
      </c>
      <c r="I160" s="243" t="s">
        <v>46</v>
      </c>
      <c r="J160" s="242" t="str">
        <f>INDEX('Policy Characteristics'!D:D,MATCH(PolicyLevers!$C160,'Policy Characteristics'!$C:$C,0))</f>
        <v>Distributed Solar Promotion</v>
      </c>
      <c r="K160" s="242" t="str">
        <f>INDEX('Policy Characteristics'!E:E,MATCH(PolicyLevers!$C160,'Policy Characteristics'!$C:$C,0))</f>
        <v>bldgs min fraction distributed solar</v>
      </c>
      <c r="L160" s="242">
        <f>INDEX('Policy Characteristics'!F:F,MATCH(PolicyLevers!$C160,'Policy Characteristics'!$C:$C,0))</f>
        <v>0</v>
      </c>
      <c r="M160" s="242">
        <f>INDEX('Policy Characteristics'!G:G,MATCH(PolicyLevers!$C160,'Policy Characteristics'!$C:$C,0))</f>
        <v>0.24</v>
      </c>
      <c r="N160" s="242">
        <f>INDEX('Policy Characteristics'!H:H,MATCH(PolicyLevers!$C160,'Policy Characteristics'!$C:$C,0))</f>
        <v>5.0000000000000001E-3</v>
      </c>
      <c r="O160" s="242" t="str">
        <f>INDEX('Policy Characteristics'!I:I,MATCH(PolicyLevers!$C160,'Policy Characteristics'!$C:$C,0))</f>
        <v>minimum % elec from solar</v>
      </c>
      <c r="P160" s="242"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Other states, such as Colorado, have established a 3% carve-out for 2020 (though it includes non-solar on-site sources).</v>
      </c>
      <c r="Q160" s="243" t="s">
        <v>1729</v>
      </c>
      <c r="R160" s="264" t="s">
        <v>251</v>
      </c>
      <c r="S160" s="276" t="s">
        <v>294</v>
      </c>
      <c r="T160" s="250" t="s">
        <v>396</v>
      </c>
    </row>
    <row r="161" spans="1:20" s="251" customFormat="1" x14ac:dyDescent="0.35">
      <c r="A161" s="241" t="str">
        <f>INDEX('Policy Characteristics'!A:A,MATCH(PolicyLevers!$C161,'Policy Characteristics'!$C:$C,0))</f>
        <v>Buildings and Appliances</v>
      </c>
      <c r="B161" s="241" t="str">
        <f>INDEX('Policy Characteristics'!B:B,MATCH(PolicyLevers!$C161,'Policy Characteristics'!$C:$C,0))</f>
        <v>Distributed Solar Subsidy</v>
      </c>
      <c r="C161" s="262" t="s">
        <v>254</v>
      </c>
      <c r="D161" s="243"/>
      <c r="E161" s="243"/>
      <c r="F161" s="243"/>
      <c r="G161" s="243"/>
      <c r="H161" s="40">
        <v>147</v>
      </c>
      <c r="I161" s="243" t="s">
        <v>46</v>
      </c>
      <c r="J161" s="242" t="str">
        <f>INDEX('Policy Characteristics'!D:D,MATCH(PolicyLevers!$C161,'Policy Characteristics'!$C:$C,0))</f>
        <v>Distributed Solar Promotion</v>
      </c>
      <c r="K161" s="242" t="str">
        <f>INDEX('Policy Characteristics'!E:E,MATCH(PolicyLevers!$C161,'Policy Characteristics'!$C:$C,0))</f>
        <v>bldgs distributed solar subsidy</v>
      </c>
      <c r="L161" s="242">
        <f>INDEX('Policy Characteristics'!F:F,MATCH(PolicyLevers!$C161,'Policy Characteristics'!$C:$C,0))</f>
        <v>0</v>
      </c>
      <c r="M161" s="242">
        <f>INDEX('Policy Characteristics'!G:G,MATCH(PolicyLevers!$C161,'Policy Characteristics'!$C:$C,0))</f>
        <v>0.5</v>
      </c>
      <c r="N161" s="242">
        <f>INDEX('Policy Characteristics'!H:H,MATCH(PolicyLevers!$C161,'Policy Characteristics'!$C:$C,0))</f>
        <v>0.01</v>
      </c>
      <c r="O161" s="242" t="str">
        <f>INDEX('Policy Characteristics'!I:I,MATCH(PolicyLevers!$C161,'Policy Characteristics'!$C:$C,0))</f>
        <v>% of PV system cost</v>
      </c>
      <c r="P161" s="242"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243" t="s">
        <v>1730</v>
      </c>
      <c r="R161" s="264" t="s">
        <v>253</v>
      </c>
      <c r="S161" s="276" t="s">
        <v>295</v>
      </c>
      <c r="T161" s="273"/>
    </row>
    <row r="162" spans="1:20" s="251" customFormat="1" x14ac:dyDescent="0.35">
      <c r="A162" s="241" t="str">
        <f>INDEX('Policy Characteristics'!A:A,MATCH(PolicyLevers!$C162,'Policy Characteristics'!$C:$C,0))</f>
        <v>Buildings and Appliances</v>
      </c>
      <c r="B162" s="241" t="str">
        <f>INDEX('Policy Characteristics'!B:B,MATCH(PolicyLevers!$C162,'Policy Characteristics'!$C:$C,0))</f>
        <v>Improved Labeling</v>
      </c>
      <c r="C162" s="262" t="s">
        <v>133</v>
      </c>
      <c r="D162" s="243"/>
      <c r="E162" s="243"/>
      <c r="F162" s="243"/>
      <c r="G162" s="243"/>
      <c r="H162" s="40">
        <v>20</v>
      </c>
      <c r="I162" s="243" t="s">
        <v>46</v>
      </c>
      <c r="J162" s="242" t="str">
        <f>INDEX('Policy Characteristics'!D:D,MATCH(PolicyLevers!$C162,'Policy Characteristics'!$C:$C,0))</f>
        <v>Improved Labeling</v>
      </c>
      <c r="K162" s="242" t="str">
        <f>INDEX('Policy Characteristics'!E:E,MATCH(PolicyLevers!$C162,'Policy Characteristics'!$C:$C,0))</f>
        <v>bldgs device labeling</v>
      </c>
      <c r="L162" s="242">
        <f>INDEX('Policy Characteristics'!F:F,MATCH(PolicyLevers!$C162,'Policy Characteristics'!$C:$C,0))</f>
        <v>0</v>
      </c>
      <c r="M162" s="242">
        <f>INDEX('Policy Characteristics'!G:G,MATCH(PolicyLevers!$C162,'Policy Characteristics'!$C:$C,0))</f>
        <v>1</v>
      </c>
      <c r="N162" s="242">
        <f>INDEX('Policy Characteristics'!H:H,MATCH(PolicyLevers!$C162,'Policy Characteristics'!$C:$C,0))</f>
        <v>1</v>
      </c>
      <c r="O162" s="242" t="str">
        <f>INDEX('Policy Characteristics'!I:I,MATCH(PolicyLevers!$C162,'Policy Characteristics'!$C:$C,0))</f>
        <v>on/off</v>
      </c>
      <c r="P162" s="242"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43" t="s">
        <v>1731</v>
      </c>
      <c r="R162" s="264" t="s">
        <v>213</v>
      </c>
      <c r="S162" s="276" t="s">
        <v>77</v>
      </c>
      <c r="T162" s="273"/>
    </row>
    <row r="163" spans="1:20" s="251" customFormat="1" x14ac:dyDescent="0.35">
      <c r="A163" s="241" t="str">
        <f>INDEX('Policy Characteristics'!A:A,MATCH(PolicyLevers!$C163,'Policy Characteristics'!$C:$C,0))</f>
        <v>Buildings and Appliances</v>
      </c>
      <c r="B163" s="241" t="str">
        <f>INDEX('Policy Characteristics'!B:B,MATCH(PolicyLevers!$C163,'Policy Characteristics'!$C:$C,0))</f>
        <v>Retrofit Existing Buildings</v>
      </c>
      <c r="C163" s="262" t="s">
        <v>758</v>
      </c>
      <c r="D163" s="243" t="s">
        <v>263</v>
      </c>
      <c r="E163" s="243"/>
      <c r="F163" s="243" t="s">
        <v>267</v>
      </c>
      <c r="G163" s="243"/>
      <c r="H163" s="40">
        <v>378</v>
      </c>
      <c r="I163" s="243" t="s">
        <v>46</v>
      </c>
      <c r="J163" s="242" t="str">
        <f>INDEX('Policy Characteristics'!D:D,MATCH(PolicyLevers!$C163,'Policy Characteristics'!$C:$C,0))</f>
        <v>Increased Retrofitting</v>
      </c>
      <c r="K163" s="242" t="str">
        <f>INDEX('Policy Characteristics'!E:E,MATCH(PolicyLevers!$C163,'Policy Characteristics'!$C:$C,0))</f>
        <v>bldgs retrofitting</v>
      </c>
      <c r="L163" s="242">
        <f>INDEX('Policy Characteristics'!F:F,MATCH(PolicyLevers!$C163,'Policy Characteristics'!$C:$C,0))</f>
        <v>0</v>
      </c>
      <c r="M163" s="242">
        <f>INDEX('Policy Characteristics'!G:G,MATCH(PolicyLevers!$C163,'Policy Characteristics'!$C:$C,0))</f>
        <v>0.5</v>
      </c>
      <c r="N163" s="242">
        <f>INDEX('Policy Characteristics'!H:H,MATCH(PolicyLevers!$C163,'Policy Characteristics'!$C:$C,0))</f>
        <v>0.01</v>
      </c>
      <c r="O163" s="242" t="str">
        <f>INDEX('Policy Characteristics'!I:I,MATCH(PolicyLevers!$C163,'Policy Characteristics'!$C:$C,0))</f>
        <v>% of existing buildings</v>
      </c>
      <c r="P163" s="242"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243" t="s">
        <v>1732</v>
      </c>
      <c r="R163" s="264" t="s">
        <v>214</v>
      </c>
      <c r="S163" s="265" t="s">
        <v>168</v>
      </c>
      <c r="T163" s="250"/>
    </row>
    <row r="164" spans="1:20" s="251" customFormat="1" x14ac:dyDescent="0.35">
      <c r="A164" s="241" t="str">
        <f>INDEX('Policy Characteristics'!A:A,MATCH(PolicyLevers!$C164,'Policy Characteristics'!$C:$C,0))</f>
        <v>Buildings and Appliances</v>
      </c>
      <c r="B164" s="241" t="str">
        <f>INDEX('Policy Characteristics'!B:B,MATCH(PolicyLevers!$C164,'Policy Characteristics'!$C:$C,0))</f>
        <v>Retrofit Existing Buildings</v>
      </c>
      <c r="C164" s="255" t="str">
        <f t="shared" ref="B164:C165" si="27">C$163</f>
        <v>Share of Preexisting Buildings Subject to Retrofitting</v>
      </c>
      <c r="D164" s="243" t="s">
        <v>264</v>
      </c>
      <c r="E164" s="243"/>
      <c r="F164" s="243" t="s">
        <v>266</v>
      </c>
      <c r="G164" s="243"/>
      <c r="H164" s="40">
        <v>379</v>
      </c>
      <c r="I164" s="243" t="s">
        <v>46</v>
      </c>
      <c r="J164" s="242" t="str">
        <f>INDEX('Policy Characteristics'!D:D,MATCH(PolicyLevers!$C164,'Policy Characteristics'!$C:$C,0))</f>
        <v>Increased Retrofitting</v>
      </c>
      <c r="K164" s="242" t="str">
        <f>INDEX('Policy Characteristics'!E:E,MATCH(PolicyLevers!$C164,'Policy Characteristics'!$C:$C,0))</f>
        <v>bldgs retrofitting</v>
      </c>
      <c r="L164" s="242">
        <f>INDEX('Policy Characteristics'!F:F,MATCH(PolicyLevers!$C164,'Policy Characteristics'!$C:$C,0))</f>
        <v>0</v>
      </c>
      <c r="M164" s="242">
        <f>INDEX('Policy Characteristics'!G:G,MATCH(PolicyLevers!$C164,'Policy Characteristics'!$C:$C,0))</f>
        <v>0.5</v>
      </c>
      <c r="N164" s="242">
        <f>INDEX('Policy Characteristics'!H:H,MATCH(PolicyLevers!$C164,'Policy Characteristics'!$C:$C,0))</f>
        <v>0.01</v>
      </c>
      <c r="O164" s="242" t="str">
        <f>INDEX('Policy Characteristics'!I:I,MATCH(PolicyLevers!$C164,'Policy Characteristics'!$C:$C,0))</f>
        <v>% of existing buildings</v>
      </c>
      <c r="P164" s="242"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243" t="s">
        <v>1732</v>
      </c>
      <c r="R164" s="264" t="s">
        <v>214</v>
      </c>
      <c r="S164" s="289" t="str">
        <f>S163</f>
        <v>Calculated from model data; see the relevant variable(s) in the InputData folder for source information.</v>
      </c>
      <c r="T164" s="273"/>
    </row>
    <row r="165" spans="1:20" s="251" customFormat="1" x14ac:dyDescent="0.35">
      <c r="A165" s="241" t="str">
        <f>INDEX('Policy Characteristics'!A:A,MATCH(PolicyLevers!$C165,'Policy Characteristics'!$C:$C,0))</f>
        <v>Buildings and Appliances</v>
      </c>
      <c r="B165" s="241" t="str">
        <f>INDEX('Policy Characteristics'!B:B,MATCH(PolicyLevers!$C165,'Policy Characteristics'!$C:$C,0))</f>
        <v>Retrofit Existing Buildings</v>
      </c>
      <c r="C165" s="255" t="str">
        <f t="shared" si="27"/>
        <v>Share of Preexisting Buildings Subject to Retrofitting</v>
      </c>
      <c r="D165" s="243" t="s">
        <v>265</v>
      </c>
      <c r="E165" s="243"/>
      <c r="F165" s="243" t="s">
        <v>180</v>
      </c>
      <c r="G165" s="243"/>
      <c r="H165" s="40">
        <v>380</v>
      </c>
      <c r="I165" s="243" t="s">
        <v>46</v>
      </c>
      <c r="J165" s="242" t="str">
        <f>INDEX('Policy Characteristics'!D:D,MATCH(PolicyLevers!$C165,'Policy Characteristics'!$C:$C,0))</f>
        <v>Increased Retrofitting</v>
      </c>
      <c r="K165" s="242" t="str">
        <f>INDEX('Policy Characteristics'!E:E,MATCH(PolicyLevers!$C165,'Policy Characteristics'!$C:$C,0))</f>
        <v>bldgs retrofitting</v>
      </c>
      <c r="L165" s="242">
        <f>INDEX('Policy Characteristics'!F:F,MATCH(PolicyLevers!$C165,'Policy Characteristics'!$C:$C,0))</f>
        <v>0</v>
      </c>
      <c r="M165" s="242">
        <f>INDEX('Policy Characteristics'!G:G,MATCH(PolicyLevers!$C165,'Policy Characteristics'!$C:$C,0))</f>
        <v>0.5</v>
      </c>
      <c r="N165" s="242">
        <f>INDEX('Policy Characteristics'!H:H,MATCH(PolicyLevers!$C165,'Policy Characteristics'!$C:$C,0))</f>
        <v>0.01</v>
      </c>
      <c r="O165" s="242" t="str">
        <f>INDEX('Policy Characteristics'!I:I,MATCH(PolicyLevers!$C165,'Policy Characteristics'!$C:$C,0))</f>
        <v>% of existing buildings</v>
      </c>
      <c r="P165" s="242"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243" t="s">
        <v>1732</v>
      </c>
      <c r="R165" s="264" t="s">
        <v>214</v>
      </c>
      <c r="S165" s="289" t="str">
        <f>S164</f>
        <v>Calculated from model data; see the relevant variable(s) in the InputData folder for source information.</v>
      </c>
      <c r="T165" s="273"/>
    </row>
    <row r="166" spans="1:20" s="251" customFormat="1" x14ac:dyDescent="0.35">
      <c r="A166" s="241" t="str">
        <f>INDEX('Policy Characteristics'!A:A,MATCH(PolicyLevers!$C166,'Policy Characteristics'!$C:$C,0))</f>
        <v>Buildings and Appliances</v>
      </c>
      <c r="B166" s="241" t="str">
        <f>INDEX('Policy Characteristics'!B:B,MATCH(PolicyLevers!$C166,'Policy Characteristics'!$C:$C,0))</f>
        <v>Rebate for Efficient Products</v>
      </c>
      <c r="C166" s="262" t="s">
        <v>6</v>
      </c>
      <c r="D166" s="243" t="s">
        <v>121</v>
      </c>
      <c r="E166" s="243"/>
      <c r="F166" s="243" t="s">
        <v>127</v>
      </c>
      <c r="G166" s="243"/>
      <c r="H166" s="40">
        <v>27</v>
      </c>
      <c r="I166" s="243" t="s">
        <v>47</v>
      </c>
      <c r="J166" s="242" t="str">
        <f>INDEX('Policy Characteristics'!D:D,MATCH(PolicyLevers!$C166,'Policy Characteristics'!$C:$C,0))</f>
        <v>Rebate for Efficient Products</v>
      </c>
      <c r="K166" s="242" t="str">
        <f>INDEX('Policy Characteristics'!E:E,MATCH(PolicyLevers!$C166,'Policy Characteristics'!$C:$C,0))</f>
        <v>bldgs rebate</v>
      </c>
      <c r="L166" s="242">
        <f>INDEX('Policy Characteristics'!F:F,MATCH(PolicyLevers!$C166,'Policy Characteristics'!$C:$C,0))</f>
        <v>0</v>
      </c>
      <c r="M166" s="242">
        <f>INDEX('Policy Characteristics'!G:G,MATCH(PolicyLevers!$C166,'Policy Characteristics'!$C:$C,0))</f>
        <v>1</v>
      </c>
      <c r="N166" s="242">
        <f>INDEX('Policy Characteristics'!H:H,MATCH(PolicyLevers!$C166,'Policy Characteristics'!$C:$C,0))</f>
        <v>1</v>
      </c>
      <c r="O166" s="242" t="str">
        <f>INDEX('Policy Characteristics'!I:I,MATCH(PolicyLevers!$C166,'Policy Characteristics'!$C:$C,0))</f>
        <v>on/off</v>
      </c>
      <c r="P166" s="242"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243" t="s">
        <v>1733</v>
      </c>
      <c r="R166" s="264" t="s">
        <v>215</v>
      </c>
      <c r="S166" s="275" t="s">
        <v>1393</v>
      </c>
      <c r="T166" s="273"/>
    </row>
    <row r="167" spans="1:20" s="251" customFormat="1" x14ac:dyDescent="0.35">
      <c r="A167" s="241" t="str">
        <f>INDEX('Policy Characteristics'!A:A,MATCH(PolicyLevers!$C167,'Policy Characteristics'!$C:$C,0))</f>
        <v>Buildings and Appliances</v>
      </c>
      <c r="B167" s="241" t="str">
        <f>INDEX('Policy Characteristics'!B:B,MATCH(PolicyLevers!$C167,'Policy Characteristics'!$C:$C,0))</f>
        <v>Rebate for Efficient Products</v>
      </c>
      <c r="C167" s="255" t="str">
        <f t="shared" ref="B167:C171" si="28">C$166</f>
        <v>Boolean Rebate Program for Efficient Components</v>
      </c>
      <c r="D167" s="243" t="s">
        <v>122</v>
      </c>
      <c r="E167" s="243"/>
      <c r="F167" s="243" t="s">
        <v>128</v>
      </c>
      <c r="G167" s="243"/>
      <c r="H167" s="40">
        <v>28</v>
      </c>
      <c r="I167" s="243" t="s">
        <v>46</v>
      </c>
      <c r="J167" s="242" t="str">
        <f>INDEX('Policy Characteristics'!D:D,MATCH(PolicyLevers!$C167,'Policy Characteristics'!$C:$C,0))</f>
        <v>Rebate for Efficient Products</v>
      </c>
      <c r="K167" s="242" t="str">
        <f>INDEX('Policy Characteristics'!E:E,MATCH(PolicyLevers!$C167,'Policy Characteristics'!$C:$C,0))</f>
        <v>bldgs rebate</v>
      </c>
      <c r="L167" s="242">
        <f>INDEX('Policy Characteristics'!F:F,MATCH(PolicyLevers!$C167,'Policy Characteristics'!$C:$C,0))</f>
        <v>0</v>
      </c>
      <c r="M167" s="242">
        <f>INDEX('Policy Characteristics'!G:G,MATCH(PolicyLevers!$C167,'Policy Characteristics'!$C:$C,0))</f>
        <v>1</v>
      </c>
      <c r="N167" s="242">
        <f>INDEX('Policy Characteristics'!H:H,MATCH(PolicyLevers!$C167,'Policy Characteristics'!$C:$C,0))</f>
        <v>1</v>
      </c>
      <c r="O167" s="242" t="str">
        <f>INDEX('Policy Characteristics'!I:I,MATCH(PolicyLevers!$C167,'Policy Characteristics'!$C:$C,0))</f>
        <v>on/off</v>
      </c>
      <c r="P167" s="242"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243" t="s">
        <v>1733</v>
      </c>
      <c r="R167" s="264" t="s">
        <v>215</v>
      </c>
      <c r="S167" s="276" t="s">
        <v>77</v>
      </c>
      <c r="T167" s="273"/>
    </row>
    <row r="168" spans="1:20" s="251" customFormat="1" x14ac:dyDescent="0.35">
      <c r="A168" s="241" t="str">
        <f>INDEX('Policy Characteristics'!A:A,MATCH(PolicyLevers!$C168,'Policy Characteristics'!$C:$C,0))</f>
        <v>Buildings and Appliances</v>
      </c>
      <c r="B168" s="241" t="str">
        <f>INDEX('Policy Characteristics'!B:B,MATCH(PolicyLevers!$C168,'Policy Characteristics'!$C:$C,0))</f>
        <v>Rebate for Efficient Products</v>
      </c>
      <c r="C168" s="255" t="str">
        <f t="shared" si="28"/>
        <v>Boolean Rebate Program for Efficient Components</v>
      </c>
      <c r="D168" s="243" t="s">
        <v>123</v>
      </c>
      <c r="E168" s="243"/>
      <c r="F168" s="243" t="s">
        <v>129</v>
      </c>
      <c r="G168" s="243"/>
      <c r="H168" s="40">
        <v>605</v>
      </c>
      <c r="I168" s="243" t="s">
        <v>47</v>
      </c>
      <c r="J168" s="242" t="str">
        <f>INDEX('Policy Characteristics'!D:D,MATCH(PolicyLevers!$C168,'Policy Characteristics'!$C:$C,0))</f>
        <v>Rebate for Efficient Products</v>
      </c>
      <c r="K168" s="242" t="str">
        <f>INDEX('Policy Characteristics'!E:E,MATCH(PolicyLevers!$C168,'Policy Characteristics'!$C:$C,0))</f>
        <v>bldgs rebate</v>
      </c>
      <c r="L168" s="242">
        <f>INDEX('Policy Characteristics'!F:F,MATCH(PolicyLevers!$C168,'Policy Characteristics'!$C:$C,0))</f>
        <v>0</v>
      </c>
      <c r="M168" s="242">
        <f>INDEX('Policy Characteristics'!G:G,MATCH(PolicyLevers!$C168,'Policy Characteristics'!$C:$C,0))</f>
        <v>1</v>
      </c>
      <c r="N168" s="242">
        <f>INDEX('Policy Characteristics'!H:H,MATCH(PolicyLevers!$C168,'Policy Characteristics'!$C:$C,0))</f>
        <v>1</v>
      </c>
      <c r="O168" s="242" t="str">
        <f>INDEX('Policy Characteristics'!I:I,MATCH(PolicyLevers!$C168,'Policy Characteristics'!$C:$C,0))</f>
        <v>on/off</v>
      </c>
      <c r="P168" s="242"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273"/>
      <c r="R168" s="264"/>
      <c r="S168" s="289"/>
      <c r="T168" s="273"/>
    </row>
    <row r="169" spans="1:20" s="251" customFormat="1" x14ac:dyDescent="0.35">
      <c r="A169" s="241" t="str">
        <f>INDEX('Policy Characteristics'!A:A,MATCH(PolicyLevers!$C169,'Policy Characteristics'!$C:$C,0))</f>
        <v>Buildings and Appliances</v>
      </c>
      <c r="B169" s="241" t="str">
        <f>INDEX('Policy Characteristics'!B:B,MATCH(PolicyLevers!$C169,'Policy Characteristics'!$C:$C,0))</f>
        <v>Rebate for Efficient Products</v>
      </c>
      <c r="C169" s="255" t="str">
        <f t="shared" si="28"/>
        <v>Boolean Rebate Program for Efficient Components</v>
      </c>
      <c r="D169" s="243" t="s">
        <v>124</v>
      </c>
      <c r="E169" s="243"/>
      <c r="F169" s="243" t="s">
        <v>130</v>
      </c>
      <c r="G169" s="243"/>
      <c r="H169" s="40">
        <v>606</v>
      </c>
      <c r="I169" s="243" t="s">
        <v>47</v>
      </c>
      <c r="J169" s="242" t="str">
        <f>INDEX('Policy Characteristics'!D:D,MATCH(PolicyLevers!$C169,'Policy Characteristics'!$C:$C,0))</f>
        <v>Rebate for Efficient Products</v>
      </c>
      <c r="K169" s="242" t="str">
        <f>INDEX('Policy Characteristics'!E:E,MATCH(PolicyLevers!$C169,'Policy Characteristics'!$C:$C,0))</f>
        <v>bldgs rebate</v>
      </c>
      <c r="L169" s="242">
        <f>INDEX('Policy Characteristics'!F:F,MATCH(PolicyLevers!$C169,'Policy Characteristics'!$C:$C,0))</f>
        <v>0</v>
      </c>
      <c r="M169" s="242">
        <f>INDEX('Policy Characteristics'!G:G,MATCH(PolicyLevers!$C169,'Policy Characteristics'!$C:$C,0))</f>
        <v>1</v>
      </c>
      <c r="N169" s="242">
        <f>INDEX('Policy Characteristics'!H:H,MATCH(PolicyLevers!$C169,'Policy Characteristics'!$C:$C,0))</f>
        <v>1</v>
      </c>
      <c r="O169" s="242" t="str">
        <f>INDEX('Policy Characteristics'!I:I,MATCH(PolicyLevers!$C169,'Policy Characteristics'!$C:$C,0))</f>
        <v>on/off</v>
      </c>
      <c r="P169" s="242"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273"/>
      <c r="R169" s="264"/>
      <c r="S169" s="289"/>
      <c r="T169" s="273"/>
    </row>
    <row r="170" spans="1:20" s="251" customFormat="1" x14ac:dyDescent="0.35">
      <c r="A170" s="241" t="str">
        <f>INDEX('Policy Characteristics'!A:A,MATCH(PolicyLevers!$C170,'Policy Characteristics'!$C:$C,0))</f>
        <v>Buildings and Appliances</v>
      </c>
      <c r="B170" s="241" t="str">
        <f>INDEX('Policy Characteristics'!B:B,MATCH(PolicyLevers!$C170,'Policy Characteristics'!$C:$C,0))</f>
        <v>Rebate for Efficient Products</v>
      </c>
      <c r="C170" s="255" t="str">
        <f t="shared" si="28"/>
        <v>Boolean Rebate Program for Efficient Components</v>
      </c>
      <c r="D170" s="243" t="s">
        <v>125</v>
      </c>
      <c r="E170" s="243"/>
      <c r="F170" s="243" t="s">
        <v>131</v>
      </c>
      <c r="G170" s="243"/>
      <c r="H170" s="40">
        <v>29</v>
      </c>
      <c r="I170" s="243" t="s">
        <v>46</v>
      </c>
      <c r="J170" s="242" t="str">
        <f>INDEX('Policy Characteristics'!D:D,MATCH(PolicyLevers!$C170,'Policy Characteristics'!$C:$C,0))</f>
        <v>Rebate for Efficient Products</v>
      </c>
      <c r="K170" s="242" t="str">
        <f>INDEX('Policy Characteristics'!E:E,MATCH(PolicyLevers!$C170,'Policy Characteristics'!$C:$C,0))</f>
        <v>bldgs rebate</v>
      </c>
      <c r="L170" s="242">
        <f>INDEX('Policy Characteristics'!F:F,MATCH(PolicyLevers!$C170,'Policy Characteristics'!$C:$C,0))</f>
        <v>0</v>
      </c>
      <c r="M170" s="242">
        <f>INDEX('Policy Characteristics'!G:G,MATCH(PolicyLevers!$C170,'Policy Characteristics'!$C:$C,0))</f>
        <v>1</v>
      </c>
      <c r="N170" s="242">
        <f>INDEX('Policy Characteristics'!H:H,MATCH(PolicyLevers!$C170,'Policy Characteristics'!$C:$C,0))</f>
        <v>1</v>
      </c>
      <c r="O170" s="242" t="str">
        <f>INDEX('Policy Characteristics'!I:I,MATCH(PolicyLevers!$C170,'Policy Characteristics'!$C:$C,0))</f>
        <v>on/off</v>
      </c>
      <c r="P170" s="242"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243" t="s">
        <v>1733</v>
      </c>
      <c r="R170" s="264" t="s">
        <v>215</v>
      </c>
      <c r="S170" s="276" t="s">
        <v>77</v>
      </c>
      <c r="T170" s="273"/>
    </row>
    <row r="171" spans="1:20" s="251" customFormat="1" x14ac:dyDescent="0.35">
      <c r="A171" s="241" t="str">
        <f>INDEX('Policy Characteristics'!A:A,MATCH(PolicyLevers!$C171,'Policy Characteristics'!$C:$C,0))</f>
        <v>Buildings and Appliances</v>
      </c>
      <c r="B171" s="241" t="str">
        <f>INDEX('Policy Characteristics'!B:B,MATCH(PolicyLevers!$C171,'Policy Characteristics'!$C:$C,0))</f>
        <v>Rebate for Efficient Products</v>
      </c>
      <c r="C171" s="255" t="str">
        <f t="shared" si="28"/>
        <v>Boolean Rebate Program for Efficient Components</v>
      </c>
      <c r="D171" s="243" t="s">
        <v>126</v>
      </c>
      <c r="E171" s="243"/>
      <c r="F171" s="243" t="s">
        <v>132</v>
      </c>
      <c r="G171" s="243"/>
      <c r="H171" s="40">
        <v>607</v>
      </c>
      <c r="I171" s="243" t="s">
        <v>47</v>
      </c>
      <c r="J171" s="242" t="str">
        <f>INDEX('Policy Characteristics'!D:D,MATCH(PolicyLevers!$C171,'Policy Characteristics'!$C:$C,0))</f>
        <v>Rebate for Efficient Products</v>
      </c>
      <c r="K171" s="242" t="str">
        <f>INDEX('Policy Characteristics'!E:E,MATCH(PolicyLevers!$C171,'Policy Characteristics'!$C:$C,0))</f>
        <v>bldgs rebate</v>
      </c>
      <c r="L171" s="242">
        <f>INDEX('Policy Characteristics'!F:F,MATCH(PolicyLevers!$C171,'Policy Characteristics'!$C:$C,0))</f>
        <v>0</v>
      </c>
      <c r="M171" s="242">
        <f>INDEX('Policy Characteristics'!G:G,MATCH(PolicyLevers!$C171,'Policy Characteristics'!$C:$C,0))</f>
        <v>1</v>
      </c>
      <c r="N171" s="242">
        <f>INDEX('Policy Characteristics'!H:H,MATCH(PolicyLevers!$C171,'Policy Characteristics'!$C:$C,0))</f>
        <v>1</v>
      </c>
      <c r="O171" s="242" t="str">
        <f>INDEX('Policy Characteristics'!I:I,MATCH(PolicyLevers!$C171,'Policy Characteristics'!$C:$C,0))</f>
        <v>on/off</v>
      </c>
      <c r="P171" s="242"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273"/>
      <c r="R171" s="264"/>
      <c r="S171" s="289"/>
      <c r="T171" s="273"/>
    </row>
    <row r="172" spans="1:20" s="242" customFormat="1" x14ac:dyDescent="0.35">
      <c r="A172" s="241" t="str">
        <f>INDEX('Policy Characteristics'!A:A,MATCH(PolicyLevers!$C172,'Policy Characteristics'!$C:$C,0))</f>
        <v>Electricity Supply</v>
      </c>
      <c r="B172" s="241" t="str">
        <f>INDEX('Policy Characteristics'!B:B,MATCH(PolicyLevers!$C172,'Policy Characteristics'!$C:$C,0))</f>
        <v>Ban New Power Plants</v>
      </c>
      <c r="C172" s="252" t="s">
        <v>329</v>
      </c>
      <c r="D172" s="243" t="s">
        <v>452</v>
      </c>
      <c r="E172" s="243"/>
      <c r="F172" s="243" t="s">
        <v>451</v>
      </c>
      <c r="G172" s="250"/>
      <c r="H172" s="177">
        <v>167</v>
      </c>
      <c r="I172" s="250" t="s">
        <v>46</v>
      </c>
      <c r="J172" s="242" t="str">
        <f>INDEX('Policy Characteristics'!D:D,MATCH(PolicyLevers!$C172,'Policy Characteristics'!$C:$C,0))</f>
        <v>Ban New Power Plants</v>
      </c>
      <c r="K172" s="242" t="str">
        <f>INDEX('Policy Characteristics'!E:E,MATCH(PolicyLevers!$C172,'Policy Characteristics'!$C:$C,0))</f>
        <v>elec ban new power plants</v>
      </c>
      <c r="L172" s="242">
        <f>INDEX('Policy Characteristics'!F:F,MATCH(PolicyLevers!$C172,'Policy Characteristics'!$C:$C,0))</f>
        <v>0</v>
      </c>
      <c r="M172" s="242">
        <f>INDEX('Policy Characteristics'!G:G,MATCH(PolicyLevers!$C172,'Policy Characteristics'!$C:$C,0))</f>
        <v>1</v>
      </c>
      <c r="N172" s="242">
        <f>INDEX('Policy Characteristics'!H:H,MATCH(PolicyLevers!$C172,'Policy Characteristics'!$C:$C,0))</f>
        <v>1</v>
      </c>
      <c r="O172" s="242" t="str">
        <f>INDEX('Policy Characteristics'!I:I,MATCH(PolicyLevers!$C172,'Policy Characteristics'!$C:$C,0))</f>
        <v>on/off</v>
      </c>
      <c r="P172" s="242" t="str">
        <f>INDEX('Policy Characteristics'!J:J,MATCH(PolicyLevers!$C172,'Policy Characteristics'!$C:$C,0))</f>
        <v>**Description:** This policy prevents new capacity of the selected type(s) from being built or deployed.//</v>
      </c>
      <c r="Q172" s="243" t="s">
        <v>1734</v>
      </c>
      <c r="R172" s="264" t="s">
        <v>330</v>
      </c>
      <c r="S172" s="275" t="s">
        <v>1602</v>
      </c>
      <c r="T172" s="250"/>
    </row>
    <row r="173" spans="1:20" s="251" customFormat="1" x14ac:dyDescent="0.35">
      <c r="A173" s="241" t="str">
        <f>INDEX('Policy Characteristics'!A:A,MATCH(PolicyLevers!$C173,'Policy Characteristics'!$C:$C,0))</f>
        <v>Electricity Supply</v>
      </c>
      <c r="B173" s="241" t="str">
        <f>INDEX('Policy Characteristics'!B:B,MATCH(PolicyLevers!$C173,'Policy Characteristics'!$C:$C,0))</f>
        <v>Ban New Power Plants</v>
      </c>
      <c r="C173" s="255" t="str">
        <f t="shared" ref="B173:C183" si="29">C$172</f>
        <v>Boolean Ban New Power Plants</v>
      </c>
      <c r="D173" s="250" t="s">
        <v>297</v>
      </c>
      <c r="E173" s="243"/>
      <c r="F173" s="250" t="s">
        <v>298</v>
      </c>
      <c r="G173" s="243"/>
      <c r="H173" s="40">
        <v>168</v>
      </c>
      <c r="I173" s="243" t="s">
        <v>46</v>
      </c>
      <c r="J173" s="242" t="str">
        <f>INDEX('Policy Characteristics'!D:D,MATCH(PolicyLevers!$C173,'Policy Characteristics'!$C:$C,0))</f>
        <v>Ban New Power Plants</v>
      </c>
      <c r="K173" s="242" t="str">
        <f>INDEX('Policy Characteristics'!E:E,MATCH(PolicyLevers!$C173,'Policy Characteristics'!$C:$C,0))</f>
        <v>elec ban new power plants</v>
      </c>
      <c r="L173" s="242">
        <f>INDEX('Policy Characteristics'!F:F,MATCH(PolicyLevers!$C173,'Policy Characteristics'!$C:$C,0))</f>
        <v>0</v>
      </c>
      <c r="M173" s="242">
        <f>INDEX('Policy Characteristics'!G:G,MATCH(PolicyLevers!$C173,'Policy Characteristics'!$C:$C,0))</f>
        <v>1</v>
      </c>
      <c r="N173" s="242">
        <f>INDEX('Policy Characteristics'!H:H,MATCH(PolicyLevers!$C173,'Policy Characteristics'!$C:$C,0))</f>
        <v>1</v>
      </c>
      <c r="O173" s="242" t="str">
        <f>INDEX('Policy Characteristics'!I:I,MATCH(PolicyLevers!$C173,'Policy Characteristics'!$C:$C,0))</f>
        <v>on/off</v>
      </c>
      <c r="P173" s="242" t="str">
        <f>INDEX('Policy Characteristics'!J:J,MATCH(PolicyLevers!$C173,'Policy Characteristics'!$C:$C,0))</f>
        <v>**Description:** This policy prevents new capacity of the selected type(s) from being built or deployed.//</v>
      </c>
      <c r="Q173" s="288" t="str">
        <f t="shared" ref="Q173:R175" si="30">Q$172</f>
        <v>electricity-sector-main.html#ban</v>
      </c>
      <c r="R173" s="274" t="str">
        <f t="shared" si="30"/>
        <v>ban-new-capacity.html</v>
      </c>
      <c r="S173" s="289"/>
      <c r="T173" s="273"/>
    </row>
    <row r="174" spans="1:20" s="251" customFormat="1" x14ac:dyDescent="0.35">
      <c r="A174" s="241" t="str">
        <f>INDEX('Policy Characteristics'!A:A,MATCH(PolicyLevers!$C174,'Policy Characteristics'!$C:$C,0))</f>
        <v>Electricity Supply</v>
      </c>
      <c r="B174" s="241" t="str">
        <f>INDEX('Policy Characteristics'!B:B,MATCH(PolicyLevers!$C174,'Policy Characteristics'!$C:$C,0))</f>
        <v>Ban New Power Plants</v>
      </c>
      <c r="C174" s="255" t="str">
        <f t="shared" si="29"/>
        <v>Boolean Ban New Power Plants</v>
      </c>
      <c r="D174" s="250" t="s">
        <v>80</v>
      </c>
      <c r="E174" s="243"/>
      <c r="F174" s="250" t="s">
        <v>94</v>
      </c>
      <c r="G174" s="243"/>
      <c r="H174" s="177">
        <v>169</v>
      </c>
      <c r="I174" s="243" t="s">
        <v>46</v>
      </c>
      <c r="J174" s="242" t="str">
        <f>INDEX('Policy Characteristics'!D:D,MATCH(PolicyLevers!$C174,'Policy Characteristics'!$C:$C,0))</f>
        <v>Ban New Power Plants</v>
      </c>
      <c r="K174" s="242" t="str">
        <f>INDEX('Policy Characteristics'!E:E,MATCH(PolicyLevers!$C174,'Policy Characteristics'!$C:$C,0))</f>
        <v>elec ban new power plants</v>
      </c>
      <c r="L174" s="242">
        <f>INDEX('Policy Characteristics'!F:F,MATCH(PolicyLevers!$C174,'Policy Characteristics'!$C:$C,0))</f>
        <v>0</v>
      </c>
      <c r="M174" s="242">
        <f>INDEX('Policy Characteristics'!G:G,MATCH(PolicyLevers!$C174,'Policy Characteristics'!$C:$C,0))</f>
        <v>1</v>
      </c>
      <c r="N174" s="242">
        <f>INDEX('Policy Characteristics'!H:H,MATCH(PolicyLevers!$C174,'Policy Characteristics'!$C:$C,0))</f>
        <v>1</v>
      </c>
      <c r="O174" s="242" t="str">
        <f>INDEX('Policy Characteristics'!I:I,MATCH(PolicyLevers!$C174,'Policy Characteristics'!$C:$C,0))</f>
        <v>on/off</v>
      </c>
      <c r="P174" s="242" t="str">
        <f>INDEX('Policy Characteristics'!J:J,MATCH(PolicyLevers!$C174,'Policy Characteristics'!$C:$C,0))</f>
        <v>**Description:** This policy prevents new capacity of the selected type(s) from being built or deployed.//</v>
      </c>
      <c r="Q174" s="288" t="str">
        <f t="shared" si="30"/>
        <v>electricity-sector-main.html#ban</v>
      </c>
      <c r="R174" s="274" t="str">
        <f t="shared" si="30"/>
        <v>ban-new-capacity.html</v>
      </c>
      <c r="S174" s="289"/>
      <c r="T174" s="273"/>
    </row>
    <row r="175" spans="1:20" s="251" customFormat="1" x14ac:dyDescent="0.35">
      <c r="A175" s="241" t="str">
        <f>INDEX('Policy Characteristics'!A:A,MATCH(PolicyLevers!$C175,'Policy Characteristics'!$C:$C,0))</f>
        <v>Electricity Supply</v>
      </c>
      <c r="B175" s="241" t="str">
        <f>INDEX('Policy Characteristics'!B:B,MATCH(PolicyLevers!$C175,'Policy Characteristics'!$C:$C,0))</f>
        <v>Ban New Power Plants</v>
      </c>
      <c r="C175" s="255" t="str">
        <f t="shared" si="29"/>
        <v>Boolean Ban New Power Plants</v>
      </c>
      <c r="D175" s="250" t="s">
        <v>81</v>
      </c>
      <c r="E175" s="243"/>
      <c r="F175" s="250" t="s">
        <v>95</v>
      </c>
      <c r="G175" s="243"/>
      <c r="H175" s="40">
        <v>170</v>
      </c>
      <c r="I175" s="243" t="s">
        <v>46</v>
      </c>
      <c r="J175" s="242" t="str">
        <f>INDEX('Policy Characteristics'!D:D,MATCH(PolicyLevers!$C175,'Policy Characteristics'!$C:$C,0))</f>
        <v>Ban New Power Plants</v>
      </c>
      <c r="K175" s="242" t="str">
        <f>INDEX('Policy Characteristics'!E:E,MATCH(PolicyLevers!$C175,'Policy Characteristics'!$C:$C,0))</f>
        <v>elec ban new power plants</v>
      </c>
      <c r="L175" s="242">
        <f>INDEX('Policy Characteristics'!F:F,MATCH(PolicyLevers!$C175,'Policy Characteristics'!$C:$C,0))</f>
        <v>0</v>
      </c>
      <c r="M175" s="242">
        <f>INDEX('Policy Characteristics'!G:G,MATCH(PolicyLevers!$C175,'Policy Characteristics'!$C:$C,0))</f>
        <v>1</v>
      </c>
      <c r="N175" s="242">
        <f>INDEX('Policy Characteristics'!H:H,MATCH(PolicyLevers!$C175,'Policy Characteristics'!$C:$C,0))</f>
        <v>1</v>
      </c>
      <c r="O175" s="242" t="str">
        <f>INDEX('Policy Characteristics'!I:I,MATCH(PolicyLevers!$C175,'Policy Characteristics'!$C:$C,0))</f>
        <v>on/off</v>
      </c>
      <c r="P175" s="242" t="str">
        <f>INDEX('Policy Characteristics'!J:J,MATCH(PolicyLevers!$C175,'Policy Characteristics'!$C:$C,0))</f>
        <v>**Description:** This policy prevents new capacity of the selected type(s) from being built or deployed.//</v>
      </c>
      <c r="Q175" s="288" t="str">
        <f t="shared" si="30"/>
        <v>electricity-sector-main.html#ban</v>
      </c>
      <c r="R175" s="274" t="str">
        <f t="shared" si="30"/>
        <v>ban-new-capacity.html</v>
      </c>
      <c r="S175" s="289"/>
      <c r="T175" s="273"/>
    </row>
    <row r="176" spans="1:20" s="251" customFormat="1" x14ac:dyDescent="0.35">
      <c r="A176" s="241" t="str">
        <f>INDEX('Policy Characteristics'!A:A,MATCH(PolicyLevers!$C176,'Policy Characteristics'!$C:$C,0))</f>
        <v>Electricity Supply</v>
      </c>
      <c r="B176" s="241" t="str">
        <f>INDEX('Policy Characteristics'!B:B,MATCH(PolicyLevers!$C176,'Policy Characteristics'!$C:$C,0))</f>
        <v>Ban New Power Plants</v>
      </c>
      <c r="C176" s="255" t="str">
        <f t="shared" si="29"/>
        <v>Boolean Ban New Power Plants</v>
      </c>
      <c r="D176" s="250" t="s">
        <v>453</v>
      </c>
      <c r="E176" s="243"/>
      <c r="F176" s="250" t="s">
        <v>456</v>
      </c>
      <c r="G176" s="243"/>
      <c r="H176" s="40">
        <v>608</v>
      </c>
      <c r="I176" s="243" t="s">
        <v>47</v>
      </c>
      <c r="J176" s="242" t="str">
        <f>INDEX('Policy Characteristics'!D:D,MATCH(PolicyLevers!$C176,'Policy Characteristics'!$C:$C,0))</f>
        <v>Ban New Power Plants</v>
      </c>
      <c r="K176" s="242" t="str">
        <f>INDEX('Policy Characteristics'!E:E,MATCH(PolicyLevers!$C176,'Policy Characteristics'!$C:$C,0))</f>
        <v>elec ban new power plants</v>
      </c>
      <c r="L176" s="242">
        <f>INDEX('Policy Characteristics'!F:F,MATCH(PolicyLevers!$C176,'Policy Characteristics'!$C:$C,0))</f>
        <v>0</v>
      </c>
      <c r="M176" s="242">
        <f>INDEX('Policy Characteristics'!G:G,MATCH(PolicyLevers!$C176,'Policy Characteristics'!$C:$C,0))</f>
        <v>1</v>
      </c>
      <c r="N176" s="242">
        <f>INDEX('Policy Characteristics'!H:H,MATCH(PolicyLevers!$C176,'Policy Characteristics'!$C:$C,0))</f>
        <v>1</v>
      </c>
      <c r="O176" s="242" t="str">
        <f>INDEX('Policy Characteristics'!I:I,MATCH(PolicyLevers!$C176,'Policy Characteristics'!$C:$C,0))</f>
        <v>on/off</v>
      </c>
      <c r="P176" s="242" t="str">
        <f>INDEX('Policy Characteristics'!J:J,MATCH(PolicyLevers!$C176,'Policy Characteristics'!$C:$C,0))</f>
        <v>**Description:** This policy prevents new capacity of the selected type(s) from being built or deployed.//</v>
      </c>
      <c r="Q176" s="273"/>
      <c r="R176" s="264"/>
      <c r="S176" s="289"/>
      <c r="T176" s="273"/>
    </row>
    <row r="177" spans="1:20" s="251" customFormat="1" x14ac:dyDescent="0.35">
      <c r="A177" s="241" t="str">
        <f>INDEX('Policy Characteristics'!A:A,MATCH(PolicyLevers!$C177,'Policy Characteristics'!$C:$C,0))</f>
        <v>Electricity Supply</v>
      </c>
      <c r="B177" s="241" t="str">
        <f>INDEX('Policy Characteristics'!B:B,MATCH(PolicyLevers!$C177,'Policy Characteristics'!$C:$C,0))</f>
        <v>Ban New Power Plants</v>
      </c>
      <c r="C177" s="255" t="str">
        <f t="shared" si="29"/>
        <v>Boolean Ban New Power Plants</v>
      </c>
      <c r="D177" s="250" t="s">
        <v>82</v>
      </c>
      <c r="E177" s="243"/>
      <c r="F177" s="250" t="s">
        <v>96</v>
      </c>
      <c r="G177" s="243"/>
      <c r="H177" s="40">
        <v>609</v>
      </c>
      <c r="I177" s="243" t="s">
        <v>47</v>
      </c>
      <c r="J177" s="242" t="str">
        <f>INDEX('Policy Characteristics'!D:D,MATCH(PolicyLevers!$C177,'Policy Characteristics'!$C:$C,0))</f>
        <v>Ban New Power Plants</v>
      </c>
      <c r="K177" s="242" t="str">
        <f>INDEX('Policy Characteristics'!E:E,MATCH(PolicyLevers!$C177,'Policy Characteristics'!$C:$C,0))</f>
        <v>elec ban new power plants</v>
      </c>
      <c r="L177" s="242">
        <f>INDEX('Policy Characteristics'!F:F,MATCH(PolicyLevers!$C177,'Policy Characteristics'!$C:$C,0))</f>
        <v>0</v>
      </c>
      <c r="M177" s="242">
        <f>INDEX('Policy Characteristics'!G:G,MATCH(PolicyLevers!$C177,'Policy Characteristics'!$C:$C,0))</f>
        <v>1</v>
      </c>
      <c r="N177" s="242">
        <f>INDEX('Policy Characteristics'!H:H,MATCH(PolicyLevers!$C177,'Policy Characteristics'!$C:$C,0))</f>
        <v>1</v>
      </c>
      <c r="O177" s="242" t="str">
        <f>INDEX('Policy Characteristics'!I:I,MATCH(PolicyLevers!$C177,'Policy Characteristics'!$C:$C,0))</f>
        <v>on/off</v>
      </c>
      <c r="P177" s="242" t="str">
        <f>INDEX('Policy Characteristics'!J:J,MATCH(PolicyLevers!$C177,'Policy Characteristics'!$C:$C,0))</f>
        <v>**Description:** This policy prevents new capacity of the selected type(s) from being built or deployed.//</v>
      </c>
      <c r="Q177" s="273"/>
      <c r="R177" s="264"/>
      <c r="S177" s="289"/>
      <c r="T177" s="273"/>
    </row>
    <row r="178" spans="1:20" s="251" customFormat="1" x14ac:dyDescent="0.35">
      <c r="A178" s="241" t="str">
        <f>INDEX('Policy Characteristics'!A:A,MATCH(PolicyLevers!$C178,'Policy Characteristics'!$C:$C,0))</f>
        <v>Electricity Supply</v>
      </c>
      <c r="B178" s="241" t="str">
        <f>INDEX('Policy Characteristics'!B:B,MATCH(PolicyLevers!$C178,'Policy Characteristics'!$C:$C,0))</f>
        <v>Ban New Power Plants</v>
      </c>
      <c r="C178" s="255" t="str">
        <f t="shared" si="29"/>
        <v>Boolean Ban New Power Plants</v>
      </c>
      <c r="D178" s="250" t="s">
        <v>83</v>
      </c>
      <c r="E178" s="243"/>
      <c r="F178" s="250" t="s">
        <v>97</v>
      </c>
      <c r="G178" s="243"/>
      <c r="H178" s="40">
        <v>610</v>
      </c>
      <c r="I178" s="243" t="s">
        <v>47</v>
      </c>
      <c r="J178" s="242" t="str">
        <f>INDEX('Policy Characteristics'!D:D,MATCH(PolicyLevers!$C178,'Policy Characteristics'!$C:$C,0))</f>
        <v>Ban New Power Plants</v>
      </c>
      <c r="K178" s="242" t="str">
        <f>INDEX('Policy Characteristics'!E:E,MATCH(PolicyLevers!$C178,'Policy Characteristics'!$C:$C,0))</f>
        <v>elec ban new power plants</v>
      </c>
      <c r="L178" s="242">
        <f>INDEX('Policy Characteristics'!F:F,MATCH(PolicyLevers!$C178,'Policy Characteristics'!$C:$C,0))</f>
        <v>0</v>
      </c>
      <c r="M178" s="242">
        <f>INDEX('Policy Characteristics'!G:G,MATCH(PolicyLevers!$C178,'Policy Characteristics'!$C:$C,0))</f>
        <v>1</v>
      </c>
      <c r="N178" s="242">
        <f>INDEX('Policy Characteristics'!H:H,MATCH(PolicyLevers!$C178,'Policy Characteristics'!$C:$C,0))</f>
        <v>1</v>
      </c>
      <c r="O178" s="242" t="str">
        <f>INDEX('Policy Characteristics'!I:I,MATCH(PolicyLevers!$C178,'Policy Characteristics'!$C:$C,0))</f>
        <v>on/off</v>
      </c>
      <c r="P178" s="242" t="str">
        <f>INDEX('Policy Characteristics'!J:J,MATCH(PolicyLevers!$C178,'Policy Characteristics'!$C:$C,0))</f>
        <v>**Description:** This policy prevents new capacity of the selected type(s) from being built or deployed.//</v>
      </c>
      <c r="Q178" s="273"/>
      <c r="R178" s="264"/>
      <c r="S178" s="289"/>
      <c r="T178" s="273"/>
    </row>
    <row r="179" spans="1:20" s="251" customFormat="1" x14ac:dyDescent="0.35">
      <c r="A179" s="241" t="str">
        <f>INDEX('Policy Characteristics'!A:A,MATCH(PolicyLevers!$C179,'Policy Characteristics'!$C:$C,0))</f>
        <v>Electricity Supply</v>
      </c>
      <c r="B179" s="241" t="str">
        <f>INDEX('Policy Characteristics'!B:B,MATCH(PolicyLevers!$C179,'Policy Characteristics'!$C:$C,0))</f>
        <v>Ban New Power Plants</v>
      </c>
      <c r="C179" s="255" t="str">
        <f t="shared" si="29"/>
        <v>Boolean Ban New Power Plants</v>
      </c>
      <c r="D179" s="250" t="s">
        <v>84</v>
      </c>
      <c r="E179" s="243"/>
      <c r="F179" s="250" t="s">
        <v>98</v>
      </c>
      <c r="G179" s="243"/>
      <c r="H179" s="40">
        <v>611</v>
      </c>
      <c r="I179" s="243" t="s">
        <v>47</v>
      </c>
      <c r="J179" s="242" t="str">
        <f>INDEX('Policy Characteristics'!D:D,MATCH(PolicyLevers!$C179,'Policy Characteristics'!$C:$C,0))</f>
        <v>Ban New Power Plants</v>
      </c>
      <c r="K179" s="242" t="str">
        <f>INDEX('Policy Characteristics'!E:E,MATCH(PolicyLevers!$C179,'Policy Characteristics'!$C:$C,0))</f>
        <v>elec ban new power plants</v>
      </c>
      <c r="L179" s="242">
        <f>INDEX('Policy Characteristics'!F:F,MATCH(PolicyLevers!$C179,'Policy Characteristics'!$C:$C,0))</f>
        <v>0</v>
      </c>
      <c r="M179" s="242">
        <f>INDEX('Policy Characteristics'!G:G,MATCH(PolicyLevers!$C179,'Policy Characteristics'!$C:$C,0))</f>
        <v>1</v>
      </c>
      <c r="N179" s="242">
        <f>INDEX('Policy Characteristics'!H:H,MATCH(PolicyLevers!$C179,'Policy Characteristics'!$C:$C,0))</f>
        <v>1</v>
      </c>
      <c r="O179" s="242" t="str">
        <f>INDEX('Policy Characteristics'!I:I,MATCH(PolicyLevers!$C179,'Policy Characteristics'!$C:$C,0))</f>
        <v>on/off</v>
      </c>
      <c r="P179" s="242" t="str">
        <f>INDEX('Policy Characteristics'!J:J,MATCH(PolicyLevers!$C179,'Policy Characteristics'!$C:$C,0))</f>
        <v>**Description:** This policy prevents new capacity of the selected type(s) from being built or deployed.//</v>
      </c>
      <c r="Q179" s="273"/>
      <c r="R179" s="264"/>
      <c r="S179" s="289"/>
      <c r="T179" s="273"/>
    </row>
    <row r="180" spans="1:20" s="251" customFormat="1" x14ac:dyDescent="0.35">
      <c r="A180" s="241" t="str">
        <f>INDEX('Policy Characteristics'!A:A,MATCH(PolicyLevers!$C180,'Policy Characteristics'!$C:$C,0))</f>
        <v>Electricity Supply</v>
      </c>
      <c r="B180" s="241" t="str">
        <f>INDEX('Policy Characteristics'!B:B,MATCH(PolicyLevers!$C180,'Policy Characteristics'!$C:$C,0))</f>
        <v>Ban New Power Plants</v>
      </c>
      <c r="C180" s="255" t="str">
        <f t="shared" ref="A174:C187" si="31">C$172</f>
        <v>Boolean Ban New Power Plants</v>
      </c>
      <c r="D180" s="250" t="s">
        <v>711</v>
      </c>
      <c r="E180" s="243"/>
      <c r="F180" s="250" t="s">
        <v>440</v>
      </c>
      <c r="G180" s="243"/>
      <c r="H180" s="40">
        <v>612</v>
      </c>
      <c r="I180" s="243" t="s">
        <v>47</v>
      </c>
      <c r="J180" s="242" t="str">
        <f>INDEX('Policy Characteristics'!D:D,MATCH(PolicyLevers!$C180,'Policy Characteristics'!$C:$C,0))</f>
        <v>Ban New Power Plants</v>
      </c>
      <c r="K180" s="242" t="str">
        <f>INDEX('Policy Characteristics'!E:E,MATCH(PolicyLevers!$C180,'Policy Characteristics'!$C:$C,0))</f>
        <v>elec ban new power plants</v>
      </c>
      <c r="L180" s="242">
        <f>INDEX('Policy Characteristics'!F:F,MATCH(PolicyLevers!$C180,'Policy Characteristics'!$C:$C,0))</f>
        <v>0</v>
      </c>
      <c r="M180" s="242">
        <f>INDEX('Policy Characteristics'!G:G,MATCH(PolicyLevers!$C180,'Policy Characteristics'!$C:$C,0))</f>
        <v>1</v>
      </c>
      <c r="N180" s="242">
        <f>INDEX('Policy Characteristics'!H:H,MATCH(PolicyLevers!$C180,'Policy Characteristics'!$C:$C,0))</f>
        <v>1</v>
      </c>
      <c r="O180" s="242" t="str">
        <f>INDEX('Policy Characteristics'!I:I,MATCH(PolicyLevers!$C180,'Policy Characteristics'!$C:$C,0))</f>
        <v>on/off</v>
      </c>
      <c r="P180" s="242" t="str">
        <f>INDEX('Policy Characteristics'!J:J,MATCH(PolicyLevers!$C180,'Policy Characteristics'!$C:$C,0))</f>
        <v>**Description:** This policy prevents new capacity of the selected type(s) from being built or deployed.//</v>
      </c>
      <c r="Q180" s="273"/>
      <c r="R180" s="264"/>
      <c r="S180" s="289"/>
      <c r="T180" s="273"/>
    </row>
    <row r="181" spans="1:20" s="251" customFormat="1" x14ac:dyDescent="0.35">
      <c r="A181" s="241" t="str">
        <f>INDEX('Policy Characteristics'!A:A,MATCH(PolicyLevers!$C181,'Policy Characteristics'!$C:$C,0))</f>
        <v>Electricity Supply</v>
      </c>
      <c r="B181" s="241" t="str">
        <f>INDEX('Policy Characteristics'!B:B,MATCH(PolicyLevers!$C181,'Policy Characteristics'!$C:$C,0))</f>
        <v>Ban New Power Plants</v>
      </c>
      <c r="C181" s="255" t="str">
        <f t="shared" si="29"/>
        <v>Boolean Ban New Power Plants</v>
      </c>
      <c r="D181" s="250" t="s">
        <v>299</v>
      </c>
      <c r="E181" s="243"/>
      <c r="F181" s="250" t="s">
        <v>301</v>
      </c>
      <c r="G181" s="243"/>
      <c r="H181" s="40">
        <v>613</v>
      </c>
      <c r="I181" s="290" t="s">
        <v>46</v>
      </c>
      <c r="J181" s="242" t="str">
        <f>INDEX('Policy Characteristics'!D:D,MATCH(PolicyLevers!$C181,'Policy Characteristics'!$C:$C,0))</f>
        <v>Ban New Power Plants</v>
      </c>
      <c r="K181" s="242" t="str">
        <f>INDEX('Policy Characteristics'!E:E,MATCH(PolicyLevers!$C181,'Policy Characteristics'!$C:$C,0))</f>
        <v>elec ban new power plants</v>
      </c>
      <c r="L181" s="242">
        <f>INDEX('Policy Characteristics'!F:F,MATCH(PolicyLevers!$C181,'Policy Characteristics'!$C:$C,0))</f>
        <v>0</v>
      </c>
      <c r="M181" s="242">
        <f>INDEX('Policy Characteristics'!G:G,MATCH(PolicyLevers!$C181,'Policy Characteristics'!$C:$C,0))</f>
        <v>1</v>
      </c>
      <c r="N181" s="242">
        <f>INDEX('Policy Characteristics'!H:H,MATCH(PolicyLevers!$C181,'Policy Characteristics'!$C:$C,0))</f>
        <v>1</v>
      </c>
      <c r="O181" s="242" t="str">
        <f>INDEX('Policy Characteristics'!I:I,MATCH(PolicyLevers!$C181,'Policy Characteristics'!$C:$C,0))</f>
        <v>on/off</v>
      </c>
      <c r="P181" s="242" t="str">
        <f>INDEX('Policy Characteristics'!J:J,MATCH(PolicyLevers!$C181,'Policy Characteristics'!$C:$C,0))</f>
        <v>**Description:** This policy prevents new capacity of the selected type(s) from being built or deployed.//</v>
      </c>
      <c r="Q181" s="288" t="str">
        <f t="shared" ref="Q181:R181" si="32">Q$172</f>
        <v>electricity-sector-main.html#ban</v>
      </c>
      <c r="R181" s="274" t="str">
        <f t="shared" si="32"/>
        <v>ban-new-capacity.html</v>
      </c>
      <c r="S181" s="289"/>
      <c r="T181" s="273"/>
    </row>
    <row r="182" spans="1:20" s="251" customFormat="1" x14ac:dyDescent="0.35">
      <c r="A182" s="241" t="str">
        <f>INDEX('Policy Characteristics'!A:A,MATCH(PolicyLevers!$C182,'Policy Characteristics'!$C:$C,0))</f>
        <v>Electricity Supply</v>
      </c>
      <c r="B182" s="241" t="str">
        <f>INDEX('Policy Characteristics'!B:B,MATCH(PolicyLevers!$C182,'Policy Characteristics'!$C:$C,0))</f>
        <v>Ban New Power Plants</v>
      </c>
      <c r="C182" s="255" t="str">
        <f t="shared" si="29"/>
        <v>Boolean Ban New Power Plants</v>
      </c>
      <c r="D182" s="250" t="s">
        <v>300</v>
      </c>
      <c r="E182" s="243"/>
      <c r="F182" s="250" t="s">
        <v>302</v>
      </c>
      <c r="G182" s="243"/>
      <c r="H182" s="40">
        <v>614</v>
      </c>
      <c r="I182" s="243" t="s">
        <v>46</v>
      </c>
      <c r="J182" s="242" t="str">
        <f>INDEX('Policy Characteristics'!D:D,MATCH(PolicyLevers!$C182,'Policy Characteristics'!$C:$C,0))</f>
        <v>Ban New Power Plants</v>
      </c>
      <c r="K182" s="242" t="str">
        <f>INDEX('Policy Characteristics'!E:E,MATCH(PolicyLevers!$C182,'Policy Characteristics'!$C:$C,0))</f>
        <v>elec ban new power plants</v>
      </c>
      <c r="L182" s="242">
        <f>INDEX('Policy Characteristics'!F:F,MATCH(PolicyLevers!$C182,'Policy Characteristics'!$C:$C,0))</f>
        <v>0</v>
      </c>
      <c r="M182" s="242">
        <f>INDEX('Policy Characteristics'!G:G,MATCH(PolicyLevers!$C182,'Policy Characteristics'!$C:$C,0))</f>
        <v>1</v>
      </c>
      <c r="N182" s="242">
        <f>INDEX('Policy Characteristics'!H:H,MATCH(PolicyLevers!$C182,'Policy Characteristics'!$C:$C,0))</f>
        <v>1</v>
      </c>
      <c r="O182" s="242" t="str">
        <f>INDEX('Policy Characteristics'!I:I,MATCH(PolicyLevers!$C182,'Policy Characteristics'!$C:$C,0))</f>
        <v>on/off</v>
      </c>
      <c r="P182" s="242" t="str">
        <f>INDEX('Policy Characteristics'!J:J,MATCH(PolicyLevers!$C182,'Policy Characteristics'!$C:$C,0))</f>
        <v>**Description:** This policy prevents new capacity of the selected type(s) from being built or deployed.//</v>
      </c>
      <c r="Q182" s="288" t="str">
        <f t="shared" ref="Q182:R182" si="33">Q$172</f>
        <v>electricity-sector-main.html#ban</v>
      </c>
      <c r="R182" s="274" t="str">
        <f t="shared" si="33"/>
        <v>ban-new-capacity.html</v>
      </c>
      <c r="S182" s="289"/>
      <c r="T182" s="273"/>
    </row>
    <row r="183" spans="1:20" s="251" customFormat="1" x14ac:dyDescent="0.35">
      <c r="A183" s="241" t="str">
        <f>INDEX('Policy Characteristics'!A:A,MATCH(PolicyLevers!$C183,'Policy Characteristics'!$C:$C,0))</f>
        <v>Electricity Supply</v>
      </c>
      <c r="B183" s="241" t="str">
        <f>INDEX('Policy Characteristics'!B:B,MATCH(PolicyLevers!$C183,'Policy Characteristics'!$C:$C,0))</f>
        <v>Ban New Power Plants</v>
      </c>
      <c r="C183" s="255" t="str">
        <f t="shared" si="29"/>
        <v>Boolean Ban New Power Plants</v>
      </c>
      <c r="D183" s="250" t="s">
        <v>449</v>
      </c>
      <c r="E183" s="243"/>
      <c r="F183" s="250" t="s">
        <v>448</v>
      </c>
      <c r="G183" s="243"/>
      <c r="H183" s="40">
        <v>116</v>
      </c>
      <c r="I183" s="243" t="s">
        <v>46</v>
      </c>
      <c r="J183" s="242" t="str">
        <f>INDEX('Policy Characteristics'!D:D,MATCH(PolicyLevers!$C183,'Policy Characteristics'!$C:$C,0))</f>
        <v>Ban New Power Plants</v>
      </c>
      <c r="K183" s="242" t="str">
        <f>INDEX('Policy Characteristics'!E:E,MATCH(PolicyLevers!$C183,'Policy Characteristics'!$C:$C,0))</f>
        <v>elec ban new power plants</v>
      </c>
      <c r="L183" s="242">
        <f>INDEX('Policy Characteristics'!F:F,MATCH(PolicyLevers!$C183,'Policy Characteristics'!$C:$C,0))</f>
        <v>0</v>
      </c>
      <c r="M183" s="242">
        <f>INDEX('Policy Characteristics'!G:G,MATCH(PolicyLevers!$C183,'Policy Characteristics'!$C:$C,0))</f>
        <v>1</v>
      </c>
      <c r="N183" s="242">
        <f>INDEX('Policy Characteristics'!H:H,MATCH(PolicyLevers!$C183,'Policy Characteristics'!$C:$C,0))</f>
        <v>1</v>
      </c>
      <c r="O183" s="242" t="str">
        <f>INDEX('Policy Characteristics'!I:I,MATCH(PolicyLevers!$C183,'Policy Characteristics'!$C:$C,0))</f>
        <v>on/off</v>
      </c>
      <c r="P183" s="242" t="str">
        <f>INDEX('Policy Characteristics'!J:J,MATCH(PolicyLevers!$C183,'Policy Characteristics'!$C:$C,0))</f>
        <v>**Description:** This policy prevents new capacity of the selected type(s) from being built or deployed.//</v>
      </c>
      <c r="Q183" s="288" t="str">
        <f t="shared" ref="Q183:R183" si="34">Q$172</f>
        <v>electricity-sector-main.html#ban</v>
      </c>
      <c r="R183" s="274" t="str">
        <f t="shared" si="34"/>
        <v>ban-new-capacity.html</v>
      </c>
      <c r="S183" s="289"/>
      <c r="T183" s="273"/>
    </row>
    <row r="184" spans="1:20" s="251" customFormat="1" x14ac:dyDescent="0.35">
      <c r="A184" s="241" t="str">
        <f>INDEX('Policy Characteristics'!A:A,MATCH(PolicyLevers!$C184,'Policy Characteristics'!$C:$C,0))</f>
        <v>Electricity Supply</v>
      </c>
      <c r="B184" s="241" t="str">
        <f>INDEX('Policy Characteristics'!B:B,MATCH(PolicyLevers!$C184,'Policy Characteristics'!$C:$C,0))</f>
        <v>Ban New Power Plants</v>
      </c>
      <c r="C184" s="255" t="str">
        <f t="shared" si="31"/>
        <v>Boolean Ban New Power Plants</v>
      </c>
      <c r="D184" s="250" t="s">
        <v>458</v>
      </c>
      <c r="E184" s="243"/>
      <c r="F184" s="250" t="s">
        <v>459</v>
      </c>
      <c r="G184" s="243"/>
      <c r="H184" s="40">
        <v>615</v>
      </c>
      <c r="I184" s="243" t="s">
        <v>47</v>
      </c>
      <c r="J184" s="242" t="str">
        <f>INDEX('Policy Characteristics'!D:D,MATCH(PolicyLevers!$C184,'Policy Characteristics'!$C:$C,0))</f>
        <v>Ban New Power Plants</v>
      </c>
      <c r="K184" s="242" t="str">
        <f>INDEX('Policy Characteristics'!E:E,MATCH(PolicyLevers!$C184,'Policy Characteristics'!$C:$C,0))</f>
        <v>elec ban new power plants</v>
      </c>
      <c r="L184" s="242">
        <f>INDEX('Policy Characteristics'!F:F,MATCH(PolicyLevers!$C184,'Policy Characteristics'!$C:$C,0))</f>
        <v>0</v>
      </c>
      <c r="M184" s="242">
        <f>INDEX('Policy Characteristics'!G:G,MATCH(PolicyLevers!$C184,'Policy Characteristics'!$C:$C,0))</f>
        <v>1</v>
      </c>
      <c r="N184" s="242">
        <f>INDEX('Policy Characteristics'!H:H,MATCH(PolicyLevers!$C184,'Policy Characteristics'!$C:$C,0))</f>
        <v>1</v>
      </c>
      <c r="O184" s="242" t="str">
        <f>INDEX('Policy Characteristics'!I:I,MATCH(PolicyLevers!$C184,'Policy Characteristics'!$C:$C,0))</f>
        <v>on/off</v>
      </c>
      <c r="P184" s="242" t="str">
        <f>INDEX('Policy Characteristics'!J:J,MATCH(PolicyLevers!$C184,'Policy Characteristics'!$C:$C,0))</f>
        <v>**Description:** This policy prevents new capacity of the selected type(s) from being built or deployed.//</v>
      </c>
      <c r="Q184" s="273"/>
      <c r="R184" s="264"/>
      <c r="S184" s="289"/>
      <c r="T184" s="273"/>
    </row>
    <row r="185" spans="1:20" s="251" customFormat="1" x14ac:dyDescent="0.35">
      <c r="A185" s="241" t="str">
        <f>INDEX('Policy Characteristics'!A:A,MATCH(PolicyLevers!$C185,'Policy Characteristics'!$C:$C,0))</f>
        <v>Electricity Supply</v>
      </c>
      <c r="B185" s="241" t="str">
        <f>INDEX('Policy Characteristics'!B:B,MATCH(PolicyLevers!$C185,'Policy Characteristics'!$C:$C,0))</f>
        <v>Ban New Power Plants</v>
      </c>
      <c r="C185" s="255" t="str">
        <f t="shared" si="31"/>
        <v>Boolean Ban New Power Plants</v>
      </c>
      <c r="D185" s="250" t="s">
        <v>1106</v>
      </c>
      <c r="E185" s="243"/>
      <c r="F185" s="250" t="s">
        <v>767</v>
      </c>
      <c r="G185" s="243"/>
      <c r="H185" s="40">
        <v>616</v>
      </c>
      <c r="I185" s="243" t="s">
        <v>47</v>
      </c>
      <c r="J185" s="242" t="str">
        <f>INDEX('Policy Characteristics'!D:D,MATCH(PolicyLevers!$C185,'Policy Characteristics'!$C:$C,0))</f>
        <v>Ban New Power Plants</v>
      </c>
      <c r="K185" s="242" t="str">
        <f>INDEX('Policy Characteristics'!E:E,MATCH(PolicyLevers!$C185,'Policy Characteristics'!$C:$C,0))</f>
        <v>elec ban new power plants</v>
      </c>
      <c r="L185" s="242">
        <f>INDEX('Policy Characteristics'!F:F,MATCH(PolicyLevers!$C185,'Policy Characteristics'!$C:$C,0))</f>
        <v>0</v>
      </c>
      <c r="M185" s="242">
        <f>INDEX('Policy Characteristics'!G:G,MATCH(PolicyLevers!$C185,'Policy Characteristics'!$C:$C,0))</f>
        <v>1</v>
      </c>
      <c r="N185" s="242">
        <f>INDEX('Policy Characteristics'!H:H,MATCH(PolicyLevers!$C185,'Policy Characteristics'!$C:$C,0))</f>
        <v>1</v>
      </c>
      <c r="O185" s="242" t="str">
        <f>INDEX('Policy Characteristics'!I:I,MATCH(PolicyLevers!$C185,'Policy Characteristics'!$C:$C,0))</f>
        <v>on/off</v>
      </c>
      <c r="P185" s="242" t="str">
        <f>INDEX('Policy Characteristics'!J:J,MATCH(PolicyLevers!$C185,'Policy Characteristics'!$C:$C,0))</f>
        <v>**Description:** This policy prevents new capacity of the selected type(s) from being built or deployed.//</v>
      </c>
      <c r="Q185" s="273"/>
      <c r="R185" s="264"/>
      <c r="S185" s="289"/>
      <c r="T185" s="273"/>
    </row>
    <row r="186" spans="1:20" s="251" customFormat="1" x14ac:dyDescent="0.35">
      <c r="A186" s="241" t="str">
        <f>INDEX('Policy Characteristics'!A:A,MATCH(PolicyLevers!$C186,'Policy Characteristics'!$C:$C,0))</f>
        <v>Electricity Supply</v>
      </c>
      <c r="B186" s="241" t="str">
        <f>INDEX('Policy Characteristics'!B:B,MATCH(PolicyLevers!$C186,'Policy Characteristics'!$C:$C,0))</f>
        <v>Ban New Power Plants</v>
      </c>
      <c r="C186" s="255" t="str">
        <f t="shared" si="31"/>
        <v>Boolean Ban New Power Plants</v>
      </c>
      <c r="D186" s="250" t="s">
        <v>1107</v>
      </c>
      <c r="E186" s="243"/>
      <c r="F186" s="250" t="s">
        <v>917</v>
      </c>
      <c r="G186" s="243"/>
      <c r="H186" s="40">
        <v>617</v>
      </c>
      <c r="I186" s="243" t="s">
        <v>47</v>
      </c>
      <c r="J186" s="242" t="str">
        <f>INDEX('Policy Characteristics'!D:D,MATCH(PolicyLevers!$C186,'Policy Characteristics'!$C:$C,0))</f>
        <v>Ban New Power Plants</v>
      </c>
      <c r="K186" s="242" t="str">
        <f>INDEX('Policy Characteristics'!E:E,MATCH(PolicyLevers!$C186,'Policy Characteristics'!$C:$C,0))</f>
        <v>elec ban new power plants</v>
      </c>
      <c r="L186" s="242">
        <f>INDEX('Policy Characteristics'!F:F,MATCH(PolicyLevers!$C186,'Policy Characteristics'!$C:$C,0))</f>
        <v>0</v>
      </c>
      <c r="M186" s="242">
        <f>INDEX('Policy Characteristics'!G:G,MATCH(PolicyLevers!$C186,'Policy Characteristics'!$C:$C,0))</f>
        <v>1</v>
      </c>
      <c r="N186" s="242">
        <f>INDEX('Policy Characteristics'!H:H,MATCH(PolicyLevers!$C186,'Policy Characteristics'!$C:$C,0))</f>
        <v>1</v>
      </c>
      <c r="O186" s="242" t="str">
        <f>INDEX('Policy Characteristics'!I:I,MATCH(PolicyLevers!$C186,'Policy Characteristics'!$C:$C,0))</f>
        <v>on/off</v>
      </c>
      <c r="P186" s="242" t="str">
        <f>INDEX('Policy Characteristics'!J:J,MATCH(PolicyLevers!$C186,'Policy Characteristics'!$C:$C,0))</f>
        <v>**Description:** This policy prevents new capacity of the selected type(s) from being built or deployed.//</v>
      </c>
      <c r="Q186" s="273"/>
      <c r="R186" s="264"/>
      <c r="S186" s="289"/>
      <c r="T186" s="273"/>
    </row>
    <row r="187" spans="1:20" s="251" customFormat="1" x14ac:dyDescent="0.35">
      <c r="A187" s="241" t="str">
        <f>INDEX('Policy Characteristics'!A:A,MATCH(PolicyLevers!$C187,'Policy Characteristics'!$C:$C,0))</f>
        <v>Electricity Supply</v>
      </c>
      <c r="B187" s="241" t="str">
        <f>INDEX('Policy Characteristics'!B:B,MATCH(PolicyLevers!$C187,'Policy Characteristics'!$C:$C,0))</f>
        <v>Ban New Power Plants</v>
      </c>
      <c r="C187" s="255" t="str">
        <f t="shared" si="31"/>
        <v>Boolean Ban New Power Plants</v>
      </c>
      <c r="D187" s="250" t="s">
        <v>1108</v>
      </c>
      <c r="E187" s="243"/>
      <c r="F187" s="250" t="s">
        <v>769</v>
      </c>
      <c r="G187" s="243"/>
      <c r="H187" s="40">
        <v>618</v>
      </c>
      <c r="I187" s="243" t="s">
        <v>47</v>
      </c>
      <c r="J187" s="242" t="str">
        <f>INDEX('Policy Characteristics'!D:D,MATCH(PolicyLevers!$C187,'Policy Characteristics'!$C:$C,0))</f>
        <v>Ban New Power Plants</v>
      </c>
      <c r="K187" s="242" t="str">
        <f>INDEX('Policy Characteristics'!E:E,MATCH(PolicyLevers!$C187,'Policy Characteristics'!$C:$C,0))</f>
        <v>elec ban new power plants</v>
      </c>
      <c r="L187" s="242">
        <f>INDEX('Policy Characteristics'!F:F,MATCH(PolicyLevers!$C187,'Policy Characteristics'!$C:$C,0))</f>
        <v>0</v>
      </c>
      <c r="M187" s="242">
        <f>INDEX('Policy Characteristics'!G:G,MATCH(PolicyLevers!$C187,'Policy Characteristics'!$C:$C,0))</f>
        <v>1</v>
      </c>
      <c r="N187" s="242">
        <f>INDEX('Policy Characteristics'!H:H,MATCH(PolicyLevers!$C187,'Policy Characteristics'!$C:$C,0))</f>
        <v>1</v>
      </c>
      <c r="O187" s="242" t="str">
        <f>INDEX('Policy Characteristics'!I:I,MATCH(PolicyLevers!$C187,'Policy Characteristics'!$C:$C,0))</f>
        <v>on/off</v>
      </c>
      <c r="P187" s="242" t="str">
        <f>INDEX('Policy Characteristics'!J:J,MATCH(PolicyLevers!$C187,'Policy Characteristics'!$C:$C,0))</f>
        <v>**Description:** This policy prevents new capacity of the selected type(s) from being built or deployed.//</v>
      </c>
      <c r="Q187" s="273"/>
      <c r="R187" s="264"/>
      <c r="S187" s="289"/>
      <c r="T187" s="273"/>
    </row>
    <row r="188" spans="1:20" s="242" customFormat="1" x14ac:dyDescent="0.35">
      <c r="A188" s="241" t="str">
        <f>INDEX('Policy Characteristics'!A:A,MATCH(PolicyLevers!$C188,'Policy Characteristics'!$C:$C,0))</f>
        <v>Electricity Supply</v>
      </c>
      <c r="B188" s="241" t="str">
        <f>INDEX('Policy Characteristics'!B:B,MATCH(PolicyLevers!$C188,'Policy Characteristics'!$C:$C,0))</f>
        <v>Carbon Capture and Sequestration</v>
      </c>
      <c r="C188" s="242" t="s">
        <v>1706</v>
      </c>
      <c r="D188" s="291" t="s">
        <v>452</v>
      </c>
      <c r="E188" s="291"/>
      <c r="F188" s="291" t="s">
        <v>451</v>
      </c>
      <c r="G188" s="292"/>
      <c r="H188" s="177">
        <v>860</v>
      </c>
      <c r="I188" s="292" t="s">
        <v>46</v>
      </c>
      <c r="J188" s="242" t="str">
        <f>INDEX('Policy Characteristics'!D:D,MATCH(PolicyLevers!$C188,'Policy Characteristics'!$C:$C,0))</f>
        <v>Electricity Sector CCS</v>
      </c>
      <c r="K188" s="242" t="str">
        <f>INDEX('Policy Characteristics'!E:E,MATCH(PolicyLevers!$C188,'Policy Characteristics'!$C:$C,0))</f>
        <v>elec CCS</v>
      </c>
      <c r="L188" s="242">
        <f>INDEX('Policy Characteristics'!F:F,MATCH(PolicyLevers!$C188,'Policy Characteristics'!$C:$C,0))</f>
        <v>0</v>
      </c>
      <c r="M188" s="242">
        <f>INDEX('Policy Characteristics'!G:G,MATCH(PolicyLevers!$C188,'Policy Characteristics'!$C:$C,0))</f>
        <v>1</v>
      </c>
      <c r="N188" s="242">
        <f>INDEX('Policy Characteristics'!H:H,MATCH(PolicyLevers!$C188,'Policy Characteristics'!$C:$C,0))</f>
        <v>0.01</v>
      </c>
      <c r="O188" s="242" t="str">
        <f>INDEX('Policy Characteristics'!I:I,MATCH(PolicyLevers!$C188,'Policy Characteristics'!$C:$C,0))</f>
        <v>% of CO2 captured</v>
      </c>
      <c r="P188" s="242"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1" t="s">
        <v>1709</v>
      </c>
      <c r="R188" s="292" t="s">
        <v>233</v>
      </c>
      <c r="S188" s="293"/>
      <c r="T188" s="292"/>
    </row>
    <row r="189" spans="1:20" s="251" customFormat="1" x14ac:dyDescent="0.35">
      <c r="A189" s="241" t="str">
        <f>INDEX('Policy Characteristics'!A:A,MATCH(PolicyLevers!$C189,'Policy Characteristics'!$C:$C,0))</f>
        <v>Electricity Supply</v>
      </c>
      <c r="B189" s="241" t="str">
        <f>INDEX('Policy Characteristics'!B:B,MATCH(PolicyLevers!$C189,'Policy Characteristics'!$C:$C,0))</f>
        <v>Carbon Capture and Sequestration</v>
      </c>
      <c r="C189" s="251" t="str">
        <f t="shared" ref="B189:C203" si="35">C$188</f>
        <v>Electricity Sector Fraction of Potential Additional CCS Achieved</v>
      </c>
      <c r="D189" s="292" t="s">
        <v>297</v>
      </c>
      <c r="E189" s="291"/>
      <c r="F189" s="292" t="s">
        <v>298</v>
      </c>
      <c r="G189" s="291"/>
      <c r="H189" s="177">
        <v>861</v>
      </c>
      <c r="I189" s="292" t="s">
        <v>46</v>
      </c>
      <c r="J189" s="242" t="str">
        <f>INDEX('Policy Characteristics'!D:D,MATCH(PolicyLevers!$C189,'Policy Characteristics'!$C:$C,0))</f>
        <v>Electricity Sector CCS</v>
      </c>
      <c r="K189" s="242" t="str">
        <f>INDEX('Policy Characteristics'!E:E,MATCH(PolicyLevers!$C189,'Policy Characteristics'!$C:$C,0))</f>
        <v>elec CCS</v>
      </c>
      <c r="L189" s="242">
        <f>INDEX('Policy Characteristics'!F:F,MATCH(PolicyLevers!$C189,'Policy Characteristics'!$C:$C,0))</f>
        <v>0</v>
      </c>
      <c r="M189" s="242">
        <f>INDEX('Policy Characteristics'!G:G,MATCH(PolicyLevers!$C189,'Policy Characteristics'!$C:$C,0))</f>
        <v>1</v>
      </c>
      <c r="N189" s="242">
        <f>INDEX('Policy Characteristics'!H:H,MATCH(PolicyLevers!$C189,'Policy Characteristics'!$C:$C,0))</f>
        <v>0.01</v>
      </c>
      <c r="O189" s="242" t="str">
        <f>INDEX('Policy Characteristics'!I:I,MATCH(PolicyLevers!$C189,'Policy Characteristics'!$C:$C,0))</f>
        <v>% of CO2 captured</v>
      </c>
      <c r="P189" s="242"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4" t="str">
        <f t="shared" ref="M189:R189" si="36">Q$188</f>
        <v>ccs.html#ccs</v>
      </c>
      <c r="R189" s="272" t="str">
        <f t="shared" si="36"/>
        <v>carbon-capture-and-sequestration.html</v>
      </c>
      <c r="S189" s="295"/>
      <c r="T189" s="296"/>
    </row>
    <row r="190" spans="1:20" s="251" customFormat="1" x14ac:dyDescent="0.35">
      <c r="A190" s="241" t="str">
        <f>INDEX('Policy Characteristics'!A:A,MATCH(PolicyLevers!$C190,'Policy Characteristics'!$C:$C,0))</f>
        <v>Electricity Supply</v>
      </c>
      <c r="B190" s="241" t="str">
        <f>INDEX('Policy Characteristics'!B:B,MATCH(PolicyLevers!$C190,'Policy Characteristics'!$C:$C,0))</f>
        <v>Carbon Capture and Sequestration</v>
      </c>
      <c r="C190" s="251" t="str">
        <f t="shared" si="35"/>
        <v>Electricity Sector Fraction of Potential Additional CCS Achieved</v>
      </c>
      <c r="D190" s="292" t="s">
        <v>80</v>
      </c>
      <c r="E190" s="291"/>
      <c r="F190" s="292" t="s">
        <v>94</v>
      </c>
      <c r="G190" s="291"/>
      <c r="H190" s="177">
        <v>862</v>
      </c>
      <c r="I190" s="291" t="s">
        <v>47</v>
      </c>
      <c r="J190" s="242" t="str">
        <f>INDEX('Policy Characteristics'!D:D,MATCH(PolicyLevers!$C190,'Policy Characteristics'!$C:$C,0))</f>
        <v>Electricity Sector CCS</v>
      </c>
      <c r="K190" s="242" t="str">
        <f>INDEX('Policy Characteristics'!E:E,MATCH(PolicyLevers!$C190,'Policy Characteristics'!$C:$C,0))</f>
        <v>elec CCS</v>
      </c>
      <c r="L190" s="242">
        <f>INDEX('Policy Characteristics'!F:F,MATCH(PolicyLevers!$C190,'Policy Characteristics'!$C:$C,0))</f>
        <v>0</v>
      </c>
      <c r="M190" s="242">
        <f>INDEX('Policy Characteristics'!G:G,MATCH(PolicyLevers!$C190,'Policy Characteristics'!$C:$C,0))</f>
        <v>1</v>
      </c>
      <c r="N190" s="242">
        <f>INDEX('Policy Characteristics'!H:H,MATCH(PolicyLevers!$C190,'Policy Characteristics'!$C:$C,0))</f>
        <v>0.01</v>
      </c>
      <c r="O190" s="242" t="str">
        <f>INDEX('Policy Characteristics'!I:I,MATCH(PolicyLevers!$C190,'Policy Characteristics'!$C:$C,0))</f>
        <v>% of CO2 captured</v>
      </c>
      <c r="P190" s="242"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6"/>
      <c r="R190" s="292"/>
      <c r="S190" s="295"/>
      <c r="T190" s="296"/>
    </row>
    <row r="191" spans="1:20" s="251" customFormat="1" x14ac:dyDescent="0.35">
      <c r="A191" s="241" t="str">
        <f>INDEX('Policy Characteristics'!A:A,MATCH(PolicyLevers!$C191,'Policy Characteristics'!$C:$C,0))</f>
        <v>Electricity Supply</v>
      </c>
      <c r="B191" s="241" t="str">
        <f>INDEX('Policy Characteristics'!B:B,MATCH(PolicyLevers!$C191,'Policy Characteristics'!$C:$C,0))</f>
        <v>Carbon Capture and Sequestration</v>
      </c>
      <c r="C191" s="251" t="str">
        <f t="shared" si="35"/>
        <v>Electricity Sector Fraction of Potential Additional CCS Achieved</v>
      </c>
      <c r="D191" s="292" t="s">
        <v>81</v>
      </c>
      <c r="E191" s="291"/>
      <c r="F191" s="292" t="s">
        <v>95</v>
      </c>
      <c r="G191" s="291"/>
      <c r="H191" s="177">
        <v>863</v>
      </c>
      <c r="I191" s="291" t="s">
        <v>47</v>
      </c>
      <c r="J191" s="242" t="str">
        <f>INDEX('Policy Characteristics'!D:D,MATCH(PolicyLevers!$C191,'Policy Characteristics'!$C:$C,0))</f>
        <v>Electricity Sector CCS</v>
      </c>
      <c r="K191" s="242" t="str">
        <f>INDEX('Policy Characteristics'!E:E,MATCH(PolicyLevers!$C191,'Policy Characteristics'!$C:$C,0))</f>
        <v>elec CCS</v>
      </c>
      <c r="L191" s="242">
        <f>INDEX('Policy Characteristics'!F:F,MATCH(PolicyLevers!$C191,'Policy Characteristics'!$C:$C,0))</f>
        <v>0</v>
      </c>
      <c r="M191" s="242">
        <f>INDEX('Policy Characteristics'!G:G,MATCH(PolicyLevers!$C191,'Policy Characteristics'!$C:$C,0))</f>
        <v>1</v>
      </c>
      <c r="N191" s="242">
        <f>INDEX('Policy Characteristics'!H:H,MATCH(PolicyLevers!$C191,'Policy Characteristics'!$C:$C,0))</f>
        <v>0.01</v>
      </c>
      <c r="O191" s="242" t="str">
        <f>INDEX('Policy Characteristics'!I:I,MATCH(PolicyLevers!$C191,'Policy Characteristics'!$C:$C,0))</f>
        <v>% of CO2 captured</v>
      </c>
      <c r="P191" s="242"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6"/>
      <c r="R191" s="292"/>
      <c r="S191" s="295"/>
      <c r="T191" s="296"/>
    </row>
    <row r="192" spans="1:20" s="251" customFormat="1" x14ac:dyDescent="0.35">
      <c r="A192" s="241" t="str">
        <f>INDEX('Policy Characteristics'!A:A,MATCH(PolicyLevers!$C192,'Policy Characteristics'!$C:$C,0))</f>
        <v>Electricity Supply</v>
      </c>
      <c r="B192" s="241" t="str">
        <f>INDEX('Policy Characteristics'!B:B,MATCH(PolicyLevers!$C192,'Policy Characteristics'!$C:$C,0))</f>
        <v>Carbon Capture and Sequestration</v>
      </c>
      <c r="C192" s="251" t="str">
        <f t="shared" si="35"/>
        <v>Electricity Sector Fraction of Potential Additional CCS Achieved</v>
      </c>
      <c r="D192" s="292" t="s">
        <v>453</v>
      </c>
      <c r="E192" s="291"/>
      <c r="F192" s="292" t="s">
        <v>456</v>
      </c>
      <c r="G192" s="291"/>
      <c r="H192" s="177">
        <v>864</v>
      </c>
      <c r="I192" s="291" t="s">
        <v>47</v>
      </c>
      <c r="J192" s="242" t="str">
        <f>INDEX('Policy Characteristics'!D:D,MATCH(PolicyLevers!$C192,'Policy Characteristics'!$C:$C,0))</f>
        <v>Electricity Sector CCS</v>
      </c>
      <c r="K192" s="242" t="str">
        <f>INDEX('Policy Characteristics'!E:E,MATCH(PolicyLevers!$C192,'Policy Characteristics'!$C:$C,0))</f>
        <v>elec CCS</v>
      </c>
      <c r="L192" s="242">
        <f>INDEX('Policy Characteristics'!F:F,MATCH(PolicyLevers!$C192,'Policy Characteristics'!$C:$C,0))</f>
        <v>0</v>
      </c>
      <c r="M192" s="242">
        <f>INDEX('Policy Characteristics'!G:G,MATCH(PolicyLevers!$C192,'Policy Characteristics'!$C:$C,0))</f>
        <v>1</v>
      </c>
      <c r="N192" s="242">
        <f>INDEX('Policy Characteristics'!H:H,MATCH(PolicyLevers!$C192,'Policy Characteristics'!$C:$C,0))</f>
        <v>0.01</v>
      </c>
      <c r="O192" s="242" t="str">
        <f>INDEX('Policy Characteristics'!I:I,MATCH(PolicyLevers!$C192,'Policy Characteristics'!$C:$C,0))</f>
        <v>% of CO2 captured</v>
      </c>
      <c r="P192" s="242"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6"/>
      <c r="R192" s="292"/>
      <c r="S192" s="295"/>
      <c r="T192" s="296"/>
    </row>
    <row r="193" spans="1:20" s="251" customFormat="1" x14ac:dyDescent="0.35">
      <c r="A193" s="241" t="str">
        <f>INDEX('Policy Characteristics'!A:A,MATCH(PolicyLevers!$C193,'Policy Characteristics'!$C:$C,0))</f>
        <v>Electricity Supply</v>
      </c>
      <c r="B193" s="241" t="str">
        <f>INDEX('Policy Characteristics'!B:B,MATCH(PolicyLevers!$C193,'Policy Characteristics'!$C:$C,0))</f>
        <v>Carbon Capture and Sequestration</v>
      </c>
      <c r="C193" s="251" t="str">
        <f t="shared" si="35"/>
        <v>Electricity Sector Fraction of Potential Additional CCS Achieved</v>
      </c>
      <c r="D193" s="292" t="s">
        <v>82</v>
      </c>
      <c r="E193" s="291"/>
      <c r="F193" s="292" t="s">
        <v>96</v>
      </c>
      <c r="G193" s="291"/>
      <c r="H193" s="177">
        <v>865</v>
      </c>
      <c r="I193" s="291" t="s">
        <v>47</v>
      </c>
      <c r="J193" s="242" t="str">
        <f>INDEX('Policy Characteristics'!D:D,MATCH(PolicyLevers!$C193,'Policy Characteristics'!$C:$C,0))</f>
        <v>Electricity Sector CCS</v>
      </c>
      <c r="K193" s="242" t="str">
        <f>INDEX('Policy Characteristics'!E:E,MATCH(PolicyLevers!$C193,'Policy Characteristics'!$C:$C,0))</f>
        <v>elec CCS</v>
      </c>
      <c r="L193" s="242">
        <f>INDEX('Policy Characteristics'!F:F,MATCH(PolicyLevers!$C193,'Policy Characteristics'!$C:$C,0))</f>
        <v>0</v>
      </c>
      <c r="M193" s="242">
        <f>INDEX('Policy Characteristics'!G:G,MATCH(PolicyLevers!$C193,'Policy Characteristics'!$C:$C,0))</f>
        <v>1</v>
      </c>
      <c r="N193" s="242">
        <f>INDEX('Policy Characteristics'!H:H,MATCH(PolicyLevers!$C193,'Policy Characteristics'!$C:$C,0))</f>
        <v>0.01</v>
      </c>
      <c r="O193" s="242" t="str">
        <f>INDEX('Policy Characteristics'!I:I,MATCH(PolicyLevers!$C193,'Policy Characteristics'!$C:$C,0))</f>
        <v>% of CO2 captured</v>
      </c>
      <c r="P193" s="242"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6"/>
      <c r="R193" s="292"/>
      <c r="S193" s="295"/>
      <c r="T193" s="296"/>
    </row>
    <row r="194" spans="1:20" s="251" customFormat="1" x14ac:dyDescent="0.35">
      <c r="A194" s="241" t="str">
        <f>INDEX('Policy Characteristics'!A:A,MATCH(PolicyLevers!$C194,'Policy Characteristics'!$C:$C,0))</f>
        <v>Electricity Supply</v>
      </c>
      <c r="B194" s="241" t="str">
        <f>INDEX('Policy Characteristics'!B:B,MATCH(PolicyLevers!$C194,'Policy Characteristics'!$C:$C,0))</f>
        <v>Carbon Capture and Sequestration</v>
      </c>
      <c r="C194" s="251" t="str">
        <f t="shared" si="35"/>
        <v>Electricity Sector Fraction of Potential Additional CCS Achieved</v>
      </c>
      <c r="D194" s="292" t="s">
        <v>83</v>
      </c>
      <c r="E194" s="291"/>
      <c r="F194" s="292" t="s">
        <v>97</v>
      </c>
      <c r="G194" s="291"/>
      <c r="H194" s="177">
        <v>866</v>
      </c>
      <c r="I194" s="291" t="s">
        <v>47</v>
      </c>
      <c r="J194" s="242" t="str">
        <f>INDEX('Policy Characteristics'!D:D,MATCH(PolicyLevers!$C194,'Policy Characteristics'!$C:$C,0))</f>
        <v>Electricity Sector CCS</v>
      </c>
      <c r="K194" s="242" t="str">
        <f>INDEX('Policy Characteristics'!E:E,MATCH(PolicyLevers!$C194,'Policy Characteristics'!$C:$C,0))</f>
        <v>elec CCS</v>
      </c>
      <c r="L194" s="242">
        <f>INDEX('Policy Characteristics'!F:F,MATCH(PolicyLevers!$C194,'Policy Characteristics'!$C:$C,0))</f>
        <v>0</v>
      </c>
      <c r="M194" s="242">
        <f>INDEX('Policy Characteristics'!G:G,MATCH(PolicyLevers!$C194,'Policy Characteristics'!$C:$C,0))</f>
        <v>1</v>
      </c>
      <c r="N194" s="242">
        <f>INDEX('Policy Characteristics'!H:H,MATCH(PolicyLevers!$C194,'Policy Characteristics'!$C:$C,0))</f>
        <v>0.01</v>
      </c>
      <c r="O194" s="242" t="str">
        <f>INDEX('Policy Characteristics'!I:I,MATCH(PolicyLevers!$C194,'Policy Characteristics'!$C:$C,0))</f>
        <v>% of CO2 captured</v>
      </c>
      <c r="P194" s="242"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6"/>
      <c r="R194" s="292"/>
      <c r="S194" s="295"/>
      <c r="T194" s="296"/>
    </row>
    <row r="195" spans="1:20" s="251" customFormat="1" x14ac:dyDescent="0.35">
      <c r="A195" s="241" t="str">
        <f>INDEX('Policy Characteristics'!A:A,MATCH(PolicyLevers!$C195,'Policy Characteristics'!$C:$C,0))</f>
        <v>Electricity Supply</v>
      </c>
      <c r="B195" s="241" t="str">
        <f>INDEX('Policy Characteristics'!B:B,MATCH(PolicyLevers!$C195,'Policy Characteristics'!$C:$C,0))</f>
        <v>Carbon Capture and Sequestration</v>
      </c>
      <c r="C195" s="251" t="str">
        <f t="shared" si="35"/>
        <v>Electricity Sector Fraction of Potential Additional CCS Achieved</v>
      </c>
      <c r="D195" s="292" t="s">
        <v>84</v>
      </c>
      <c r="E195" s="291"/>
      <c r="F195" s="292" t="s">
        <v>98</v>
      </c>
      <c r="G195" s="291"/>
      <c r="H195" s="177">
        <v>867</v>
      </c>
      <c r="I195" s="292" t="s">
        <v>46</v>
      </c>
      <c r="J195" s="242" t="str">
        <f>INDEX('Policy Characteristics'!D:D,MATCH(PolicyLevers!$C195,'Policy Characteristics'!$C:$C,0))</f>
        <v>Electricity Sector CCS</v>
      </c>
      <c r="K195" s="242" t="str">
        <f>INDEX('Policy Characteristics'!E:E,MATCH(PolicyLevers!$C195,'Policy Characteristics'!$C:$C,0))</f>
        <v>elec CCS</v>
      </c>
      <c r="L195" s="242">
        <f>INDEX('Policy Characteristics'!F:F,MATCH(PolicyLevers!$C195,'Policy Characteristics'!$C:$C,0))</f>
        <v>0</v>
      </c>
      <c r="M195" s="242">
        <f>INDEX('Policy Characteristics'!G:G,MATCH(PolicyLevers!$C195,'Policy Characteristics'!$C:$C,0))</f>
        <v>1</v>
      </c>
      <c r="N195" s="242">
        <f>INDEX('Policy Characteristics'!H:H,MATCH(PolicyLevers!$C195,'Policy Characteristics'!$C:$C,0))</f>
        <v>0.01</v>
      </c>
      <c r="O195" s="242" t="str">
        <f>INDEX('Policy Characteristics'!I:I,MATCH(PolicyLevers!$C195,'Policy Characteristics'!$C:$C,0))</f>
        <v>% of CO2 captured</v>
      </c>
      <c r="P195" s="242"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4" t="str">
        <f t="shared" ref="M195:R195" si="37">Q$188</f>
        <v>ccs.html#ccs</v>
      </c>
      <c r="R195" s="272" t="str">
        <f t="shared" si="37"/>
        <v>carbon-capture-and-sequestration.html</v>
      </c>
      <c r="S195" s="295"/>
      <c r="T195" s="296"/>
    </row>
    <row r="196" spans="1:20" s="251" customFormat="1" x14ac:dyDescent="0.35">
      <c r="A196" s="241" t="str">
        <f>INDEX('Policy Characteristics'!A:A,MATCH(PolicyLevers!$C196,'Policy Characteristics'!$C:$C,0))</f>
        <v>Electricity Supply</v>
      </c>
      <c r="B196" s="241" t="str">
        <f>INDEX('Policy Characteristics'!B:B,MATCH(PolicyLevers!$C196,'Policy Characteristics'!$C:$C,0))</f>
        <v>Carbon Capture and Sequestration</v>
      </c>
      <c r="C196" s="251" t="str">
        <f t="shared" si="35"/>
        <v>Electricity Sector Fraction of Potential Additional CCS Achieved</v>
      </c>
      <c r="D196" s="292" t="s">
        <v>711</v>
      </c>
      <c r="E196" s="291"/>
      <c r="F196" s="292" t="s">
        <v>440</v>
      </c>
      <c r="G196" s="291"/>
      <c r="H196" s="177">
        <v>868</v>
      </c>
      <c r="I196" s="291" t="s">
        <v>47</v>
      </c>
      <c r="J196" s="242" t="str">
        <f>INDEX('Policy Characteristics'!D:D,MATCH(PolicyLevers!$C196,'Policy Characteristics'!$C:$C,0))</f>
        <v>Electricity Sector CCS</v>
      </c>
      <c r="K196" s="242" t="str">
        <f>INDEX('Policy Characteristics'!E:E,MATCH(PolicyLevers!$C196,'Policy Characteristics'!$C:$C,0))</f>
        <v>elec CCS</v>
      </c>
      <c r="L196" s="242">
        <f>INDEX('Policy Characteristics'!F:F,MATCH(PolicyLevers!$C196,'Policy Characteristics'!$C:$C,0))</f>
        <v>0</v>
      </c>
      <c r="M196" s="242">
        <f>INDEX('Policy Characteristics'!G:G,MATCH(PolicyLevers!$C196,'Policy Characteristics'!$C:$C,0))</f>
        <v>1</v>
      </c>
      <c r="N196" s="242">
        <f>INDEX('Policy Characteristics'!H:H,MATCH(PolicyLevers!$C196,'Policy Characteristics'!$C:$C,0))</f>
        <v>0.01</v>
      </c>
      <c r="O196" s="242" t="str">
        <f>INDEX('Policy Characteristics'!I:I,MATCH(PolicyLevers!$C196,'Policy Characteristics'!$C:$C,0))</f>
        <v>% of CO2 captured</v>
      </c>
      <c r="P196" s="242"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6"/>
      <c r="R196" s="292"/>
      <c r="S196" s="295"/>
      <c r="T196" s="296"/>
    </row>
    <row r="197" spans="1:20" s="251" customFormat="1" x14ac:dyDescent="0.35">
      <c r="A197" s="241" t="str">
        <f>INDEX('Policy Characteristics'!A:A,MATCH(PolicyLevers!$C197,'Policy Characteristics'!$C:$C,0))</f>
        <v>Electricity Supply</v>
      </c>
      <c r="B197" s="241" t="str">
        <f>INDEX('Policy Characteristics'!B:B,MATCH(PolicyLevers!$C197,'Policy Characteristics'!$C:$C,0))</f>
        <v>Carbon Capture and Sequestration</v>
      </c>
      <c r="C197" s="251" t="str">
        <f t="shared" si="35"/>
        <v>Electricity Sector Fraction of Potential Additional CCS Achieved</v>
      </c>
      <c r="D197" s="292" t="s">
        <v>299</v>
      </c>
      <c r="E197" s="291"/>
      <c r="F197" s="292" t="s">
        <v>301</v>
      </c>
      <c r="G197" s="291"/>
      <c r="H197" s="177">
        <v>869</v>
      </c>
      <c r="I197" s="292" t="s">
        <v>46</v>
      </c>
      <c r="J197" s="242" t="str">
        <f>INDEX('Policy Characteristics'!D:D,MATCH(PolicyLevers!$C197,'Policy Characteristics'!$C:$C,0))</f>
        <v>Electricity Sector CCS</v>
      </c>
      <c r="K197" s="242" t="str">
        <f>INDEX('Policy Characteristics'!E:E,MATCH(PolicyLevers!$C197,'Policy Characteristics'!$C:$C,0))</f>
        <v>elec CCS</v>
      </c>
      <c r="L197" s="242">
        <f>INDEX('Policy Characteristics'!F:F,MATCH(PolicyLevers!$C197,'Policy Characteristics'!$C:$C,0))</f>
        <v>0</v>
      </c>
      <c r="M197" s="242">
        <f>INDEX('Policy Characteristics'!G:G,MATCH(PolicyLevers!$C197,'Policy Characteristics'!$C:$C,0))</f>
        <v>1</v>
      </c>
      <c r="N197" s="242">
        <f>INDEX('Policy Characteristics'!H:H,MATCH(PolicyLevers!$C197,'Policy Characteristics'!$C:$C,0))</f>
        <v>0.01</v>
      </c>
      <c r="O197" s="242" t="str">
        <f>INDEX('Policy Characteristics'!I:I,MATCH(PolicyLevers!$C197,'Policy Characteristics'!$C:$C,0))</f>
        <v>% of CO2 captured</v>
      </c>
      <c r="P197" s="242"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4" t="str">
        <f t="shared" ref="J189:R203" si="38">Q$188</f>
        <v>ccs.html#ccs</v>
      </c>
      <c r="R197" s="272" t="str">
        <f t="shared" si="38"/>
        <v>carbon-capture-and-sequestration.html</v>
      </c>
      <c r="S197" s="295"/>
      <c r="T197" s="296"/>
    </row>
    <row r="198" spans="1:20" s="251" customFormat="1" x14ac:dyDescent="0.35">
      <c r="A198" s="241" t="str">
        <f>INDEX('Policy Characteristics'!A:A,MATCH(PolicyLevers!$C198,'Policy Characteristics'!$C:$C,0))</f>
        <v>Electricity Supply</v>
      </c>
      <c r="B198" s="241" t="str">
        <f>INDEX('Policy Characteristics'!B:B,MATCH(PolicyLevers!$C198,'Policy Characteristics'!$C:$C,0))</f>
        <v>Carbon Capture and Sequestration</v>
      </c>
      <c r="C198" s="251" t="str">
        <f t="shared" si="35"/>
        <v>Electricity Sector Fraction of Potential Additional CCS Achieved</v>
      </c>
      <c r="D198" s="292" t="s">
        <v>300</v>
      </c>
      <c r="E198" s="291"/>
      <c r="F198" s="292" t="s">
        <v>302</v>
      </c>
      <c r="G198" s="291"/>
      <c r="H198" s="177">
        <v>870</v>
      </c>
      <c r="I198" s="292" t="s">
        <v>46</v>
      </c>
      <c r="J198" s="242" t="str">
        <f>INDEX('Policy Characteristics'!D:D,MATCH(PolicyLevers!$C198,'Policy Characteristics'!$C:$C,0))</f>
        <v>Electricity Sector CCS</v>
      </c>
      <c r="K198" s="242" t="str">
        <f>INDEX('Policy Characteristics'!E:E,MATCH(PolicyLevers!$C198,'Policy Characteristics'!$C:$C,0))</f>
        <v>elec CCS</v>
      </c>
      <c r="L198" s="242">
        <f>INDEX('Policy Characteristics'!F:F,MATCH(PolicyLevers!$C198,'Policy Characteristics'!$C:$C,0))</f>
        <v>0</v>
      </c>
      <c r="M198" s="242">
        <f>INDEX('Policy Characteristics'!G:G,MATCH(PolicyLevers!$C198,'Policy Characteristics'!$C:$C,0))</f>
        <v>1</v>
      </c>
      <c r="N198" s="242">
        <f>INDEX('Policy Characteristics'!H:H,MATCH(PolicyLevers!$C198,'Policy Characteristics'!$C:$C,0))</f>
        <v>0.01</v>
      </c>
      <c r="O198" s="242" t="str">
        <f>INDEX('Policy Characteristics'!I:I,MATCH(PolicyLevers!$C198,'Policy Characteristics'!$C:$C,0))</f>
        <v>% of CO2 captured</v>
      </c>
      <c r="P198" s="242"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4" t="str">
        <f t="shared" si="38"/>
        <v>ccs.html#ccs</v>
      </c>
      <c r="R198" s="272" t="str">
        <f t="shared" si="38"/>
        <v>carbon-capture-and-sequestration.html</v>
      </c>
      <c r="S198" s="295"/>
      <c r="T198" s="296"/>
    </row>
    <row r="199" spans="1:20" s="251" customFormat="1" x14ac:dyDescent="0.35">
      <c r="A199" s="241" t="str">
        <f>INDEX('Policy Characteristics'!A:A,MATCH(PolicyLevers!$C199,'Policy Characteristics'!$C:$C,0))</f>
        <v>Electricity Supply</v>
      </c>
      <c r="B199" s="241" t="str">
        <f>INDEX('Policy Characteristics'!B:B,MATCH(PolicyLevers!$C199,'Policy Characteristics'!$C:$C,0))</f>
        <v>Carbon Capture and Sequestration</v>
      </c>
      <c r="C199" s="251" t="str">
        <f t="shared" si="35"/>
        <v>Electricity Sector Fraction of Potential Additional CCS Achieved</v>
      </c>
      <c r="D199" s="292" t="s">
        <v>449</v>
      </c>
      <c r="E199" s="291"/>
      <c r="F199" s="292" t="s">
        <v>448</v>
      </c>
      <c r="G199" s="291"/>
      <c r="H199" s="177">
        <v>871</v>
      </c>
      <c r="I199" s="292" t="s">
        <v>46</v>
      </c>
      <c r="J199" s="242" t="str">
        <f>INDEX('Policy Characteristics'!D:D,MATCH(PolicyLevers!$C199,'Policy Characteristics'!$C:$C,0))</f>
        <v>Electricity Sector CCS</v>
      </c>
      <c r="K199" s="242" t="str">
        <f>INDEX('Policy Characteristics'!E:E,MATCH(PolicyLevers!$C199,'Policy Characteristics'!$C:$C,0))</f>
        <v>elec CCS</v>
      </c>
      <c r="L199" s="242">
        <f>INDEX('Policy Characteristics'!F:F,MATCH(PolicyLevers!$C199,'Policy Characteristics'!$C:$C,0))</f>
        <v>0</v>
      </c>
      <c r="M199" s="242">
        <f>INDEX('Policy Characteristics'!G:G,MATCH(PolicyLevers!$C199,'Policy Characteristics'!$C:$C,0))</f>
        <v>1</v>
      </c>
      <c r="N199" s="242">
        <f>INDEX('Policy Characteristics'!H:H,MATCH(PolicyLevers!$C199,'Policy Characteristics'!$C:$C,0))</f>
        <v>0.01</v>
      </c>
      <c r="O199" s="242" t="str">
        <f>INDEX('Policy Characteristics'!I:I,MATCH(PolicyLevers!$C199,'Policy Characteristics'!$C:$C,0))</f>
        <v>% of CO2 captured</v>
      </c>
      <c r="P199" s="242"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4" t="str">
        <f t="shared" si="38"/>
        <v>ccs.html#ccs</v>
      </c>
      <c r="R199" s="272" t="str">
        <f t="shared" si="38"/>
        <v>carbon-capture-and-sequestration.html</v>
      </c>
      <c r="S199" s="295"/>
      <c r="T199" s="296"/>
    </row>
    <row r="200" spans="1:20" s="251" customFormat="1" x14ac:dyDescent="0.35">
      <c r="A200" s="241" t="str">
        <f>INDEX('Policy Characteristics'!A:A,MATCH(PolicyLevers!$C200,'Policy Characteristics'!$C:$C,0))</f>
        <v>Electricity Supply</v>
      </c>
      <c r="B200" s="241" t="str">
        <f>INDEX('Policy Characteristics'!B:B,MATCH(PolicyLevers!$C200,'Policy Characteristics'!$C:$C,0))</f>
        <v>Carbon Capture and Sequestration</v>
      </c>
      <c r="C200" s="251" t="str">
        <f t="shared" si="35"/>
        <v>Electricity Sector Fraction of Potential Additional CCS Achieved</v>
      </c>
      <c r="D200" s="292" t="s">
        <v>458</v>
      </c>
      <c r="E200" s="291"/>
      <c r="F200" s="292" t="s">
        <v>459</v>
      </c>
      <c r="G200" s="291"/>
      <c r="H200" s="177">
        <v>872</v>
      </c>
      <c r="I200" s="291" t="s">
        <v>47</v>
      </c>
      <c r="J200" s="242" t="str">
        <f>INDEX('Policy Characteristics'!D:D,MATCH(PolicyLevers!$C200,'Policy Characteristics'!$C:$C,0))</f>
        <v>Electricity Sector CCS</v>
      </c>
      <c r="K200" s="242" t="str">
        <f>INDEX('Policy Characteristics'!E:E,MATCH(PolicyLevers!$C200,'Policy Characteristics'!$C:$C,0))</f>
        <v>elec CCS</v>
      </c>
      <c r="L200" s="242">
        <f>INDEX('Policy Characteristics'!F:F,MATCH(PolicyLevers!$C200,'Policy Characteristics'!$C:$C,0))</f>
        <v>0</v>
      </c>
      <c r="M200" s="242">
        <f>INDEX('Policy Characteristics'!G:G,MATCH(PolicyLevers!$C200,'Policy Characteristics'!$C:$C,0))</f>
        <v>1</v>
      </c>
      <c r="N200" s="242">
        <f>INDEX('Policy Characteristics'!H:H,MATCH(PolicyLevers!$C200,'Policy Characteristics'!$C:$C,0))</f>
        <v>0.01</v>
      </c>
      <c r="O200" s="242" t="str">
        <f>INDEX('Policy Characteristics'!I:I,MATCH(PolicyLevers!$C200,'Policy Characteristics'!$C:$C,0))</f>
        <v>% of CO2 captured</v>
      </c>
      <c r="P200" s="242"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6"/>
      <c r="R200" s="292"/>
      <c r="S200" s="295"/>
      <c r="T200" s="296"/>
    </row>
    <row r="201" spans="1:20" s="251" customFormat="1" x14ac:dyDescent="0.35">
      <c r="A201" s="241" t="str">
        <f>INDEX('Policy Characteristics'!A:A,MATCH(PolicyLevers!$C201,'Policy Characteristics'!$C:$C,0))</f>
        <v>Electricity Supply</v>
      </c>
      <c r="B201" s="241" t="str">
        <f>INDEX('Policy Characteristics'!B:B,MATCH(PolicyLevers!$C201,'Policy Characteristics'!$C:$C,0))</f>
        <v>Carbon Capture and Sequestration</v>
      </c>
      <c r="C201" s="251" t="str">
        <f t="shared" si="35"/>
        <v>Electricity Sector Fraction of Potential Additional CCS Achieved</v>
      </c>
      <c r="D201" s="292" t="s">
        <v>1106</v>
      </c>
      <c r="E201" s="291"/>
      <c r="F201" s="292" t="s">
        <v>767</v>
      </c>
      <c r="G201" s="291"/>
      <c r="H201" s="177">
        <v>873</v>
      </c>
      <c r="I201" s="291" t="s">
        <v>47</v>
      </c>
      <c r="J201" s="242" t="str">
        <f>INDEX('Policy Characteristics'!D:D,MATCH(PolicyLevers!$C201,'Policy Characteristics'!$C:$C,0))</f>
        <v>Electricity Sector CCS</v>
      </c>
      <c r="K201" s="242" t="str">
        <f>INDEX('Policy Characteristics'!E:E,MATCH(PolicyLevers!$C201,'Policy Characteristics'!$C:$C,0))</f>
        <v>elec CCS</v>
      </c>
      <c r="L201" s="242">
        <f>INDEX('Policy Characteristics'!F:F,MATCH(PolicyLevers!$C201,'Policy Characteristics'!$C:$C,0))</f>
        <v>0</v>
      </c>
      <c r="M201" s="242">
        <f>INDEX('Policy Characteristics'!G:G,MATCH(PolicyLevers!$C201,'Policy Characteristics'!$C:$C,0))</f>
        <v>1</v>
      </c>
      <c r="N201" s="242">
        <f>INDEX('Policy Characteristics'!H:H,MATCH(PolicyLevers!$C201,'Policy Characteristics'!$C:$C,0))</f>
        <v>0.01</v>
      </c>
      <c r="O201" s="242" t="str">
        <f>INDEX('Policy Characteristics'!I:I,MATCH(PolicyLevers!$C201,'Policy Characteristics'!$C:$C,0))</f>
        <v>% of CO2 captured</v>
      </c>
      <c r="P201" s="242"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6"/>
      <c r="R201" s="292"/>
      <c r="S201" s="295"/>
      <c r="T201" s="296"/>
    </row>
    <row r="202" spans="1:20" s="251" customFormat="1" x14ac:dyDescent="0.35">
      <c r="A202" s="241" t="str">
        <f>INDEX('Policy Characteristics'!A:A,MATCH(PolicyLevers!$C202,'Policy Characteristics'!$C:$C,0))</f>
        <v>Electricity Supply</v>
      </c>
      <c r="B202" s="241" t="str">
        <f>INDEX('Policy Characteristics'!B:B,MATCH(PolicyLevers!$C202,'Policy Characteristics'!$C:$C,0))</f>
        <v>Carbon Capture and Sequestration</v>
      </c>
      <c r="C202" s="251" t="str">
        <f t="shared" si="35"/>
        <v>Electricity Sector Fraction of Potential Additional CCS Achieved</v>
      </c>
      <c r="D202" s="292" t="s">
        <v>1107</v>
      </c>
      <c r="E202" s="291"/>
      <c r="F202" s="292" t="s">
        <v>917</v>
      </c>
      <c r="G202" s="291"/>
      <c r="H202" s="177">
        <v>874</v>
      </c>
      <c r="I202" s="291" t="s">
        <v>47</v>
      </c>
      <c r="J202" s="242" t="str">
        <f>INDEX('Policy Characteristics'!D:D,MATCH(PolicyLevers!$C202,'Policy Characteristics'!$C:$C,0))</f>
        <v>Electricity Sector CCS</v>
      </c>
      <c r="K202" s="242" t="str">
        <f>INDEX('Policy Characteristics'!E:E,MATCH(PolicyLevers!$C202,'Policy Characteristics'!$C:$C,0))</f>
        <v>elec CCS</v>
      </c>
      <c r="L202" s="242">
        <f>INDEX('Policy Characteristics'!F:F,MATCH(PolicyLevers!$C202,'Policy Characteristics'!$C:$C,0))</f>
        <v>0</v>
      </c>
      <c r="M202" s="242">
        <f>INDEX('Policy Characteristics'!G:G,MATCH(PolicyLevers!$C202,'Policy Characteristics'!$C:$C,0))</f>
        <v>1</v>
      </c>
      <c r="N202" s="242">
        <f>INDEX('Policy Characteristics'!H:H,MATCH(PolicyLevers!$C202,'Policy Characteristics'!$C:$C,0))</f>
        <v>0.01</v>
      </c>
      <c r="O202" s="242" t="str">
        <f>INDEX('Policy Characteristics'!I:I,MATCH(PolicyLevers!$C202,'Policy Characteristics'!$C:$C,0))</f>
        <v>% of CO2 captured</v>
      </c>
      <c r="P202" s="242"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6"/>
      <c r="R202" s="292"/>
      <c r="S202" s="295"/>
      <c r="T202" s="296"/>
    </row>
    <row r="203" spans="1:20" s="251" customFormat="1" x14ac:dyDescent="0.35">
      <c r="A203" s="241" t="str">
        <f>INDEX('Policy Characteristics'!A:A,MATCH(PolicyLevers!$C203,'Policy Characteristics'!$C:$C,0))</f>
        <v>Electricity Supply</v>
      </c>
      <c r="B203" s="241" t="str">
        <f>INDEX('Policy Characteristics'!B:B,MATCH(PolicyLevers!$C203,'Policy Characteristics'!$C:$C,0))</f>
        <v>Carbon Capture and Sequestration</v>
      </c>
      <c r="C203" s="251" t="str">
        <f t="shared" si="35"/>
        <v>Electricity Sector Fraction of Potential Additional CCS Achieved</v>
      </c>
      <c r="D203" s="292" t="s">
        <v>1108</v>
      </c>
      <c r="E203" s="291"/>
      <c r="F203" s="292" t="s">
        <v>769</v>
      </c>
      <c r="G203" s="291"/>
      <c r="H203" s="177">
        <v>875</v>
      </c>
      <c r="I203" s="292" t="s">
        <v>46</v>
      </c>
      <c r="J203" s="242" t="str">
        <f>INDEX('Policy Characteristics'!D:D,MATCH(PolicyLevers!$C203,'Policy Characteristics'!$C:$C,0))</f>
        <v>Electricity Sector CCS</v>
      </c>
      <c r="K203" s="242" t="str">
        <f>INDEX('Policy Characteristics'!E:E,MATCH(PolicyLevers!$C203,'Policy Characteristics'!$C:$C,0))</f>
        <v>elec CCS</v>
      </c>
      <c r="L203" s="242">
        <f>INDEX('Policy Characteristics'!F:F,MATCH(PolicyLevers!$C203,'Policy Characteristics'!$C:$C,0))</f>
        <v>0</v>
      </c>
      <c r="M203" s="242">
        <f>INDEX('Policy Characteristics'!G:G,MATCH(PolicyLevers!$C203,'Policy Characteristics'!$C:$C,0))</f>
        <v>1</v>
      </c>
      <c r="N203" s="242">
        <f>INDEX('Policy Characteristics'!H:H,MATCH(PolicyLevers!$C203,'Policy Characteristics'!$C:$C,0))</f>
        <v>0.01</v>
      </c>
      <c r="O203" s="242" t="str">
        <f>INDEX('Policy Characteristics'!I:I,MATCH(PolicyLevers!$C203,'Policy Characteristics'!$C:$C,0))</f>
        <v>% of CO2 captured</v>
      </c>
      <c r="P203" s="242"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4" t="str">
        <f t="shared" ref="M203:R203" si="39">Q$188</f>
        <v>ccs.html#ccs</v>
      </c>
      <c r="R203" s="272" t="str">
        <f t="shared" si="39"/>
        <v>carbon-capture-and-sequestration.html</v>
      </c>
      <c r="S203" s="295"/>
      <c r="T203" s="296"/>
    </row>
    <row r="204" spans="1:20" s="251" customFormat="1" x14ac:dyDescent="0.35">
      <c r="A204" s="241" t="str">
        <f>INDEX('Policy Characteristics'!A:A,MATCH(PolicyLevers!$C204,'Policy Characteristics'!$C:$C,0))</f>
        <v>Electricity Supply</v>
      </c>
      <c r="B204" s="241" t="str">
        <f>INDEX('Policy Characteristics'!B:B,MATCH(PolicyLevers!$C204,'Policy Characteristics'!$C:$C,0))</f>
        <v>Clean Electricity Standard</v>
      </c>
      <c r="C204" s="262" t="s">
        <v>1092</v>
      </c>
      <c r="D204" s="243"/>
      <c r="E204" s="243"/>
      <c r="F204" s="243"/>
      <c r="G204" s="243"/>
      <c r="H204" s="40">
        <v>508</v>
      </c>
      <c r="I204" s="243" t="s">
        <v>46</v>
      </c>
      <c r="J204" s="242" t="str">
        <f>INDEX('Policy Characteristics'!D:D,MATCH(PolicyLevers!$C204,'Policy Characteristics'!$C:$C,0))</f>
        <v>Clean Electricity Standard</v>
      </c>
      <c r="K204" s="242" t="str">
        <f>INDEX('Policy Characteristics'!E:E,MATCH(PolicyLevers!$C204,'Policy Characteristics'!$C:$C,0))</f>
        <v>elec renewable portfolio standards</v>
      </c>
      <c r="L204" s="242">
        <f>INDEX('Policy Characteristics'!F:F,MATCH(PolicyLevers!$C204,'Policy Characteristics'!$C:$C,0))</f>
        <v>0</v>
      </c>
      <c r="M204" s="242">
        <f>INDEX('Policy Characteristics'!G:G,MATCH(PolicyLevers!$C204,'Policy Characteristics'!$C:$C,0))</f>
        <v>1</v>
      </c>
      <c r="N204" s="242">
        <f>INDEX('Policy Characteristics'!H:H,MATCH(PolicyLevers!$C204,'Policy Characteristics'!$C:$C,0))</f>
        <v>0.01</v>
      </c>
      <c r="O204" s="242" t="str">
        <f>INDEX('Policy Characteristics'!I:I,MATCH(PolicyLevers!$C204,'Policy Characteristics'!$C:$C,0))</f>
        <v>% of electricity generation</v>
      </c>
      <c r="P204" s="242" t="str">
        <f>INDEX('Policy Characteristics'!J:J,MATCH(PolicyLevers!$C204,'Policy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The Virginia Clean Economy Act (2020) requires all electricity provided by Virginia's utilities come from clean sources by 2050. This corresponds to a policy setting of 81%.</v>
      </c>
      <c r="Q204" s="243" t="s">
        <v>1735</v>
      </c>
      <c r="R204" s="264" t="s">
        <v>742</v>
      </c>
      <c r="S204" s="276" t="s">
        <v>1603</v>
      </c>
      <c r="T204" s="243"/>
    </row>
    <row r="205" spans="1:20" s="242" customFormat="1" x14ac:dyDescent="0.35">
      <c r="A205" s="241" t="str">
        <f>INDEX('Policy Characteristics'!A:A,MATCH(PolicyLevers!$C205,'Policy Characteristics'!$C:$C,0))</f>
        <v>Electricity Supply</v>
      </c>
      <c r="B205" s="241" t="str">
        <f>INDEX('Policy Characteristics'!B:B,MATCH(PolicyLevers!$C205,'Policy Characteristics'!$C:$C,0))</f>
        <v>Change Electricity Exports</v>
      </c>
      <c r="C205" s="252" t="s">
        <v>259</v>
      </c>
      <c r="D205" s="250"/>
      <c r="E205" s="250"/>
      <c r="F205" s="250"/>
      <c r="G205" s="250"/>
      <c r="H205" s="177">
        <v>148</v>
      </c>
      <c r="I205" s="243" t="s">
        <v>46</v>
      </c>
      <c r="J205" s="242" t="str">
        <f>INDEX('Policy Characteristics'!D:D,MATCH(PolicyLevers!$C205,'Policy Characteristics'!$C:$C,0))</f>
        <v>Electricity Imports and Exports</v>
      </c>
      <c r="K205" s="242" t="str">
        <f>INDEX('Policy Characteristics'!E:E,MATCH(PolicyLevers!$C205,'Policy Characteristics'!$C:$C,0))</f>
        <v>elec change exports</v>
      </c>
      <c r="L205" s="242">
        <f>INDEX('Policy Characteristics'!F:F,MATCH(PolicyLevers!$C205,'Policy Characteristics'!$C:$C,0))</f>
        <v>-0.5</v>
      </c>
      <c r="M205" s="242">
        <f>INDEX('Policy Characteristics'!G:G,MATCH(PolicyLevers!$C205,'Policy Characteristics'!$C:$C,0))</f>
        <v>1</v>
      </c>
      <c r="N205" s="242">
        <f>INDEX('Policy Characteristics'!H:H,MATCH(PolicyLevers!$C205,'Policy Characteristics'!$C:$C,0))</f>
        <v>0.02</v>
      </c>
      <c r="O205" s="242" t="str">
        <f>INDEX('Policy Characteristics'!I:I,MATCH(PolicyLevers!$C205,'Policy Characteristics'!$C:$C,0))</f>
        <v>% change in exports</v>
      </c>
      <c r="P205" s="242" t="str">
        <f>INDEX('Policy Characteristics'!J:J,MATCH(PolicyLevers!$C205,'Policy Characteristics'!$C:$C,0))</f>
        <v xml:space="preserve">**Description:** This policy increases or decreases the amount of electricity exported from the United States to Canada and Mexico.  It does not cause the construction or removal of transmission lines linking these countries. // **Guidance for setting values: ** Virginia does not currently export electricity and exports are expected to remain 0 through 2050. </v>
      </c>
      <c r="Q205" s="243" t="s">
        <v>1736</v>
      </c>
      <c r="R205" s="264" t="s">
        <v>262</v>
      </c>
      <c r="S205" s="276" t="s">
        <v>1394</v>
      </c>
      <c r="T205" s="250"/>
    </row>
    <row r="206" spans="1:20" s="242" customFormat="1" x14ac:dyDescent="0.35">
      <c r="A206" s="241" t="str">
        <f>INDEX('Policy Characteristics'!A:A,MATCH(PolicyLevers!$C206,'Policy Characteristics'!$C:$C,0))</f>
        <v>Electricity Supply</v>
      </c>
      <c r="B206" s="241" t="str">
        <f>INDEX('Policy Characteristics'!B:B,MATCH(PolicyLevers!$C206,'Policy Characteristics'!$C:$C,0))</f>
        <v>Change Electricity Imports</v>
      </c>
      <c r="C206" s="252" t="s">
        <v>258</v>
      </c>
      <c r="D206" s="243" t="s">
        <v>452</v>
      </c>
      <c r="E206" s="243"/>
      <c r="F206" s="243" t="s">
        <v>451</v>
      </c>
      <c r="G206" s="250"/>
      <c r="H206" s="177">
        <v>149</v>
      </c>
      <c r="I206" s="243" t="s">
        <v>46</v>
      </c>
      <c r="J206" s="242" t="str">
        <f>INDEX('Policy Characteristics'!D:D,MATCH(PolicyLevers!$C206,'Policy Characteristics'!$C:$C,0))</f>
        <v>Electricity Imports and Exports</v>
      </c>
      <c r="K206" s="242" t="str">
        <f>INDEX('Policy Characteristics'!E:E,MATCH(PolicyLevers!$C206,'Policy Characteristics'!$C:$C,0))</f>
        <v>elec change imports</v>
      </c>
      <c r="L206" s="242">
        <f>INDEX('Policy Characteristics'!F:F,MATCH(PolicyLevers!$C206,'Policy Characteristics'!$C:$C,0))</f>
        <v>-1</v>
      </c>
      <c r="M206" s="242">
        <f>INDEX('Policy Characteristics'!G:G,MATCH(PolicyLevers!$C206,'Policy Characteristics'!$C:$C,0))</f>
        <v>1</v>
      </c>
      <c r="N206" s="242">
        <f>INDEX('Policy Characteristics'!H:H,MATCH(PolicyLevers!$C206,'Policy Characteristics'!$C:$C,0))</f>
        <v>0.02</v>
      </c>
      <c r="O206" s="242" t="str">
        <f>INDEX('Policy Characteristics'!I:I,MATCH(PolicyLevers!$C206,'Policy Characteristics'!$C:$C,0))</f>
        <v>% change in imports</v>
      </c>
      <c r="P206" s="242"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06" s="243" t="s">
        <v>1737</v>
      </c>
      <c r="R206" s="264" t="s">
        <v>262</v>
      </c>
      <c r="S206" s="276" t="s">
        <v>1394</v>
      </c>
      <c r="T206" s="250"/>
    </row>
    <row r="207" spans="1:20" s="242" customFormat="1" x14ac:dyDescent="0.35">
      <c r="A207" s="241" t="str">
        <f>INDEX('Policy Characteristics'!A:A,MATCH(PolicyLevers!$C207,'Policy Characteristics'!$C:$C,0))</f>
        <v>Electricity Supply</v>
      </c>
      <c r="B207" s="241" t="str">
        <f>INDEX('Policy Characteristics'!B:B,MATCH(PolicyLevers!$C207,'Policy Characteristics'!$C:$C,0))</f>
        <v>Change Electricity Imports</v>
      </c>
      <c r="C207" s="255" t="str">
        <f t="shared" ref="B207:C221" si="40">C$206</f>
        <v>Percent Change in Electricity Imports</v>
      </c>
      <c r="D207" s="250" t="s">
        <v>297</v>
      </c>
      <c r="E207" s="243"/>
      <c r="F207" s="250" t="s">
        <v>298</v>
      </c>
      <c r="G207" s="250"/>
      <c r="H207" s="177">
        <v>526</v>
      </c>
      <c r="I207" s="243" t="s">
        <v>46</v>
      </c>
      <c r="J207" s="242" t="str">
        <f>INDEX('Policy Characteristics'!D:D,MATCH(PolicyLevers!$C207,'Policy Characteristics'!$C:$C,0))</f>
        <v>Electricity Imports and Exports</v>
      </c>
      <c r="K207" s="242" t="str">
        <f>INDEX('Policy Characteristics'!E:E,MATCH(PolicyLevers!$C207,'Policy Characteristics'!$C:$C,0))</f>
        <v>elec change imports</v>
      </c>
      <c r="L207" s="242">
        <f>INDEX('Policy Characteristics'!F:F,MATCH(PolicyLevers!$C207,'Policy Characteristics'!$C:$C,0))</f>
        <v>-1</v>
      </c>
      <c r="M207" s="242">
        <f>INDEX('Policy Characteristics'!G:G,MATCH(PolicyLevers!$C207,'Policy Characteristics'!$C:$C,0))</f>
        <v>1</v>
      </c>
      <c r="N207" s="242">
        <f>INDEX('Policy Characteristics'!H:H,MATCH(PolicyLevers!$C207,'Policy Characteristics'!$C:$C,0))</f>
        <v>0.02</v>
      </c>
      <c r="O207" s="242" t="str">
        <f>INDEX('Policy Characteristics'!I:I,MATCH(PolicyLevers!$C207,'Policy Characteristics'!$C:$C,0))</f>
        <v>% change in imports</v>
      </c>
      <c r="P207" s="242"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07" s="267" t="str">
        <f t="shared" ref="J207:S221" si="41">Q$206</f>
        <v>electricity-sector-main.html#elec-imports</v>
      </c>
      <c r="R207" s="268" t="str">
        <f t="shared" si="41"/>
        <v>electricity-imports-exports.html</v>
      </c>
      <c r="S207" s="297" t="str">
        <f t="shared" si="41"/>
        <v>Energy Information Administration.  2016.  Electric Power Annual.  Table 2.13.</v>
      </c>
      <c r="T207" s="250"/>
    </row>
    <row r="208" spans="1:20" s="242" customFormat="1" x14ac:dyDescent="0.35">
      <c r="A208" s="241" t="str">
        <f>INDEX('Policy Characteristics'!A:A,MATCH(PolicyLevers!$C208,'Policy Characteristics'!$C:$C,0))</f>
        <v>Electricity Supply</v>
      </c>
      <c r="B208" s="241" t="str">
        <f>INDEX('Policy Characteristics'!B:B,MATCH(PolicyLevers!$C208,'Policy Characteristics'!$C:$C,0))</f>
        <v>Change Electricity Imports</v>
      </c>
      <c r="C208" s="255" t="str">
        <f t="shared" si="40"/>
        <v>Percent Change in Electricity Imports</v>
      </c>
      <c r="D208" s="250" t="s">
        <v>80</v>
      </c>
      <c r="E208" s="243"/>
      <c r="F208" s="250" t="s">
        <v>94</v>
      </c>
      <c r="G208" s="250"/>
      <c r="H208" s="177">
        <v>527</v>
      </c>
      <c r="I208" s="243" t="s">
        <v>46</v>
      </c>
      <c r="J208" s="242" t="str">
        <f>INDEX('Policy Characteristics'!D:D,MATCH(PolicyLevers!$C208,'Policy Characteristics'!$C:$C,0))</f>
        <v>Electricity Imports and Exports</v>
      </c>
      <c r="K208" s="242" t="str">
        <f>INDEX('Policy Characteristics'!E:E,MATCH(PolicyLevers!$C208,'Policy Characteristics'!$C:$C,0))</f>
        <v>elec change imports</v>
      </c>
      <c r="L208" s="242">
        <f>INDEX('Policy Characteristics'!F:F,MATCH(PolicyLevers!$C208,'Policy Characteristics'!$C:$C,0))</f>
        <v>-1</v>
      </c>
      <c r="M208" s="242">
        <f>INDEX('Policy Characteristics'!G:G,MATCH(PolicyLevers!$C208,'Policy Characteristics'!$C:$C,0))</f>
        <v>1</v>
      </c>
      <c r="N208" s="242">
        <f>INDEX('Policy Characteristics'!H:H,MATCH(PolicyLevers!$C208,'Policy Characteristics'!$C:$C,0))</f>
        <v>0.02</v>
      </c>
      <c r="O208" s="242" t="str">
        <f>INDEX('Policy Characteristics'!I:I,MATCH(PolicyLevers!$C208,'Policy Characteristics'!$C:$C,0))</f>
        <v>% change in imports</v>
      </c>
      <c r="P208" s="242"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08" s="267" t="str">
        <f t="shared" si="41"/>
        <v>electricity-sector-main.html#elec-imports</v>
      </c>
      <c r="R208" s="268" t="str">
        <f t="shared" si="41"/>
        <v>electricity-imports-exports.html</v>
      </c>
      <c r="S208" s="297" t="str">
        <f t="shared" si="41"/>
        <v>Energy Information Administration.  2016.  Electric Power Annual.  Table 2.13.</v>
      </c>
      <c r="T208" s="250"/>
    </row>
    <row r="209" spans="1:20" s="242" customFormat="1" x14ac:dyDescent="0.35">
      <c r="A209" s="241" t="str">
        <f>INDEX('Policy Characteristics'!A:A,MATCH(PolicyLevers!$C209,'Policy Characteristics'!$C:$C,0))</f>
        <v>Electricity Supply</v>
      </c>
      <c r="B209" s="241" t="str">
        <f>INDEX('Policy Characteristics'!B:B,MATCH(PolicyLevers!$C209,'Policy Characteristics'!$C:$C,0))</f>
        <v>Change Electricity Imports</v>
      </c>
      <c r="C209" s="255" t="str">
        <f t="shared" si="40"/>
        <v>Percent Change in Electricity Imports</v>
      </c>
      <c r="D209" s="250" t="s">
        <v>81</v>
      </c>
      <c r="E209" s="243"/>
      <c r="F209" s="250" t="s">
        <v>95</v>
      </c>
      <c r="G209" s="250"/>
      <c r="H209" s="177">
        <v>528</v>
      </c>
      <c r="I209" s="243" t="s">
        <v>46</v>
      </c>
      <c r="J209" s="242" t="str">
        <f>INDEX('Policy Characteristics'!D:D,MATCH(PolicyLevers!$C209,'Policy Characteristics'!$C:$C,0))</f>
        <v>Electricity Imports and Exports</v>
      </c>
      <c r="K209" s="242" t="str">
        <f>INDEX('Policy Characteristics'!E:E,MATCH(PolicyLevers!$C209,'Policy Characteristics'!$C:$C,0))</f>
        <v>elec change imports</v>
      </c>
      <c r="L209" s="242">
        <f>INDEX('Policy Characteristics'!F:F,MATCH(PolicyLevers!$C209,'Policy Characteristics'!$C:$C,0))</f>
        <v>-1</v>
      </c>
      <c r="M209" s="242">
        <f>INDEX('Policy Characteristics'!G:G,MATCH(PolicyLevers!$C209,'Policy Characteristics'!$C:$C,0))</f>
        <v>1</v>
      </c>
      <c r="N209" s="242">
        <f>INDEX('Policy Characteristics'!H:H,MATCH(PolicyLevers!$C209,'Policy Characteristics'!$C:$C,0))</f>
        <v>0.02</v>
      </c>
      <c r="O209" s="242" t="str">
        <f>INDEX('Policy Characteristics'!I:I,MATCH(PolicyLevers!$C209,'Policy Characteristics'!$C:$C,0))</f>
        <v>% change in imports</v>
      </c>
      <c r="P209" s="242"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09" s="267" t="str">
        <f t="shared" si="41"/>
        <v>electricity-sector-main.html#elec-imports</v>
      </c>
      <c r="R209" s="268" t="str">
        <f t="shared" si="41"/>
        <v>electricity-imports-exports.html</v>
      </c>
      <c r="S209" s="297" t="str">
        <f t="shared" si="41"/>
        <v>Energy Information Administration.  2016.  Electric Power Annual.  Table 2.13.</v>
      </c>
      <c r="T209" s="250"/>
    </row>
    <row r="210" spans="1:20" s="242" customFormat="1" x14ac:dyDescent="0.35">
      <c r="A210" s="241" t="str">
        <f>INDEX('Policy Characteristics'!A:A,MATCH(PolicyLevers!$C210,'Policy Characteristics'!$C:$C,0))</f>
        <v>Electricity Supply</v>
      </c>
      <c r="B210" s="241" t="str">
        <f>INDEX('Policy Characteristics'!B:B,MATCH(PolicyLevers!$C210,'Policy Characteristics'!$C:$C,0))</f>
        <v>Change Electricity Imports</v>
      </c>
      <c r="C210" s="255" t="str">
        <f t="shared" si="40"/>
        <v>Percent Change in Electricity Imports</v>
      </c>
      <c r="D210" s="250" t="s">
        <v>453</v>
      </c>
      <c r="E210" s="243"/>
      <c r="F210" s="250" t="s">
        <v>456</v>
      </c>
      <c r="G210" s="250"/>
      <c r="H210" s="177">
        <v>529</v>
      </c>
      <c r="I210" s="243" t="s">
        <v>46</v>
      </c>
      <c r="J210" s="242" t="str">
        <f>INDEX('Policy Characteristics'!D:D,MATCH(PolicyLevers!$C210,'Policy Characteristics'!$C:$C,0))</f>
        <v>Electricity Imports and Exports</v>
      </c>
      <c r="K210" s="242" t="str">
        <f>INDEX('Policy Characteristics'!E:E,MATCH(PolicyLevers!$C210,'Policy Characteristics'!$C:$C,0))</f>
        <v>elec change imports</v>
      </c>
      <c r="L210" s="242">
        <f>INDEX('Policy Characteristics'!F:F,MATCH(PolicyLevers!$C210,'Policy Characteristics'!$C:$C,0))</f>
        <v>-1</v>
      </c>
      <c r="M210" s="242">
        <f>INDEX('Policy Characteristics'!G:G,MATCH(PolicyLevers!$C210,'Policy Characteristics'!$C:$C,0))</f>
        <v>1</v>
      </c>
      <c r="N210" s="242">
        <f>INDEX('Policy Characteristics'!H:H,MATCH(PolicyLevers!$C210,'Policy Characteristics'!$C:$C,0))</f>
        <v>0.02</v>
      </c>
      <c r="O210" s="242" t="str">
        <f>INDEX('Policy Characteristics'!I:I,MATCH(PolicyLevers!$C210,'Policy Characteristics'!$C:$C,0))</f>
        <v>% change in imports</v>
      </c>
      <c r="P210" s="242"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0" s="267" t="str">
        <f t="shared" si="41"/>
        <v>electricity-sector-main.html#elec-imports</v>
      </c>
      <c r="R210" s="268" t="str">
        <f t="shared" si="41"/>
        <v>electricity-imports-exports.html</v>
      </c>
      <c r="S210" s="297" t="str">
        <f t="shared" si="41"/>
        <v>Energy Information Administration.  2016.  Electric Power Annual.  Table 2.13.</v>
      </c>
      <c r="T210" s="250"/>
    </row>
    <row r="211" spans="1:20" s="242" customFormat="1" x14ac:dyDescent="0.35">
      <c r="A211" s="241" t="str">
        <f>INDEX('Policy Characteristics'!A:A,MATCH(PolicyLevers!$C211,'Policy Characteristics'!$C:$C,0))</f>
        <v>Electricity Supply</v>
      </c>
      <c r="B211" s="241" t="str">
        <f>INDEX('Policy Characteristics'!B:B,MATCH(PolicyLevers!$C211,'Policy Characteristics'!$C:$C,0))</f>
        <v>Change Electricity Imports</v>
      </c>
      <c r="C211" s="255" t="str">
        <f t="shared" si="40"/>
        <v>Percent Change in Electricity Imports</v>
      </c>
      <c r="D211" s="250" t="s">
        <v>82</v>
      </c>
      <c r="E211" s="243"/>
      <c r="F211" s="250" t="s">
        <v>96</v>
      </c>
      <c r="G211" s="250"/>
      <c r="H211" s="177">
        <v>530</v>
      </c>
      <c r="I211" s="243" t="s">
        <v>46</v>
      </c>
      <c r="J211" s="242" t="str">
        <f>INDEX('Policy Characteristics'!D:D,MATCH(PolicyLevers!$C211,'Policy Characteristics'!$C:$C,0))</f>
        <v>Electricity Imports and Exports</v>
      </c>
      <c r="K211" s="242" t="str">
        <f>INDEX('Policy Characteristics'!E:E,MATCH(PolicyLevers!$C211,'Policy Characteristics'!$C:$C,0))</f>
        <v>elec change imports</v>
      </c>
      <c r="L211" s="242">
        <f>INDEX('Policy Characteristics'!F:F,MATCH(PolicyLevers!$C211,'Policy Characteristics'!$C:$C,0))</f>
        <v>-1</v>
      </c>
      <c r="M211" s="242">
        <f>INDEX('Policy Characteristics'!G:G,MATCH(PolicyLevers!$C211,'Policy Characteristics'!$C:$C,0))</f>
        <v>1</v>
      </c>
      <c r="N211" s="242">
        <f>INDEX('Policy Characteristics'!H:H,MATCH(PolicyLevers!$C211,'Policy Characteristics'!$C:$C,0))</f>
        <v>0.02</v>
      </c>
      <c r="O211" s="242" t="str">
        <f>INDEX('Policy Characteristics'!I:I,MATCH(PolicyLevers!$C211,'Policy Characteristics'!$C:$C,0))</f>
        <v>% change in imports</v>
      </c>
      <c r="P211" s="242"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1" s="267" t="str">
        <f t="shared" si="41"/>
        <v>electricity-sector-main.html#elec-imports</v>
      </c>
      <c r="R211" s="268" t="str">
        <f t="shared" si="41"/>
        <v>electricity-imports-exports.html</v>
      </c>
      <c r="S211" s="297" t="str">
        <f t="shared" si="41"/>
        <v>Energy Information Administration.  2016.  Electric Power Annual.  Table 2.13.</v>
      </c>
      <c r="T211" s="250"/>
    </row>
    <row r="212" spans="1:20" s="242" customFormat="1" x14ac:dyDescent="0.35">
      <c r="A212" s="241" t="str">
        <f>INDEX('Policy Characteristics'!A:A,MATCH(PolicyLevers!$C212,'Policy Characteristics'!$C:$C,0))</f>
        <v>Electricity Supply</v>
      </c>
      <c r="B212" s="241" t="str">
        <f>INDEX('Policy Characteristics'!B:B,MATCH(PolicyLevers!$C212,'Policy Characteristics'!$C:$C,0))</f>
        <v>Change Electricity Imports</v>
      </c>
      <c r="C212" s="255" t="str">
        <f t="shared" si="40"/>
        <v>Percent Change in Electricity Imports</v>
      </c>
      <c r="D212" s="250" t="s">
        <v>83</v>
      </c>
      <c r="E212" s="243"/>
      <c r="F212" s="250" t="s">
        <v>97</v>
      </c>
      <c r="G212" s="250"/>
      <c r="H212" s="177">
        <v>531</v>
      </c>
      <c r="I212" s="243" t="s">
        <v>47</v>
      </c>
      <c r="J212" s="242" t="str">
        <f>INDEX('Policy Characteristics'!D:D,MATCH(PolicyLevers!$C212,'Policy Characteristics'!$C:$C,0))</f>
        <v>Electricity Imports and Exports</v>
      </c>
      <c r="K212" s="242" t="str">
        <f>INDEX('Policy Characteristics'!E:E,MATCH(PolicyLevers!$C212,'Policy Characteristics'!$C:$C,0))</f>
        <v>elec change imports</v>
      </c>
      <c r="L212" s="242">
        <f>INDEX('Policy Characteristics'!F:F,MATCH(PolicyLevers!$C212,'Policy Characteristics'!$C:$C,0))</f>
        <v>-1</v>
      </c>
      <c r="M212" s="242">
        <f>INDEX('Policy Characteristics'!G:G,MATCH(PolicyLevers!$C212,'Policy Characteristics'!$C:$C,0))</f>
        <v>1</v>
      </c>
      <c r="N212" s="242">
        <f>INDEX('Policy Characteristics'!H:H,MATCH(PolicyLevers!$C212,'Policy Characteristics'!$C:$C,0))</f>
        <v>0.02</v>
      </c>
      <c r="O212" s="242" t="str">
        <f>INDEX('Policy Characteristics'!I:I,MATCH(PolicyLevers!$C212,'Policy Characteristics'!$C:$C,0))</f>
        <v>% change in imports</v>
      </c>
      <c r="P212" s="242"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2" s="267" t="str">
        <f t="shared" si="41"/>
        <v>electricity-sector-main.html#elec-imports</v>
      </c>
      <c r="R212" s="268" t="str">
        <f t="shared" si="41"/>
        <v>electricity-imports-exports.html</v>
      </c>
      <c r="S212" s="297" t="str">
        <f t="shared" si="41"/>
        <v>Energy Information Administration.  2016.  Electric Power Annual.  Table 2.13.</v>
      </c>
      <c r="T212" s="250"/>
    </row>
    <row r="213" spans="1:20" s="242" customFormat="1" x14ac:dyDescent="0.35">
      <c r="A213" s="241" t="str">
        <f>INDEX('Policy Characteristics'!A:A,MATCH(PolicyLevers!$C213,'Policy Characteristics'!$C:$C,0))</f>
        <v>Electricity Supply</v>
      </c>
      <c r="B213" s="241" t="str">
        <f>INDEX('Policy Characteristics'!B:B,MATCH(PolicyLevers!$C213,'Policy Characteristics'!$C:$C,0))</f>
        <v>Change Electricity Imports</v>
      </c>
      <c r="C213" s="255" t="str">
        <f t="shared" si="40"/>
        <v>Percent Change in Electricity Imports</v>
      </c>
      <c r="D213" s="250" t="s">
        <v>84</v>
      </c>
      <c r="E213" s="243"/>
      <c r="F213" s="250" t="s">
        <v>98</v>
      </c>
      <c r="G213" s="250"/>
      <c r="H213" s="177">
        <v>532</v>
      </c>
      <c r="I213" s="243" t="s">
        <v>46</v>
      </c>
      <c r="J213" s="242" t="str">
        <f>INDEX('Policy Characteristics'!D:D,MATCH(PolicyLevers!$C213,'Policy Characteristics'!$C:$C,0))</f>
        <v>Electricity Imports and Exports</v>
      </c>
      <c r="K213" s="242" t="str">
        <f>INDEX('Policy Characteristics'!E:E,MATCH(PolicyLevers!$C213,'Policy Characteristics'!$C:$C,0))</f>
        <v>elec change imports</v>
      </c>
      <c r="L213" s="242">
        <f>INDEX('Policy Characteristics'!F:F,MATCH(PolicyLevers!$C213,'Policy Characteristics'!$C:$C,0))</f>
        <v>-1</v>
      </c>
      <c r="M213" s="242">
        <f>INDEX('Policy Characteristics'!G:G,MATCH(PolicyLevers!$C213,'Policy Characteristics'!$C:$C,0))</f>
        <v>1</v>
      </c>
      <c r="N213" s="242">
        <f>INDEX('Policy Characteristics'!H:H,MATCH(PolicyLevers!$C213,'Policy Characteristics'!$C:$C,0))</f>
        <v>0.02</v>
      </c>
      <c r="O213" s="242" t="str">
        <f>INDEX('Policy Characteristics'!I:I,MATCH(PolicyLevers!$C213,'Policy Characteristics'!$C:$C,0))</f>
        <v>% change in imports</v>
      </c>
      <c r="P213" s="242"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3" s="267" t="str">
        <f t="shared" si="41"/>
        <v>electricity-sector-main.html#elec-imports</v>
      </c>
      <c r="R213" s="268" t="str">
        <f t="shared" si="41"/>
        <v>electricity-imports-exports.html</v>
      </c>
      <c r="S213" s="297" t="str">
        <f t="shared" si="41"/>
        <v>Energy Information Administration.  2016.  Electric Power Annual.  Table 2.13.</v>
      </c>
      <c r="T213" s="250"/>
    </row>
    <row r="214" spans="1:20" s="242" customFormat="1" x14ac:dyDescent="0.35">
      <c r="A214" s="241" t="str">
        <f>INDEX('Policy Characteristics'!A:A,MATCH(PolicyLevers!$C214,'Policy Characteristics'!$C:$C,0))</f>
        <v>Electricity Supply</v>
      </c>
      <c r="B214" s="241" t="str">
        <f>INDEX('Policy Characteristics'!B:B,MATCH(PolicyLevers!$C214,'Policy Characteristics'!$C:$C,0))</f>
        <v>Change Electricity Imports</v>
      </c>
      <c r="C214" s="255" t="str">
        <f t="shared" si="40"/>
        <v>Percent Change in Electricity Imports</v>
      </c>
      <c r="D214" s="250" t="s">
        <v>711</v>
      </c>
      <c r="E214" s="243"/>
      <c r="F214" s="250" t="s">
        <v>440</v>
      </c>
      <c r="G214" s="250"/>
      <c r="H214" s="177">
        <v>533</v>
      </c>
      <c r="I214" s="243" t="s">
        <v>47</v>
      </c>
      <c r="J214" s="242" t="str">
        <f>INDEX('Policy Characteristics'!D:D,MATCH(PolicyLevers!$C214,'Policy Characteristics'!$C:$C,0))</f>
        <v>Electricity Imports and Exports</v>
      </c>
      <c r="K214" s="242" t="str">
        <f>INDEX('Policy Characteristics'!E:E,MATCH(PolicyLevers!$C214,'Policy Characteristics'!$C:$C,0))</f>
        <v>elec change imports</v>
      </c>
      <c r="L214" s="242">
        <f>INDEX('Policy Characteristics'!F:F,MATCH(PolicyLevers!$C214,'Policy Characteristics'!$C:$C,0))</f>
        <v>-1</v>
      </c>
      <c r="M214" s="242">
        <f>INDEX('Policy Characteristics'!G:G,MATCH(PolicyLevers!$C214,'Policy Characteristics'!$C:$C,0))</f>
        <v>1</v>
      </c>
      <c r="N214" s="242">
        <f>INDEX('Policy Characteristics'!H:H,MATCH(PolicyLevers!$C214,'Policy Characteristics'!$C:$C,0))</f>
        <v>0.02</v>
      </c>
      <c r="O214" s="242" t="str">
        <f>INDEX('Policy Characteristics'!I:I,MATCH(PolicyLevers!$C214,'Policy Characteristics'!$C:$C,0))</f>
        <v>% change in imports</v>
      </c>
      <c r="P214" s="242"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4" s="267" t="str">
        <f t="shared" si="41"/>
        <v>electricity-sector-main.html#elec-imports</v>
      </c>
      <c r="R214" s="268" t="str">
        <f t="shared" si="41"/>
        <v>electricity-imports-exports.html</v>
      </c>
      <c r="S214" s="297" t="str">
        <f t="shared" si="41"/>
        <v>Energy Information Administration.  2016.  Electric Power Annual.  Table 2.13.</v>
      </c>
      <c r="T214" s="250"/>
    </row>
    <row r="215" spans="1:20" s="242" customFormat="1" x14ac:dyDescent="0.35">
      <c r="A215" s="241" t="str">
        <f>INDEX('Policy Characteristics'!A:A,MATCH(PolicyLevers!$C215,'Policy Characteristics'!$C:$C,0))</f>
        <v>Electricity Supply</v>
      </c>
      <c r="B215" s="241" t="str">
        <f>INDEX('Policy Characteristics'!B:B,MATCH(PolicyLevers!$C215,'Policy Characteristics'!$C:$C,0))</f>
        <v>Change Electricity Imports</v>
      </c>
      <c r="C215" s="255" t="str">
        <f t="shared" si="40"/>
        <v>Percent Change in Electricity Imports</v>
      </c>
      <c r="D215" s="250" t="s">
        <v>299</v>
      </c>
      <c r="E215" s="243"/>
      <c r="F215" s="250" t="s">
        <v>301</v>
      </c>
      <c r="G215" s="250"/>
      <c r="H215" s="177">
        <v>534</v>
      </c>
      <c r="I215" s="243" t="s">
        <v>46</v>
      </c>
      <c r="J215" s="242" t="str">
        <f>INDEX('Policy Characteristics'!D:D,MATCH(PolicyLevers!$C215,'Policy Characteristics'!$C:$C,0))</f>
        <v>Electricity Imports and Exports</v>
      </c>
      <c r="K215" s="242" t="str">
        <f>INDEX('Policy Characteristics'!E:E,MATCH(PolicyLevers!$C215,'Policy Characteristics'!$C:$C,0))</f>
        <v>elec change imports</v>
      </c>
      <c r="L215" s="242">
        <f>INDEX('Policy Characteristics'!F:F,MATCH(PolicyLevers!$C215,'Policy Characteristics'!$C:$C,0))</f>
        <v>-1</v>
      </c>
      <c r="M215" s="242">
        <f>INDEX('Policy Characteristics'!G:G,MATCH(PolicyLevers!$C215,'Policy Characteristics'!$C:$C,0))</f>
        <v>1</v>
      </c>
      <c r="N215" s="242">
        <f>INDEX('Policy Characteristics'!H:H,MATCH(PolicyLevers!$C215,'Policy Characteristics'!$C:$C,0))</f>
        <v>0.02</v>
      </c>
      <c r="O215" s="242" t="str">
        <f>INDEX('Policy Characteristics'!I:I,MATCH(PolicyLevers!$C215,'Policy Characteristics'!$C:$C,0))</f>
        <v>% change in imports</v>
      </c>
      <c r="P215" s="242"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5" s="267" t="str">
        <f t="shared" si="41"/>
        <v>electricity-sector-main.html#elec-imports</v>
      </c>
      <c r="R215" s="268" t="str">
        <f t="shared" si="41"/>
        <v>electricity-imports-exports.html</v>
      </c>
      <c r="S215" s="297" t="str">
        <f t="shared" si="41"/>
        <v>Energy Information Administration.  2016.  Electric Power Annual.  Table 2.13.</v>
      </c>
      <c r="T215" s="250"/>
    </row>
    <row r="216" spans="1:20" s="242" customFormat="1" x14ac:dyDescent="0.35">
      <c r="A216" s="241" t="str">
        <f>INDEX('Policy Characteristics'!A:A,MATCH(PolicyLevers!$C216,'Policy Characteristics'!$C:$C,0))</f>
        <v>Electricity Supply</v>
      </c>
      <c r="B216" s="241" t="str">
        <f>INDEX('Policy Characteristics'!B:B,MATCH(PolicyLevers!$C216,'Policy Characteristics'!$C:$C,0))</f>
        <v>Change Electricity Imports</v>
      </c>
      <c r="C216" s="255" t="str">
        <f t="shared" si="40"/>
        <v>Percent Change in Electricity Imports</v>
      </c>
      <c r="D216" s="250" t="s">
        <v>300</v>
      </c>
      <c r="E216" s="243"/>
      <c r="F216" s="250" t="s">
        <v>302</v>
      </c>
      <c r="G216" s="250"/>
      <c r="H216" s="177">
        <v>535</v>
      </c>
      <c r="I216" s="243" t="s">
        <v>47</v>
      </c>
      <c r="J216" s="242" t="str">
        <f>INDEX('Policy Characteristics'!D:D,MATCH(PolicyLevers!$C216,'Policy Characteristics'!$C:$C,0))</f>
        <v>Electricity Imports and Exports</v>
      </c>
      <c r="K216" s="242" t="str">
        <f>INDEX('Policy Characteristics'!E:E,MATCH(PolicyLevers!$C216,'Policy Characteristics'!$C:$C,0))</f>
        <v>elec change imports</v>
      </c>
      <c r="L216" s="242">
        <f>INDEX('Policy Characteristics'!F:F,MATCH(PolicyLevers!$C216,'Policy Characteristics'!$C:$C,0))</f>
        <v>-1</v>
      </c>
      <c r="M216" s="242">
        <f>INDEX('Policy Characteristics'!G:G,MATCH(PolicyLevers!$C216,'Policy Characteristics'!$C:$C,0))</f>
        <v>1</v>
      </c>
      <c r="N216" s="242">
        <f>INDEX('Policy Characteristics'!H:H,MATCH(PolicyLevers!$C216,'Policy Characteristics'!$C:$C,0))</f>
        <v>0.02</v>
      </c>
      <c r="O216" s="242" t="str">
        <f>INDEX('Policy Characteristics'!I:I,MATCH(PolicyLevers!$C216,'Policy Characteristics'!$C:$C,0))</f>
        <v>% change in imports</v>
      </c>
      <c r="P216" s="242"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6" s="267" t="str">
        <f t="shared" si="41"/>
        <v>electricity-sector-main.html#elec-imports</v>
      </c>
      <c r="R216" s="268" t="str">
        <f t="shared" si="41"/>
        <v>electricity-imports-exports.html</v>
      </c>
      <c r="S216" s="297" t="str">
        <f t="shared" si="41"/>
        <v>Energy Information Administration.  2016.  Electric Power Annual.  Table 2.13.</v>
      </c>
      <c r="T216" s="250"/>
    </row>
    <row r="217" spans="1:20" s="242" customFormat="1" x14ac:dyDescent="0.35">
      <c r="A217" s="241" t="str">
        <f>INDEX('Policy Characteristics'!A:A,MATCH(PolicyLevers!$C217,'Policy Characteristics'!$C:$C,0))</f>
        <v>Electricity Supply</v>
      </c>
      <c r="B217" s="241" t="str">
        <f>INDEX('Policy Characteristics'!B:B,MATCH(PolicyLevers!$C217,'Policy Characteristics'!$C:$C,0))</f>
        <v>Change Electricity Imports</v>
      </c>
      <c r="C217" s="255" t="str">
        <f t="shared" si="40"/>
        <v>Percent Change in Electricity Imports</v>
      </c>
      <c r="D217" s="250" t="s">
        <v>449</v>
      </c>
      <c r="E217" s="243"/>
      <c r="F217" s="250" t="s">
        <v>448</v>
      </c>
      <c r="G217" s="250"/>
      <c r="H217" s="177">
        <v>536</v>
      </c>
      <c r="I217" s="243" t="s">
        <v>47</v>
      </c>
      <c r="J217" s="242" t="str">
        <f>INDEX('Policy Characteristics'!D:D,MATCH(PolicyLevers!$C217,'Policy Characteristics'!$C:$C,0))</f>
        <v>Electricity Imports and Exports</v>
      </c>
      <c r="K217" s="242" t="str">
        <f>INDEX('Policy Characteristics'!E:E,MATCH(PolicyLevers!$C217,'Policy Characteristics'!$C:$C,0))</f>
        <v>elec change imports</v>
      </c>
      <c r="L217" s="242">
        <f>INDEX('Policy Characteristics'!F:F,MATCH(PolicyLevers!$C217,'Policy Characteristics'!$C:$C,0))</f>
        <v>-1</v>
      </c>
      <c r="M217" s="242">
        <f>INDEX('Policy Characteristics'!G:G,MATCH(PolicyLevers!$C217,'Policy Characteristics'!$C:$C,0))</f>
        <v>1</v>
      </c>
      <c r="N217" s="242">
        <f>INDEX('Policy Characteristics'!H:H,MATCH(PolicyLevers!$C217,'Policy Characteristics'!$C:$C,0))</f>
        <v>0.02</v>
      </c>
      <c r="O217" s="242" t="str">
        <f>INDEX('Policy Characteristics'!I:I,MATCH(PolicyLevers!$C217,'Policy Characteristics'!$C:$C,0))</f>
        <v>% change in imports</v>
      </c>
      <c r="P217" s="242"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7" s="267" t="str">
        <f t="shared" si="41"/>
        <v>electricity-sector-main.html#elec-imports</v>
      </c>
      <c r="R217" s="268" t="str">
        <f t="shared" si="41"/>
        <v>electricity-imports-exports.html</v>
      </c>
      <c r="S217" s="297" t="str">
        <f t="shared" si="41"/>
        <v>Energy Information Administration.  2016.  Electric Power Annual.  Table 2.13.</v>
      </c>
      <c r="T217" s="250"/>
    </row>
    <row r="218" spans="1:20" s="242" customFormat="1" x14ac:dyDescent="0.35">
      <c r="A218" s="241" t="str">
        <f>INDEX('Policy Characteristics'!A:A,MATCH(PolicyLevers!$C218,'Policy Characteristics'!$C:$C,0))</f>
        <v>Electricity Supply</v>
      </c>
      <c r="B218" s="241" t="str">
        <f>INDEX('Policy Characteristics'!B:B,MATCH(PolicyLevers!$C218,'Policy Characteristics'!$C:$C,0))</f>
        <v>Change Electricity Imports</v>
      </c>
      <c r="C218" s="255" t="str">
        <f t="shared" si="40"/>
        <v>Percent Change in Electricity Imports</v>
      </c>
      <c r="D218" s="250" t="s">
        <v>458</v>
      </c>
      <c r="E218" s="243"/>
      <c r="F218" s="250" t="s">
        <v>459</v>
      </c>
      <c r="G218" s="250"/>
      <c r="H218" s="177">
        <v>537</v>
      </c>
      <c r="I218" s="243" t="s">
        <v>47</v>
      </c>
      <c r="J218" s="242" t="str">
        <f>INDEX('Policy Characteristics'!D:D,MATCH(PolicyLevers!$C218,'Policy Characteristics'!$C:$C,0))</f>
        <v>Electricity Imports and Exports</v>
      </c>
      <c r="K218" s="242" t="str">
        <f>INDEX('Policy Characteristics'!E:E,MATCH(PolicyLevers!$C218,'Policy Characteristics'!$C:$C,0))</f>
        <v>elec change imports</v>
      </c>
      <c r="L218" s="242">
        <f>INDEX('Policy Characteristics'!F:F,MATCH(PolicyLevers!$C218,'Policy Characteristics'!$C:$C,0))</f>
        <v>-1</v>
      </c>
      <c r="M218" s="242">
        <f>INDEX('Policy Characteristics'!G:G,MATCH(PolicyLevers!$C218,'Policy Characteristics'!$C:$C,0))</f>
        <v>1</v>
      </c>
      <c r="N218" s="242">
        <f>INDEX('Policy Characteristics'!H:H,MATCH(PolicyLevers!$C218,'Policy Characteristics'!$C:$C,0))</f>
        <v>0.02</v>
      </c>
      <c r="O218" s="242" t="str">
        <f>INDEX('Policy Characteristics'!I:I,MATCH(PolicyLevers!$C218,'Policy Characteristics'!$C:$C,0))</f>
        <v>% change in imports</v>
      </c>
      <c r="P218" s="242"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8" s="267" t="str">
        <f t="shared" si="41"/>
        <v>electricity-sector-main.html#elec-imports</v>
      </c>
      <c r="R218" s="268" t="str">
        <f t="shared" si="41"/>
        <v>electricity-imports-exports.html</v>
      </c>
      <c r="S218" s="297" t="str">
        <f t="shared" si="41"/>
        <v>Energy Information Administration.  2016.  Electric Power Annual.  Table 2.13.</v>
      </c>
      <c r="T218" s="250"/>
    </row>
    <row r="219" spans="1:20" s="242" customFormat="1" x14ac:dyDescent="0.35">
      <c r="A219" s="241" t="str">
        <f>INDEX('Policy Characteristics'!A:A,MATCH(PolicyLevers!$C219,'Policy Characteristics'!$C:$C,0))</f>
        <v>Electricity Supply</v>
      </c>
      <c r="B219" s="241" t="str">
        <f>INDEX('Policy Characteristics'!B:B,MATCH(PolicyLevers!$C219,'Policy Characteristics'!$C:$C,0))</f>
        <v>Change Electricity Imports</v>
      </c>
      <c r="C219" s="255" t="str">
        <f t="shared" si="40"/>
        <v>Percent Change in Electricity Imports</v>
      </c>
      <c r="D219" s="250" t="s">
        <v>1106</v>
      </c>
      <c r="E219" s="243"/>
      <c r="F219" s="250" t="s">
        <v>767</v>
      </c>
      <c r="G219" s="250"/>
      <c r="H219" s="177">
        <v>538</v>
      </c>
      <c r="I219" s="243" t="s">
        <v>47</v>
      </c>
      <c r="J219" s="242" t="str">
        <f>INDEX('Policy Characteristics'!D:D,MATCH(PolicyLevers!$C219,'Policy Characteristics'!$C:$C,0))</f>
        <v>Electricity Imports and Exports</v>
      </c>
      <c r="K219" s="242" t="str">
        <f>INDEX('Policy Characteristics'!E:E,MATCH(PolicyLevers!$C219,'Policy Characteristics'!$C:$C,0))</f>
        <v>elec change imports</v>
      </c>
      <c r="L219" s="242">
        <f>INDEX('Policy Characteristics'!F:F,MATCH(PolicyLevers!$C219,'Policy Characteristics'!$C:$C,0))</f>
        <v>-1</v>
      </c>
      <c r="M219" s="242">
        <f>INDEX('Policy Characteristics'!G:G,MATCH(PolicyLevers!$C219,'Policy Characteristics'!$C:$C,0))</f>
        <v>1</v>
      </c>
      <c r="N219" s="242">
        <f>INDEX('Policy Characteristics'!H:H,MATCH(PolicyLevers!$C219,'Policy Characteristics'!$C:$C,0))</f>
        <v>0.02</v>
      </c>
      <c r="O219" s="242" t="str">
        <f>INDEX('Policy Characteristics'!I:I,MATCH(PolicyLevers!$C219,'Policy Characteristics'!$C:$C,0))</f>
        <v>% change in imports</v>
      </c>
      <c r="P219" s="242"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9" s="267" t="str">
        <f t="shared" si="41"/>
        <v>electricity-sector-main.html#elec-imports</v>
      </c>
      <c r="R219" s="268" t="str">
        <f t="shared" si="41"/>
        <v>electricity-imports-exports.html</v>
      </c>
      <c r="S219" s="297" t="str">
        <f t="shared" si="41"/>
        <v>Energy Information Administration.  2016.  Electric Power Annual.  Table 2.13.</v>
      </c>
      <c r="T219" s="250"/>
    </row>
    <row r="220" spans="1:20" s="242" customFormat="1" x14ac:dyDescent="0.35">
      <c r="A220" s="241" t="str">
        <f>INDEX('Policy Characteristics'!A:A,MATCH(PolicyLevers!$C220,'Policy Characteristics'!$C:$C,0))</f>
        <v>Electricity Supply</v>
      </c>
      <c r="B220" s="241" t="str">
        <f>INDEX('Policy Characteristics'!B:B,MATCH(PolicyLevers!$C220,'Policy Characteristics'!$C:$C,0))</f>
        <v>Change Electricity Imports</v>
      </c>
      <c r="C220" s="255" t="str">
        <f t="shared" si="40"/>
        <v>Percent Change in Electricity Imports</v>
      </c>
      <c r="D220" s="250" t="s">
        <v>1107</v>
      </c>
      <c r="E220" s="243"/>
      <c r="F220" s="250" t="s">
        <v>917</v>
      </c>
      <c r="G220" s="250"/>
      <c r="H220" s="177">
        <v>539</v>
      </c>
      <c r="I220" s="243" t="s">
        <v>47</v>
      </c>
      <c r="J220" s="242" t="str">
        <f>INDEX('Policy Characteristics'!D:D,MATCH(PolicyLevers!$C220,'Policy Characteristics'!$C:$C,0))</f>
        <v>Electricity Imports and Exports</v>
      </c>
      <c r="K220" s="242" t="str">
        <f>INDEX('Policy Characteristics'!E:E,MATCH(PolicyLevers!$C220,'Policy Characteristics'!$C:$C,0))</f>
        <v>elec change imports</v>
      </c>
      <c r="L220" s="242">
        <f>INDEX('Policy Characteristics'!F:F,MATCH(PolicyLevers!$C220,'Policy Characteristics'!$C:$C,0))</f>
        <v>-1</v>
      </c>
      <c r="M220" s="242">
        <f>INDEX('Policy Characteristics'!G:G,MATCH(PolicyLevers!$C220,'Policy Characteristics'!$C:$C,0))</f>
        <v>1</v>
      </c>
      <c r="N220" s="242">
        <f>INDEX('Policy Characteristics'!H:H,MATCH(PolicyLevers!$C220,'Policy Characteristics'!$C:$C,0))</f>
        <v>0.02</v>
      </c>
      <c r="O220" s="242" t="str">
        <f>INDEX('Policy Characteristics'!I:I,MATCH(PolicyLevers!$C220,'Policy Characteristics'!$C:$C,0))</f>
        <v>% change in imports</v>
      </c>
      <c r="P220" s="242"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20" s="267" t="str">
        <f t="shared" si="41"/>
        <v>electricity-sector-main.html#elec-imports</v>
      </c>
      <c r="R220" s="268" t="str">
        <f t="shared" si="41"/>
        <v>electricity-imports-exports.html</v>
      </c>
      <c r="S220" s="297" t="str">
        <f t="shared" si="41"/>
        <v>Energy Information Administration.  2016.  Electric Power Annual.  Table 2.13.</v>
      </c>
      <c r="T220" s="250"/>
    </row>
    <row r="221" spans="1:20" s="242" customFormat="1" x14ac:dyDescent="0.35">
      <c r="A221" s="241" t="str">
        <f>INDEX('Policy Characteristics'!A:A,MATCH(PolicyLevers!$C221,'Policy Characteristics'!$C:$C,0))</f>
        <v>Electricity Supply</v>
      </c>
      <c r="B221" s="241" t="str">
        <f>INDEX('Policy Characteristics'!B:B,MATCH(PolicyLevers!$C221,'Policy Characteristics'!$C:$C,0))</f>
        <v>Change Electricity Imports</v>
      </c>
      <c r="C221" s="255" t="str">
        <f t="shared" si="40"/>
        <v>Percent Change in Electricity Imports</v>
      </c>
      <c r="D221" s="250" t="s">
        <v>1108</v>
      </c>
      <c r="E221" s="243"/>
      <c r="F221" s="250" t="s">
        <v>769</v>
      </c>
      <c r="G221" s="250"/>
      <c r="H221" s="177">
        <v>540</v>
      </c>
      <c r="I221" s="243" t="s">
        <v>47</v>
      </c>
      <c r="J221" s="242" t="str">
        <f>INDEX('Policy Characteristics'!D:D,MATCH(PolicyLevers!$C221,'Policy Characteristics'!$C:$C,0))</f>
        <v>Electricity Imports and Exports</v>
      </c>
      <c r="K221" s="242" t="str">
        <f>INDEX('Policy Characteristics'!E:E,MATCH(PolicyLevers!$C221,'Policy Characteristics'!$C:$C,0))</f>
        <v>elec change imports</v>
      </c>
      <c r="L221" s="242">
        <f>INDEX('Policy Characteristics'!F:F,MATCH(PolicyLevers!$C221,'Policy Characteristics'!$C:$C,0))</f>
        <v>-1</v>
      </c>
      <c r="M221" s="242">
        <f>INDEX('Policy Characteristics'!G:G,MATCH(PolicyLevers!$C221,'Policy Characteristics'!$C:$C,0))</f>
        <v>1</v>
      </c>
      <c r="N221" s="242">
        <f>INDEX('Policy Characteristics'!H:H,MATCH(PolicyLevers!$C221,'Policy Characteristics'!$C:$C,0))</f>
        <v>0.02</v>
      </c>
      <c r="O221" s="242" t="str">
        <f>INDEX('Policy Characteristics'!I:I,MATCH(PolicyLevers!$C221,'Policy Characteristics'!$C:$C,0))</f>
        <v>% change in imports</v>
      </c>
      <c r="P221" s="242"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21" s="267" t="str">
        <f t="shared" si="41"/>
        <v>electricity-sector-main.html#elec-imports</v>
      </c>
      <c r="R221" s="268" t="str">
        <f t="shared" si="41"/>
        <v>electricity-imports-exports.html</v>
      </c>
      <c r="S221" s="297" t="str">
        <f t="shared" si="41"/>
        <v>Energy Information Administration.  2016.  Electric Power Annual.  Table 2.13.</v>
      </c>
      <c r="T221" s="250"/>
    </row>
    <row r="222" spans="1:20" x14ac:dyDescent="0.35">
      <c r="A222" s="241" t="str">
        <f>INDEX('Policy Characteristics'!A:A,MATCH(PolicyLevers!$C222,'Policy Characteristics'!$C:$C,0))</f>
        <v>Electricity Supply</v>
      </c>
      <c r="B222" s="241" t="str">
        <f>INDEX('Policy Characteristics'!B:B,MATCH(PolicyLevers!$C222,'Policy Characteristics'!$C:$C,0))</f>
        <v>Non BAU Guaranteed Dispatch</v>
      </c>
      <c r="C222" s="262" t="s">
        <v>290</v>
      </c>
      <c r="D222" s="243"/>
      <c r="E222" s="243"/>
      <c r="F222" s="243"/>
      <c r="G222" s="243"/>
      <c r="H222" s="40">
        <v>619</v>
      </c>
      <c r="I222" s="243" t="s">
        <v>47</v>
      </c>
      <c r="J222" s="242" t="str">
        <f>INDEX('Policy Characteristics'!D:D,MATCH(PolicyLevers!$C222,'Policy Characteristics'!$C:$C,0))</f>
        <v>Non BAU Guaranteed Dispatch</v>
      </c>
      <c r="K222" s="242" t="str">
        <f>INDEX('Policy Characteristics'!E:E,MATCH(PolicyLevers!$C222,'Policy Characteristics'!$C:$C,0))</f>
        <v>elec non BAU guaranteed dispatch</v>
      </c>
      <c r="L222" s="242">
        <f>INDEX('Policy Characteristics'!F:F,MATCH(PolicyLevers!$C222,'Policy Characteristics'!$C:$C,0))</f>
        <v>0</v>
      </c>
      <c r="M222" s="242">
        <f>INDEX('Policy Characteristics'!G:G,MATCH(PolicyLevers!$C222,'Policy Characteristics'!$C:$C,0))</f>
        <v>0</v>
      </c>
      <c r="N222" s="242">
        <f>INDEX('Policy Characteristics'!H:H,MATCH(PolicyLevers!$C222,'Policy Characteristics'!$C:$C,0))</f>
        <v>0</v>
      </c>
      <c r="O222" s="242">
        <f>INDEX('Policy Characteristics'!I:I,MATCH(PolicyLevers!$C222,'Policy Characteristics'!$C:$C,0))</f>
        <v>0</v>
      </c>
      <c r="P222" s="242" t="str">
        <f>INDEX('Policy Characteristics'!J:J,MATCH(PolicyLevers!$C222,'Policy Characteristics'!$C:$C,0))</f>
        <v>**Description:**0</v>
      </c>
      <c r="Q222" s="243"/>
      <c r="R222" s="264"/>
      <c r="S222" s="265"/>
      <c r="T222" s="243"/>
    </row>
    <row r="223" spans="1:20" x14ac:dyDescent="0.35">
      <c r="A223" s="241" t="str">
        <f>INDEX('Policy Characteristics'!A:A,MATCH(PolicyLevers!$C223,'Policy Characteristics'!$C:$C,0))</f>
        <v>Electricity Supply</v>
      </c>
      <c r="B223" s="241" t="str">
        <f>INDEX('Policy Characteristics'!B:B,MATCH(PolicyLevers!$C223,'Policy Characteristics'!$C:$C,0))</f>
        <v>Demand Response</v>
      </c>
      <c r="C223" s="262" t="s">
        <v>30</v>
      </c>
      <c r="D223" s="243"/>
      <c r="E223" s="243"/>
      <c r="F223" s="243"/>
      <c r="G223" s="243"/>
      <c r="H223" s="40">
        <v>30</v>
      </c>
      <c r="I223" s="243" t="s">
        <v>46</v>
      </c>
      <c r="J223" s="242" t="str">
        <f>INDEX('Policy Characteristics'!D:D,MATCH(PolicyLevers!$C223,'Policy Characteristics'!$C:$C,0))</f>
        <v>Demand Response</v>
      </c>
      <c r="K223" s="242" t="str">
        <f>INDEX('Policy Characteristics'!E:E,MATCH(PolicyLevers!$C223,'Policy Characteristics'!$C:$C,0))</f>
        <v>elec demand response</v>
      </c>
      <c r="L223" s="242">
        <f>INDEX('Policy Characteristics'!F:F,MATCH(PolicyLevers!$C223,'Policy Characteristics'!$C:$C,0))</f>
        <v>0</v>
      </c>
      <c r="M223" s="242">
        <f>INDEX('Policy Characteristics'!G:G,MATCH(PolicyLevers!$C223,'Policy Characteristics'!$C:$C,0))</f>
        <v>1</v>
      </c>
      <c r="N223" s="242">
        <f>INDEX('Policy Characteristics'!H:H,MATCH(PolicyLevers!$C223,'Policy Characteristics'!$C:$C,0))</f>
        <v>0.01</v>
      </c>
      <c r="O223" s="242" t="str">
        <f>INDEX('Policy Characteristics'!I:I,MATCH(PolicyLevers!$C223,'Policy Characteristics'!$C:$C,0))</f>
        <v>% of potential achieved</v>
      </c>
      <c r="P223" s="242"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4.6 GW of demand response capacity in 2050 (on top of a BAU quantity of 2.2 GW).</v>
      </c>
      <c r="Q223" s="243" t="s">
        <v>1738</v>
      </c>
      <c r="R223" s="264" t="s">
        <v>216</v>
      </c>
      <c r="S223" s="265" t="s">
        <v>168</v>
      </c>
      <c r="T223" s="243"/>
    </row>
    <row r="224" spans="1:20" x14ac:dyDescent="0.35">
      <c r="A224" s="241" t="str">
        <f>INDEX('Policy Characteristics'!A:A,MATCH(PolicyLevers!$C224,'Policy Characteristics'!$C:$C,0))</f>
        <v>Electricity Supply</v>
      </c>
      <c r="B224" s="241" t="str">
        <f>INDEX('Policy Characteristics'!B:B,MATCH(PolicyLevers!$C224,'Policy Characteristics'!$C:$C,0))</f>
        <v>Early Retirement of Power Plants</v>
      </c>
      <c r="C224" s="262" t="s">
        <v>134</v>
      </c>
      <c r="D224" s="243" t="s">
        <v>452</v>
      </c>
      <c r="E224" s="243"/>
      <c r="F224" s="243" t="s">
        <v>451</v>
      </c>
      <c r="G224" s="243"/>
      <c r="H224" s="40">
        <v>31</v>
      </c>
      <c r="I224" s="243" t="s">
        <v>46</v>
      </c>
      <c r="J224" s="242" t="str">
        <f>INDEX('Policy Characteristics'!D:D,MATCH(PolicyLevers!$C224,'Policy Characteristics'!$C:$C,0))</f>
        <v>Early Retirement of Power Plants</v>
      </c>
      <c r="K224" s="242" t="str">
        <f>INDEX('Policy Characteristics'!E:E,MATCH(PolicyLevers!$C224,'Policy Characteristics'!$C:$C,0))</f>
        <v>elec early retirement</v>
      </c>
      <c r="L224" s="242">
        <f>INDEX('Policy Characteristics'!F:F,MATCH(PolicyLevers!$C224,'Policy Characteristics'!$C:$C,0))</f>
        <v>0</v>
      </c>
      <c r="M224" s="242">
        <f>INDEX('Policy Characteristics'!G:G,MATCH(PolicyLevers!$C224,'Policy Characteristics'!$C:$C,0))</f>
        <v>50000</v>
      </c>
      <c r="N224" s="242">
        <f>INDEX('Policy Characteristics'!H:H,MATCH(PolicyLevers!$C224,'Policy Characteristics'!$C:$C,0))</f>
        <v>500</v>
      </c>
      <c r="O224" s="242" t="str">
        <f>INDEX('Policy Characteristics'!I:I,MATCH(PolicyLevers!$C224,'Policy Characteristics'!$C:$C,0))</f>
        <v>MW/year</v>
      </c>
      <c r="P224" s="242" t="str">
        <f>INDEX('Policy Characteristics'!J:J,MATCH(PolicyLevers!$C224,'Policy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24" s="243" t="s">
        <v>1739</v>
      </c>
      <c r="R224" s="264" t="s">
        <v>217</v>
      </c>
      <c r="S224" s="265" t="s">
        <v>1604</v>
      </c>
      <c r="T224" s="243" t="s">
        <v>205</v>
      </c>
    </row>
    <row r="225" spans="1:20" x14ac:dyDescent="0.35">
      <c r="A225" s="241" t="str">
        <f>INDEX('Policy Characteristics'!A:A,MATCH(PolicyLevers!$C225,'Policy Characteristics'!$C:$C,0))</f>
        <v>Electricity Supply</v>
      </c>
      <c r="B225" s="241" t="str">
        <f>INDEX('Policy Characteristics'!B:B,MATCH(PolicyLevers!$C225,'Policy Characteristics'!$C:$C,0))</f>
        <v>Early Retirement of Power Plants</v>
      </c>
      <c r="C225" s="255" t="str">
        <f t="shared" ref="A225:C239" si="42">C$224</f>
        <v>Annual Additional Capacity Retired due to Early Retirement Policy</v>
      </c>
      <c r="D225" s="250" t="s">
        <v>297</v>
      </c>
      <c r="E225" s="243"/>
      <c r="F225" s="250" t="s">
        <v>298</v>
      </c>
      <c r="G225" s="243"/>
      <c r="H225" s="40">
        <v>620</v>
      </c>
      <c r="I225" s="243" t="s">
        <v>46</v>
      </c>
      <c r="J225" s="242" t="str">
        <f>INDEX('Policy Characteristics'!D:D,MATCH(PolicyLevers!$C225,'Policy Characteristics'!$C:$C,0))</f>
        <v>Early Retirement of Power Plants</v>
      </c>
      <c r="K225" s="242" t="str">
        <f>INDEX('Policy Characteristics'!E:E,MATCH(PolicyLevers!$C225,'Policy Characteristics'!$C:$C,0))</f>
        <v>elec early retirement</v>
      </c>
      <c r="L225" s="242">
        <f>INDEX('Policy Characteristics'!F:F,MATCH(PolicyLevers!$C225,'Policy Characteristics'!$C:$C,0))</f>
        <v>0</v>
      </c>
      <c r="M225" s="242">
        <f>INDEX('Policy Characteristics'!G:G,MATCH(PolicyLevers!$C225,'Policy Characteristics'!$C:$C,0))</f>
        <v>50000</v>
      </c>
      <c r="N225" s="242">
        <f>INDEX('Policy Characteristics'!H:H,MATCH(PolicyLevers!$C225,'Policy Characteristics'!$C:$C,0))</f>
        <v>500</v>
      </c>
      <c r="O225" s="242" t="str">
        <f>INDEX('Policy Characteristics'!I:I,MATCH(PolicyLevers!$C225,'Policy Characteristics'!$C:$C,0))</f>
        <v>MW/year</v>
      </c>
      <c r="P225" s="242" t="str">
        <f>INDEX('Policy Characteristics'!J:J,MATCH(PolicyLevers!$C225,'Policy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25" s="243"/>
      <c r="R225" s="264"/>
      <c r="S225" s="265"/>
      <c r="T225" s="243"/>
    </row>
    <row r="226" spans="1:20" x14ac:dyDescent="0.35">
      <c r="A226" s="241" t="str">
        <f>INDEX('Policy Characteristics'!A:A,MATCH(PolicyLevers!$C226,'Policy Characteristics'!$C:$C,0))</f>
        <v>Electricity Supply</v>
      </c>
      <c r="B226" s="241" t="str">
        <f>INDEX('Policy Characteristics'!B:B,MATCH(PolicyLevers!$C226,'Policy Characteristics'!$C:$C,0))</f>
        <v>Early Retirement of Power Plants</v>
      </c>
      <c r="C226" s="255" t="str">
        <f t="shared" si="42"/>
        <v>Annual Additional Capacity Retired due to Early Retirement Policy</v>
      </c>
      <c r="D226" s="250" t="s">
        <v>80</v>
      </c>
      <c r="E226" s="243"/>
      <c r="F226" s="250" t="s">
        <v>94</v>
      </c>
      <c r="G226" s="243"/>
      <c r="H226" s="40">
        <v>32</v>
      </c>
      <c r="I226" s="243" t="s">
        <v>46</v>
      </c>
      <c r="J226" s="242" t="str">
        <f>INDEX('Policy Characteristics'!D:D,MATCH(PolicyLevers!$C226,'Policy Characteristics'!$C:$C,0))</f>
        <v>Early Retirement of Power Plants</v>
      </c>
      <c r="K226" s="242" t="str">
        <f>INDEX('Policy Characteristics'!E:E,MATCH(PolicyLevers!$C226,'Policy Characteristics'!$C:$C,0))</f>
        <v>elec early retirement</v>
      </c>
      <c r="L226" s="242">
        <f>INDEX('Policy Characteristics'!F:F,MATCH(PolicyLevers!$C226,'Policy Characteristics'!$C:$C,0))</f>
        <v>0</v>
      </c>
      <c r="M226" s="242">
        <f>INDEX('Policy Characteristics'!G:G,MATCH(PolicyLevers!$C226,'Policy Characteristics'!$C:$C,0))</f>
        <v>50000</v>
      </c>
      <c r="N226" s="242">
        <f>INDEX('Policy Characteristics'!H:H,MATCH(PolicyLevers!$C226,'Policy Characteristics'!$C:$C,0))</f>
        <v>500</v>
      </c>
      <c r="O226" s="242" t="str">
        <f>INDEX('Policy Characteristics'!I:I,MATCH(PolicyLevers!$C226,'Policy Characteristics'!$C:$C,0))</f>
        <v>MW/year</v>
      </c>
      <c r="P226" s="242" t="str">
        <f>INDEX('Policy Characteristics'!J:J,MATCH(PolicyLevers!$C226,'Policy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26" s="243" t="s">
        <v>1739</v>
      </c>
      <c r="R226" s="264" t="s">
        <v>217</v>
      </c>
      <c r="S226" s="265" t="s">
        <v>168</v>
      </c>
      <c r="T226" s="243"/>
    </row>
    <row r="227" spans="1:20" x14ac:dyDescent="0.35">
      <c r="A227" s="241" t="str">
        <f>INDEX('Policy Characteristics'!A:A,MATCH(PolicyLevers!$C227,'Policy Characteristics'!$C:$C,0))</f>
        <v>Electricity Supply</v>
      </c>
      <c r="B227" s="241" t="str">
        <f>INDEX('Policy Characteristics'!B:B,MATCH(PolicyLevers!$C227,'Policy Characteristics'!$C:$C,0))</f>
        <v>Early Retirement of Power Plants</v>
      </c>
      <c r="C227" s="255" t="str">
        <f t="shared" si="42"/>
        <v>Annual Additional Capacity Retired due to Early Retirement Policy</v>
      </c>
      <c r="D227" s="250" t="s">
        <v>81</v>
      </c>
      <c r="E227" s="243"/>
      <c r="F227" s="250" t="s">
        <v>95</v>
      </c>
      <c r="G227" s="243"/>
      <c r="H227" s="40">
        <v>621</v>
      </c>
      <c r="I227" s="243" t="s">
        <v>47</v>
      </c>
      <c r="J227" s="242" t="str">
        <f>INDEX('Policy Characteristics'!D:D,MATCH(PolicyLevers!$C227,'Policy Characteristics'!$C:$C,0))</f>
        <v>Early Retirement of Power Plants</v>
      </c>
      <c r="K227" s="242" t="str">
        <f>INDEX('Policy Characteristics'!E:E,MATCH(PolicyLevers!$C227,'Policy Characteristics'!$C:$C,0))</f>
        <v>elec early retirement</v>
      </c>
      <c r="L227" s="242">
        <f>INDEX('Policy Characteristics'!F:F,MATCH(PolicyLevers!$C227,'Policy Characteristics'!$C:$C,0))</f>
        <v>0</v>
      </c>
      <c r="M227" s="242">
        <f>INDEX('Policy Characteristics'!G:G,MATCH(PolicyLevers!$C227,'Policy Characteristics'!$C:$C,0))</f>
        <v>50000</v>
      </c>
      <c r="N227" s="242">
        <f>INDEX('Policy Characteristics'!H:H,MATCH(PolicyLevers!$C227,'Policy Characteristics'!$C:$C,0))</f>
        <v>500</v>
      </c>
      <c r="O227" s="242" t="str">
        <f>INDEX('Policy Characteristics'!I:I,MATCH(PolicyLevers!$C227,'Policy Characteristics'!$C:$C,0))</f>
        <v>MW/year</v>
      </c>
      <c r="P227" s="242" t="str">
        <f>INDEX('Policy Characteristics'!J:J,MATCH(PolicyLevers!$C227,'Policy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27" s="243"/>
      <c r="R227" s="264"/>
      <c r="S227" s="265"/>
      <c r="T227" s="243"/>
    </row>
    <row r="228" spans="1:20" x14ac:dyDescent="0.35">
      <c r="A228" s="241" t="str">
        <f>INDEX('Policy Characteristics'!A:A,MATCH(PolicyLevers!$C228,'Policy Characteristics'!$C:$C,0))</f>
        <v>Electricity Supply</v>
      </c>
      <c r="B228" s="241" t="str">
        <f>INDEX('Policy Characteristics'!B:B,MATCH(PolicyLevers!$C228,'Policy Characteristics'!$C:$C,0))</f>
        <v>Early Retirement of Power Plants</v>
      </c>
      <c r="C228" s="255" t="str">
        <f t="shared" si="42"/>
        <v>Annual Additional Capacity Retired due to Early Retirement Policy</v>
      </c>
      <c r="D228" s="250" t="s">
        <v>453</v>
      </c>
      <c r="E228" s="243"/>
      <c r="F228" s="250" t="s">
        <v>456</v>
      </c>
      <c r="G228" s="243"/>
      <c r="H228" s="40">
        <v>622</v>
      </c>
      <c r="I228" s="243" t="s">
        <v>47</v>
      </c>
      <c r="J228" s="242" t="str">
        <f>INDEX('Policy Characteristics'!D:D,MATCH(PolicyLevers!$C228,'Policy Characteristics'!$C:$C,0))</f>
        <v>Early Retirement of Power Plants</v>
      </c>
      <c r="K228" s="242" t="str">
        <f>INDEX('Policy Characteristics'!E:E,MATCH(PolicyLevers!$C228,'Policy Characteristics'!$C:$C,0))</f>
        <v>elec early retirement</v>
      </c>
      <c r="L228" s="242">
        <f>INDEX('Policy Characteristics'!F:F,MATCH(PolicyLevers!$C228,'Policy Characteristics'!$C:$C,0))</f>
        <v>0</v>
      </c>
      <c r="M228" s="242">
        <f>INDEX('Policy Characteristics'!G:G,MATCH(PolicyLevers!$C228,'Policy Characteristics'!$C:$C,0))</f>
        <v>50000</v>
      </c>
      <c r="N228" s="242">
        <f>INDEX('Policy Characteristics'!H:H,MATCH(PolicyLevers!$C228,'Policy Characteristics'!$C:$C,0))</f>
        <v>500</v>
      </c>
      <c r="O228" s="242" t="str">
        <f>INDEX('Policy Characteristics'!I:I,MATCH(PolicyLevers!$C228,'Policy Characteristics'!$C:$C,0))</f>
        <v>MW/year</v>
      </c>
      <c r="P228" s="242" t="str">
        <f>INDEX('Policy Characteristics'!J:J,MATCH(PolicyLevers!$C228,'Policy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28" s="243"/>
      <c r="R228" s="264"/>
      <c r="S228" s="265"/>
      <c r="T228" s="243"/>
    </row>
    <row r="229" spans="1:20" x14ac:dyDescent="0.35">
      <c r="A229" s="241" t="str">
        <f>INDEX('Policy Characteristics'!A:A,MATCH(PolicyLevers!$C229,'Policy Characteristics'!$C:$C,0))</f>
        <v>Electricity Supply</v>
      </c>
      <c r="B229" s="241" t="str">
        <f>INDEX('Policy Characteristics'!B:B,MATCH(PolicyLevers!$C229,'Policy Characteristics'!$C:$C,0))</f>
        <v>Early Retirement of Power Plants</v>
      </c>
      <c r="C229" s="255" t="str">
        <f t="shared" si="42"/>
        <v>Annual Additional Capacity Retired due to Early Retirement Policy</v>
      </c>
      <c r="D229" s="250" t="s">
        <v>82</v>
      </c>
      <c r="E229" s="243"/>
      <c r="F229" s="250" t="s">
        <v>96</v>
      </c>
      <c r="G229" s="243"/>
      <c r="H229" s="40">
        <v>623</v>
      </c>
      <c r="I229" s="243" t="s">
        <v>47</v>
      </c>
      <c r="J229" s="242" t="str">
        <f>INDEX('Policy Characteristics'!D:D,MATCH(PolicyLevers!$C229,'Policy Characteristics'!$C:$C,0))</f>
        <v>Early Retirement of Power Plants</v>
      </c>
      <c r="K229" s="242" t="str">
        <f>INDEX('Policy Characteristics'!E:E,MATCH(PolicyLevers!$C229,'Policy Characteristics'!$C:$C,0))</f>
        <v>elec early retirement</v>
      </c>
      <c r="L229" s="242">
        <f>INDEX('Policy Characteristics'!F:F,MATCH(PolicyLevers!$C229,'Policy Characteristics'!$C:$C,0))</f>
        <v>0</v>
      </c>
      <c r="M229" s="242">
        <f>INDEX('Policy Characteristics'!G:G,MATCH(PolicyLevers!$C229,'Policy Characteristics'!$C:$C,0))</f>
        <v>50000</v>
      </c>
      <c r="N229" s="242">
        <f>INDEX('Policy Characteristics'!H:H,MATCH(PolicyLevers!$C229,'Policy Characteristics'!$C:$C,0))</f>
        <v>500</v>
      </c>
      <c r="O229" s="242" t="str">
        <f>INDEX('Policy Characteristics'!I:I,MATCH(PolicyLevers!$C229,'Policy Characteristics'!$C:$C,0))</f>
        <v>MW/year</v>
      </c>
      <c r="P229" s="242" t="str">
        <f>INDEX('Policy Characteristics'!J:J,MATCH(PolicyLevers!$C229,'Policy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29" s="243"/>
      <c r="R229" s="264"/>
      <c r="S229" s="265"/>
      <c r="T229" s="243"/>
    </row>
    <row r="230" spans="1:20" x14ac:dyDescent="0.35">
      <c r="A230" s="241" t="str">
        <f>INDEX('Policy Characteristics'!A:A,MATCH(PolicyLevers!$C230,'Policy Characteristics'!$C:$C,0))</f>
        <v>Electricity Supply</v>
      </c>
      <c r="B230" s="241" t="str">
        <f>INDEX('Policy Characteristics'!B:B,MATCH(PolicyLevers!$C230,'Policy Characteristics'!$C:$C,0))</f>
        <v>Early Retirement of Power Plants</v>
      </c>
      <c r="C230" s="255" t="str">
        <f t="shared" si="42"/>
        <v>Annual Additional Capacity Retired due to Early Retirement Policy</v>
      </c>
      <c r="D230" s="250" t="s">
        <v>83</v>
      </c>
      <c r="E230" s="243"/>
      <c r="F230" s="250" t="s">
        <v>97</v>
      </c>
      <c r="G230" s="243"/>
      <c r="H230" s="40">
        <v>624</v>
      </c>
      <c r="I230" s="243" t="s">
        <v>47</v>
      </c>
      <c r="J230" s="242" t="str">
        <f>INDEX('Policy Characteristics'!D:D,MATCH(PolicyLevers!$C230,'Policy Characteristics'!$C:$C,0))</f>
        <v>Early Retirement of Power Plants</v>
      </c>
      <c r="K230" s="242" t="str">
        <f>INDEX('Policy Characteristics'!E:E,MATCH(PolicyLevers!$C230,'Policy Characteristics'!$C:$C,0))</f>
        <v>elec early retirement</v>
      </c>
      <c r="L230" s="242">
        <f>INDEX('Policy Characteristics'!F:F,MATCH(PolicyLevers!$C230,'Policy Characteristics'!$C:$C,0))</f>
        <v>0</v>
      </c>
      <c r="M230" s="242">
        <f>INDEX('Policy Characteristics'!G:G,MATCH(PolicyLevers!$C230,'Policy Characteristics'!$C:$C,0))</f>
        <v>50000</v>
      </c>
      <c r="N230" s="242">
        <f>INDEX('Policy Characteristics'!H:H,MATCH(PolicyLevers!$C230,'Policy Characteristics'!$C:$C,0))</f>
        <v>500</v>
      </c>
      <c r="O230" s="242" t="str">
        <f>INDEX('Policy Characteristics'!I:I,MATCH(PolicyLevers!$C230,'Policy Characteristics'!$C:$C,0))</f>
        <v>MW/year</v>
      </c>
      <c r="P230" s="242" t="str">
        <f>INDEX('Policy Characteristics'!J:J,MATCH(PolicyLevers!$C230,'Policy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0" s="243"/>
      <c r="R230" s="264"/>
      <c r="S230" s="265"/>
      <c r="T230" s="243"/>
    </row>
    <row r="231" spans="1:20" x14ac:dyDescent="0.35">
      <c r="A231" s="241" t="str">
        <f>INDEX('Policy Characteristics'!A:A,MATCH(PolicyLevers!$C231,'Policy Characteristics'!$C:$C,0))</f>
        <v>Electricity Supply</v>
      </c>
      <c r="B231" s="241" t="str">
        <f>INDEX('Policy Characteristics'!B:B,MATCH(PolicyLevers!$C231,'Policy Characteristics'!$C:$C,0))</f>
        <v>Early Retirement of Power Plants</v>
      </c>
      <c r="C231" s="255" t="str">
        <f t="shared" si="42"/>
        <v>Annual Additional Capacity Retired due to Early Retirement Policy</v>
      </c>
      <c r="D231" s="250" t="s">
        <v>84</v>
      </c>
      <c r="E231" s="243"/>
      <c r="F231" s="250" t="s">
        <v>98</v>
      </c>
      <c r="G231" s="243"/>
      <c r="H231" s="40">
        <v>625</v>
      </c>
      <c r="I231" s="243" t="s">
        <v>46</v>
      </c>
      <c r="J231" s="242" t="str">
        <f>INDEX('Policy Characteristics'!D:D,MATCH(PolicyLevers!$C231,'Policy Characteristics'!$C:$C,0))</f>
        <v>Early Retirement of Power Plants</v>
      </c>
      <c r="K231" s="242" t="str">
        <f>INDEX('Policy Characteristics'!E:E,MATCH(PolicyLevers!$C231,'Policy Characteristics'!$C:$C,0))</f>
        <v>elec early retirement</v>
      </c>
      <c r="L231" s="242">
        <f>INDEX('Policy Characteristics'!F:F,MATCH(PolicyLevers!$C231,'Policy Characteristics'!$C:$C,0))</f>
        <v>0</v>
      </c>
      <c r="M231" s="242">
        <f>INDEX('Policy Characteristics'!G:G,MATCH(PolicyLevers!$C231,'Policy Characteristics'!$C:$C,0))</f>
        <v>50000</v>
      </c>
      <c r="N231" s="242">
        <f>INDEX('Policy Characteristics'!H:H,MATCH(PolicyLevers!$C231,'Policy Characteristics'!$C:$C,0))</f>
        <v>500</v>
      </c>
      <c r="O231" s="242" t="str">
        <f>INDEX('Policy Characteristics'!I:I,MATCH(PolicyLevers!$C231,'Policy Characteristics'!$C:$C,0))</f>
        <v>MW/year</v>
      </c>
      <c r="P231" s="242" t="str">
        <f>INDEX('Policy Characteristics'!J:J,MATCH(PolicyLevers!$C231,'Policy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1" s="243" t="s">
        <v>1739</v>
      </c>
      <c r="R231" s="264" t="s">
        <v>217</v>
      </c>
      <c r="S231" s="265"/>
      <c r="T231" s="243"/>
    </row>
    <row r="232" spans="1:20" x14ac:dyDescent="0.35">
      <c r="A232" s="241" t="str">
        <f>INDEX('Policy Characteristics'!A:A,MATCH(PolicyLevers!$C232,'Policy Characteristics'!$C:$C,0))</f>
        <v>Electricity Supply</v>
      </c>
      <c r="B232" s="241" t="str">
        <f>INDEX('Policy Characteristics'!B:B,MATCH(PolicyLevers!$C232,'Policy Characteristics'!$C:$C,0))</f>
        <v>Early Retirement of Power Plants</v>
      </c>
      <c r="C232" s="255" t="str">
        <f t="shared" si="42"/>
        <v>Annual Additional Capacity Retired due to Early Retirement Policy</v>
      </c>
      <c r="D232" s="250" t="s">
        <v>711</v>
      </c>
      <c r="E232" s="243"/>
      <c r="F232" s="250" t="s">
        <v>440</v>
      </c>
      <c r="G232" s="243"/>
      <c r="H232" s="40">
        <v>626</v>
      </c>
      <c r="I232" s="243" t="s">
        <v>47</v>
      </c>
      <c r="J232" s="242" t="str">
        <f>INDEX('Policy Characteristics'!D:D,MATCH(PolicyLevers!$C232,'Policy Characteristics'!$C:$C,0))</f>
        <v>Early Retirement of Power Plants</v>
      </c>
      <c r="K232" s="242" t="str">
        <f>INDEX('Policy Characteristics'!E:E,MATCH(PolicyLevers!$C232,'Policy Characteristics'!$C:$C,0))</f>
        <v>elec early retirement</v>
      </c>
      <c r="L232" s="242">
        <f>INDEX('Policy Characteristics'!F:F,MATCH(PolicyLevers!$C232,'Policy Characteristics'!$C:$C,0))</f>
        <v>0</v>
      </c>
      <c r="M232" s="242">
        <f>INDEX('Policy Characteristics'!G:G,MATCH(PolicyLevers!$C232,'Policy Characteristics'!$C:$C,0))</f>
        <v>50000</v>
      </c>
      <c r="N232" s="242">
        <f>INDEX('Policy Characteristics'!H:H,MATCH(PolicyLevers!$C232,'Policy Characteristics'!$C:$C,0))</f>
        <v>500</v>
      </c>
      <c r="O232" s="242" t="str">
        <f>INDEX('Policy Characteristics'!I:I,MATCH(PolicyLevers!$C232,'Policy Characteristics'!$C:$C,0))</f>
        <v>MW/year</v>
      </c>
      <c r="P232" s="242" t="str">
        <f>INDEX('Policy Characteristics'!J:J,MATCH(PolicyLevers!$C232,'Policy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2" s="243"/>
      <c r="R232" s="264"/>
      <c r="S232" s="265"/>
      <c r="T232" s="243"/>
    </row>
    <row r="233" spans="1:20" x14ac:dyDescent="0.35">
      <c r="A233" s="241" t="str">
        <f>INDEX('Policy Characteristics'!A:A,MATCH(PolicyLevers!$C233,'Policy Characteristics'!$C:$C,0))</f>
        <v>Electricity Supply</v>
      </c>
      <c r="B233" s="241" t="str">
        <f>INDEX('Policy Characteristics'!B:B,MATCH(PolicyLevers!$C233,'Policy Characteristics'!$C:$C,0))</f>
        <v>Early Retirement of Power Plants</v>
      </c>
      <c r="C233" s="255" t="str">
        <f t="shared" si="42"/>
        <v>Annual Additional Capacity Retired due to Early Retirement Policy</v>
      </c>
      <c r="D233" s="250" t="s">
        <v>299</v>
      </c>
      <c r="E233" s="243"/>
      <c r="F233" s="250" t="s">
        <v>301</v>
      </c>
      <c r="G233" s="243"/>
      <c r="H233" s="40">
        <v>627</v>
      </c>
      <c r="I233" s="243" t="s">
        <v>46</v>
      </c>
      <c r="J233" s="242" t="str">
        <f>INDEX('Policy Characteristics'!D:D,MATCH(PolicyLevers!$C233,'Policy Characteristics'!$C:$C,0))</f>
        <v>Early Retirement of Power Plants</v>
      </c>
      <c r="K233" s="242" t="str">
        <f>INDEX('Policy Characteristics'!E:E,MATCH(PolicyLevers!$C233,'Policy Characteristics'!$C:$C,0))</f>
        <v>elec early retirement</v>
      </c>
      <c r="L233" s="242">
        <f>INDEX('Policy Characteristics'!F:F,MATCH(PolicyLevers!$C233,'Policy Characteristics'!$C:$C,0))</f>
        <v>0</v>
      </c>
      <c r="M233" s="242">
        <f>INDEX('Policy Characteristics'!G:G,MATCH(PolicyLevers!$C233,'Policy Characteristics'!$C:$C,0))</f>
        <v>50000</v>
      </c>
      <c r="N233" s="242">
        <f>INDEX('Policy Characteristics'!H:H,MATCH(PolicyLevers!$C233,'Policy Characteristics'!$C:$C,0))</f>
        <v>500</v>
      </c>
      <c r="O233" s="242" t="str">
        <f>INDEX('Policy Characteristics'!I:I,MATCH(PolicyLevers!$C233,'Policy Characteristics'!$C:$C,0))</f>
        <v>MW/year</v>
      </c>
      <c r="P233" s="242" t="str">
        <f>INDEX('Policy Characteristics'!J:J,MATCH(PolicyLevers!$C233,'Policy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3" s="243"/>
      <c r="R233" s="264"/>
      <c r="S233" s="265"/>
      <c r="T233" s="243"/>
    </row>
    <row r="234" spans="1:20" x14ac:dyDescent="0.35">
      <c r="A234" s="241" t="str">
        <f>INDEX('Policy Characteristics'!A:A,MATCH(PolicyLevers!$C234,'Policy Characteristics'!$C:$C,0))</f>
        <v>Electricity Supply</v>
      </c>
      <c r="B234" s="241" t="str">
        <f>INDEX('Policy Characteristics'!B:B,MATCH(PolicyLevers!$C234,'Policy Characteristics'!$C:$C,0))</f>
        <v>Early Retirement of Power Plants</v>
      </c>
      <c r="C234" s="255" t="str">
        <f t="shared" si="42"/>
        <v>Annual Additional Capacity Retired due to Early Retirement Policy</v>
      </c>
      <c r="D234" s="250" t="s">
        <v>300</v>
      </c>
      <c r="E234" s="243"/>
      <c r="F234" s="250" t="s">
        <v>302</v>
      </c>
      <c r="G234" s="243"/>
      <c r="H234" s="40">
        <v>628</v>
      </c>
      <c r="I234" s="243" t="s">
        <v>46</v>
      </c>
      <c r="J234" s="242" t="str">
        <f>INDEX('Policy Characteristics'!D:D,MATCH(PolicyLevers!$C234,'Policy Characteristics'!$C:$C,0))</f>
        <v>Early Retirement of Power Plants</v>
      </c>
      <c r="K234" s="242" t="str">
        <f>INDEX('Policy Characteristics'!E:E,MATCH(PolicyLevers!$C234,'Policy Characteristics'!$C:$C,0))</f>
        <v>elec early retirement</v>
      </c>
      <c r="L234" s="242">
        <f>INDEX('Policy Characteristics'!F:F,MATCH(PolicyLevers!$C234,'Policy Characteristics'!$C:$C,0))</f>
        <v>0</v>
      </c>
      <c r="M234" s="242">
        <f>INDEX('Policy Characteristics'!G:G,MATCH(PolicyLevers!$C234,'Policy Characteristics'!$C:$C,0))</f>
        <v>50000</v>
      </c>
      <c r="N234" s="242">
        <f>INDEX('Policy Characteristics'!H:H,MATCH(PolicyLevers!$C234,'Policy Characteristics'!$C:$C,0))</f>
        <v>500</v>
      </c>
      <c r="O234" s="242" t="str">
        <f>INDEX('Policy Characteristics'!I:I,MATCH(PolicyLevers!$C234,'Policy Characteristics'!$C:$C,0))</f>
        <v>MW/year</v>
      </c>
      <c r="P234" s="242" t="str">
        <f>INDEX('Policy Characteristics'!J:J,MATCH(PolicyLevers!$C234,'Policy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4" s="243" t="s">
        <v>1739</v>
      </c>
      <c r="R234" s="264" t="s">
        <v>217</v>
      </c>
      <c r="S234" s="265"/>
      <c r="T234" s="243"/>
    </row>
    <row r="235" spans="1:20" x14ac:dyDescent="0.35">
      <c r="A235" s="241" t="str">
        <f>INDEX('Policy Characteristics'!A:A,MATCH(PolicyLevers!$C235,'Policy Characteristics'!$C:$C,0))</f>
        <v>Electricity Supply</v>
      </c>
      <c r="B235" s="241" t="str">
        <f>INDEX('Policy Characteristics'!B:B,MATCH(PolicyLevers!$C235,'Policy Characteristics'!$C:$C,0))</f>
        <v>Early Retirement of Power Plants</v>
      </c>
      <c r="C235" s="255" t="str">
        <f t="shared" si="42"/>
        <v>Annual Additional Capacity Retired due to Early Retirement Policy</v>
      </c>
      <c r="D235" s="250" t="s">
        <v>449</v>
      </c>
      <c r="E235" s="243"/>
      <c r="F235" s="250" t="s">
        <v>448</v>
      </c>
      <c r="G235" s="243"/>
      <c r="H235" s="40">
        <v>590</v>
      </c>
      <c r="I235" s="243" t="s">
        <v>47</v>
      </c>
      <c r="J235" s="242" t="str">
        <f>INDEX('Policy Characteristics'!D:D,MATCH(PolicyLevers!$C235,'Policy Characteristics'!$C:$C,0))</f>
        <v>Early Retirement of Power Plants</v>
      </c>
      <c r="K235" s="242" t="str">
        <f>INDEX('Policy Characteristics'!E:E,MATCH(PolicyLevers!$C235,'Policy Characteristics'!$C:$C,0))</f>
        <v>elec early retirement</v>
      </c>
      <c r="L235" s="242">
        <f>INDEX('Policy Characteristics'!F:F,MATCH(PolicyLevers!$C235,'Policy Characteristics'!$C:$C,0))</f>
        <v>0</v>
      </c>
      <c r="M235" s="242">
        <f>INDEX('Policy Characteristics'!G:G,MATCH(PolicyLevers!$C235,'Policy Characteristics'!$C:$C,0))</f>
        <v>50000</v>
      </c>
      <c r="N235" s="242">
        <f>INDEX('Policy Characteristics'!H:H,MATCH(PolicyLevers!$C235,'Policy Characteristics'!$C:$C,0))</f>
        <v>500</v>
      </c>
      <c r="O235" s="242" t="str">
        <f>INDEX('Policy Characteristics'!I:I,MATCH(PolicyLevers!$C235,'Policy Characteristics'!$C:$C,0))</f>
        <v>MW/year</v>
      </c>
      <c r="P235" s="242" t="str">
        <f>INDEX('Policy Characteristics'!J:J,MATCH(PolicyLevers!$C235,'Policy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5" s="243"/>
      <c r="R235" s="264"/>
      <c r="S235" s="265"/>
      <c r="T235" s="243"/>
    </row>
    <row r="236" spans="1:20" x14ac:dyDescent="0.35">
      <c r="A236" s="241" t="str">
        <f>INDEX('Policy Characteristics'!A:A,MATCH(PolicyLevers!$C236,'Policy Characteristics'!$C:$C,0))</f>
        <v>Electricity Supply</v>
      </c>
      <c r="B236" s="241" t="str">
        <f>INDEX('Policy Characteristics'!B:B,MATCH(PolicyLevers!$C236,'Policy Characteristics'!$C:$C,0))</f>
        <v>Early Retirement of Power Plants</v>
      </c>
      <c r="C236" s="255" t="str">
        <f t="shared" si="42"/>
        <v>Annual Additional Capacity Retired due to Early Retirement Policy</v>
      </c>
      <c r="D236" s="250" t="s">
        <v>458</v>
      </c>
      <c r="E236" s="243"/>
      <c r="F236" s="250" t="s">
        <v>459</v>
      </c>
      <c r="G236" s="243"/>
      <c r="H236" s="40">
        <v>629</v>
      </c>
      <c r="I236" s="243" t="s">
        <v>47</v>
      </c>
      <c r="J236" s="242" t="str">
        <f>INDEX('Policy Characteristics'!D:D,MATCH(PolicyLevers!$C236,'Policy Characteristics'!$C:$C,0))</f>
        <v>Early Retirement of Power Plants</v>
      </c>
      <c r="K236" s="242" t="str">
        <f>INDEX('Policy Characteristics'!E:E,MATCH(PolicyLevers!$C236,'Policy Characteristics'!$C:$C,0))</f>
        <v>elec early retirement</v>
      </c>
      <c r="L236" s="242">
        <f>INDEX('Policy Characteristics'!F:F,MATCH(PolicyLevers!$C236,'Policy Characteristics'!$C:$C,0))</f>
        <v>0</v>
      </c>
      <c r="M236" s="242">
        <f>INDEX('Policy Characteristics'!G:G,MATCH(PolicyLevers!$C236,'Policy Characteristics'!$C:$C,0))</f>
        <v>50000</v>
      </c>
      <c r="N236" s="242">
        <f>INDEX('Policy Characteristics'!H:H,MATCH(PolicyLevers!$C236,'Policy Characteristics'!$C:$C,0))</f>
        <v>500</v>
      </c>
      <c r="O236" s="242" t="str">
        <f>INDEX('Policy Characteristics'!I:I,MATCH(PolicyLevers!$C236,'Policy Characteristics'!$C:$C,0))</f>
        <v>MW/year</v>
      </c>
      <c r="P236" s="242" t="str">
        <f>INDEX('Policy Characteristics'!J:J,MATCH(PolicyLevers!$C236,'Policy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6" s="243"/>
      <c r="R236" s="264"/>
      <c r="S236" s="265"/>
      <c r="T236" s="243"/>
    </row>
    <row r="237" spans="1:20" x14ac:dyDescent="0.35">
      <c r="A237" s="241" t="str">
        <f>INDEX('Policy Characteristics'!A:A,MATCH(PolicyLevers!$C237,'Policy Characteristics'!$C:$C,0))</f>
        <v>Electricity Supply</v>
      </c>
      <c r="B237" s="241" t="str">
        <f>INDEX('Policy Characteristics'!B:B,MATCH(PolicyLevers!$C237,'Policy Characteristics'!$C:$C,0))</f>
        <v>Early Retirement of Power Plants</v>
      </c>
      <c r="C237" s="255" t="str">
        <f t="shared" si="42"/>
        <v>Annual Additional Capacity Retired due to Early Retirement Policy</v>
      </c>
      <c r="D237" s="250" t="s">
        <v>1106</v>
      </c>
      <c r="E237" s="243"/>
      <c r="F237" s="250" t="s">
        <v>767</v>
      </c>
      <c r="G237" s="243"/>
      <c r="H237" s="40">
        <v>630</v>
      </c>
      <c r="I237" s="243" t="s">
        <v>47</v>
      </c>
      <c r="J237" s="242" t="str">
        <f>INDEX('Policy Characteristics'!D:D,MATCH(PolicyLevers!$C237,'Policy Characteristics'!$C:$C,0))</f>
        <v>Early Retirement of Power Plants</v>
      </c>
      <c r="K237" s="242" t="str">
        <f>INDEX('Policy Characteristics'!E:E,MATCH(PolicyLevers!$C237,'Policy Characteristics'!$C:$C,0))</f>
        <v>elec early retirement</v>
      </c>
      <c r="L237" s="242">
        <f>INDEX('Policy Characteristics'!F:F,MATCH(PolicyLevers!$C237,'Policy Characteristics'!$C:$C,0))</f>
        <v>0</v>
      </c>
      <c r="M237" s="242">
        <f>INDEX('Policy Characteristics'!G:G,MATCH(PolicyLevers!$C237,'Policy Characteristics'!$C:$C,0))</f>
        <v>50000</v>
      </c>
      <c r="N237" s="242">
        <f>INDEX('Policy Characteristics'!H:H,MATCH(PolicyLevers!$C237,'Policy Characteristics'!$C:$C,0))</f>
        <v>500</v>
      </c>
      <c r="O237" s="242" t="str">
        <f>INDEX('Policy Characteristics'!I:I,MATCH(PolicyLevers!$C237,'Policy Characteristics'!$C:$C,0))</f>
        <v>MW/year</v>
      </c>
      <c r="P237" s="242" t="str">
        <f>INDEX('Policy Characteristics'!J:J,MATCH(PolicyLevers!$C237,'Policy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7" s="243"/>
      <c r="R237" s="264"/>
      <c r="S237" s="265"/>
      <c r="T237" s="243"/>
    </row>
    <row r="238" spans="1:20" x14ac:dyDescent="0.35">
      <c r="A238" s="241" t="str">
        <f>INDEX('Policy Characteristics'!A:A,MATCH(PolicyLevers!$C238,'Policy Characteristics'!$C:$C,0))</f>
        <v>Electricity Supply</v>
      </c>
      <c r="B238" s="241" t="str">
        <f>INDEX('Policy Characteristics'!B:B,MATCH(PolicyLevers!$C238,'Policy Characteristics'!$C:$C,0))</f>
        <v>Early Retirement of Power Plants</v>
      </c>
      <c r="C238" s="255" t="str">
        <f t="shared" si="42"/>
        <v>Annual Additional Capacity Retired due to Early Retirement Policy</v>
      </c>
      <c r="D238" s="250" t="s">
        <v>1107</v>
      </c>
      <c r="E238" s="243"/>
      <c r="F238" s="250" t="s">
        <v>917</v>
      </c>
      <c r="G238" s="243"/>
      <c r="H238" s="40">
        <v>631</v>
      </c>
      <c r="I238" s="243" t="s">
        <v>47</v>
      </c>
      <c r="J238" s="242" t="str">
        <f>INDEX('Policy Characteristics'!D:D,MATCH(PolicyLevers!$C238,'Policy Characteristics'!$C:$C,0))</f>
        <v>Early Retirement of Power Plants</v>
      </c>
      <c r="K238" s="242" t="str">
        <f>INDEX('Policy Characteristics'!E:E,MATCH(PolicyLevers!$C238,'Policy Characteristics'!$C:$C,0))</f>
        <v>elec early retirement</v>
      </c>
      <c r="L238" s="242">
        <f>INDEX('Policy Characteristics'!F:F,MATCH(PolicyLevers!$C238,'Policy Characteristics'!$C:$C,0))</f>
        <v>0</v>
      </c>
      <c r="M238" s="242">
        <f>INDEX('Policy Characteristics'!G:G,MATCH(PolicyLevers!$C238,'Policy Characteristics'!$C:$C,0))</f>
        <v>50000</v>
      </c>
      <c r="N238" s="242">
        <f>INDEX('Policy Characteristics'!H:H,MATCH(PolicyLevers!$C238,'Policy Characteristics'!$C:$C,0))</f>
        <v>500</v>
      </c>
      <c r="O238" s="242" t="str">
        <f>INDEX('Policy Characteristics'!I:I,MATCH(PolicyLevers!$C238,'Policy Characteristics'!$C:$C,0))</f>
        <v>MW/year</v>
      </c>
      <c r="P238" s="242" t="str">
        <f>INDEX('Policy Characteristics'!J:J,MATCH(PolicyLevers!$C238,'Policy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8" s="243"/>
      <c r="R238" s="264"/>
      <c r="S238" s="265"/>
      <c r="T238" s="243"/>
    </row>
    <row r="239" spans="1:20" x14ac:dyDescent="0.35">
      <c r="A239" s="241" t="str">
        <f>INDEX('Policy Characteristics'!A:A,MATCH(PolicyLevers!$C239,'Policy Characteristics'!$C:$C,0))</f>
        <v>Electricity Supply</v>
      </c>
      <c r="B239" s="241" t="str">
        <f>INDEX('Policy Characteristics'!B:B,MATCH(PolicyLevers!$C239,'Policy Characteristics'!$C:$C,0))</f>
        <v>Early Retirement of Power Plants</v>
      </c>
      <c r="C239" s="255" t="str">
        <f t="shared" si="42"/>
        <v>Annual Additional Capacity Retired due to Early Retirement Policy</v>
      </c>
      <c r="D239" s="250" t="s">
        <v>1108</v>
      </c>
      <c r="E239" s="243"/>
      <c r="F239" s="250" t="s">
        <v>769</v>
      </c>
      <c r="G239" s="243"/>
      <c r="H239" s="40">
        <v>632</v>
      </c>
      <c r="I239" s="243" t="s">
        <v>47</v>
      </c>
      <c r="J239" s="242" t="str">
        <f>INDEX('Policy Characteristics'!D:D,MATCH(PolicyLevers!$C239,'Policy Characteristics'!$C:$C,0))</f>
        <v>Early Retirement of Power Plants</v>
      </c>
      <c r="K239" s="242" t="str">
        <f>INDEX('Policy Characteristics'!E:E,MATCH(PolicyLevers!$C239,'Policy Characteristics'!$C:$C,0))</f>
        <v>elec early retirement</v>
      </c>
      <c r="L239" s="242">
        <f>INDEX('Policy Characteristics'!F:F,MATCH(PolicyLevers!$C239,'Policy Characteristics'!$C:$C,0))</f>
        <v>0</v>
      </c>
      <c r="M239" s="242">
        <f>INDEX('Policy Characteristics'!G:G,MATCH(PolicyLevers!$C239,'Policy Characteristics'!$C:$C,0))</f>
        <v>50000</v>
      </c>
      <c r="N239" s="242">
        <f>INDEX('Policy Characteristics'!H:H,MATCH(PolicyLevers!$C239,'Policy Characteristics'!$C:$C,0))</f>
        <v>500</v>
      </c>
      <c r="O239" s="242" t="str">
        <f>INDEX('Policy Characteristics'!I:I,MATCH(PolicyLevers!$C239,'Policy Characteristics'!$C:$C,0))</f>
        <v>MW/year</v>
      </c>
      <c r="P239" s="242" t="str">
        <f>INDEX('Policy Characteristics'!J:J,MATCH(PolicyLevers!$C239,'Policy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9" s="243"/>
      <c r="R239" s="264"/>
      <c r="S239" s="265"/>
      <c r="T239" s="243"/>
    </row>
    <row r="240" spans="1:20" x14ac:dyDescent="0.35">
      <c r="A240" s="241" t="str">
        <f>INDEX('Policy Characteristics'!A:A,MATCH(PolicyLevers!$C240,'Policy Characteristics'!$C:$C,0))</f>
        <v>Electricity Supply</v>
      </c>
      <c r="B240" s="241" t="str">
        <f>INDEX('Policy Characteristics'!B:B,MATCH(PolicyLevers!$C240,'Policy Characteristics'!$C:$C,0))</f>
        <v>Grid-Scale Electricity Storage</v>
      </c>
      <c r="C240" s="262" t="s">
        <v>1382</v>
      </c>
      <c r="D240" s="243"/>
      <c r="E240" s="243"/>
      <c r="F240" s="243"/>
      <c r="G240" s="243"/>
      <c r="H240" s="40">
        <v>33</v>
      </c>
      <c r="I240" s="243" t="s">
        <v>46</v>
      </c>
      <c r="J240" s="242" t="str">
        <f>INDEX('Policy Characteristics'!D:D,MATCH(PolicyLevers!$C240,'Policy Characteristics'!$C:$C,0))</f>
        <v>Grid-Scale Electricity Storage</v>
      </c>
      <c r="K240" s="242" t="str">
        <f>INDEX('Policy Characteristics'!E:E,MATCH(PolicyLevers!$C240,'Policy Characteristics'!$C:$C,0))</f>
        <v>elec storage growth</v>
      </c>
      <c r="L240" s="242">
        <f>INDEX('Policy Characteristics'!F:F,MATCH(PolicyLevers!$C240,'Policy Characteristics'!$C:$C,0))</f>
        <v>0</v>
      </c>
      <c r="M240" s="242">
        <f>INDEX('Policy Characteristics'!G:G,MATCH(PolicyLevers!$C240,'Policy Characteristics'!$C:$C,0))</f>
        <v>1</v>
      </c>
      <c r="N240" s="242">
        <f>INDEX('Policy Characteristics'!H:H,MATCH(PolicyLevers!$C240,'Policy Characteristics'!$C:$C,0))</f>
        <v>0.01</v>
      </c>
      <c r="O240" s="242" t="str">
        <f>INDEX('Policy Characteristics'!I:I,MATCH(PolicyLevers!$C240,'Policy Characteristics'!$C:$C,0))</f>
        <v>% of potential achieved</v>
      </c>
      <c r="P240" s="242" t="str">
        <f>INDEX('Policy Characteristics'!J:J,MATCH(PolicyLevers!$C240,'Policy Characteristics'!$C:$C,0))</f>
        <v xml:space="preserve">**Description:** This policy causes grid-scale electricity storage from chemical batteries to increase above the amount predicted in the BAU Scenario. // **Guidance for setting values: **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v>
      </c>
      <c r="Q240" s="243" t="s">
        <v>1740</v>
      </c>
      <c r="R240" s="264" t="s">
        <v>218</v>
      </c>
      <c r="S240" s="265" t="s">
        <v>1605</v>
      </c>
      <c r="T240" s="243"/>
    </row>
    <row r="241" spans="1:20" x14ac:dyDescent="0.35">
      <c r="A241" s="241" t="str">
        <f>INDEX('Policy Characteristics'!A:A,MATCH(PolicyLevers!$C241,'Policy Characteristics'!$C:$C,0))</f>
        <v>Electricity Supply</v>
      </c>
      <c r="B241" s="241" t="str">
        <f>INDEX('Policy Characteristics'!B:B,MATCH(PolicyLevers!$C241,'Policy Characteristics'!$C:$C,0))</f>
        <v>Increase Transmission</v>
      </c>
      <c r="C241" s="262" t="s">
        <v>268</v>
      </c>
      <c r="D241" s="243"/>
      <c r="E241" s="243"/>
      <c r="F241" s="243"/>
      <c r="G241" s="243"/>
      <c r="H241" s="40">
        <v>34</v>
      </c>
      <c r="I241" s="243" t="s">
        <v>46</v>
      </c>
      <c r="J241" s="242" t="str">
        <f>INDEX('Policy Characteristics'!D:D,MATCH(PolicyLevers!$C241,'Policy Characteristics'!$C:$C,0))</f>
        <v>Increase Transmission</v>
      </c>
      <c r="K241" s="242" t="str">
        <f>INDEX('Policy Characteristics'!E:E,MATCH(PolicyLevers!$C241,'Policy Characteristics'!$C:$C,0))</f>
        <v>elec transmission growth</v>
      </c>
      <c r="L241" s="242">
        <f>INDEX('Policy Characteristics'!F:F,MATCH(PolicyLevers!$C241,'Policy Characteristics'!$C:$C,0))</f>
        <v>0</v>
      </c>
      <c r="M241" s="242">
        <f>INDEX('Policy Characteristics'!G:G,MATCH(PolicyLevers!$C241,'Policy Characteristics'!$C:$C,0))</f>
        <v>1.1299999999999999</v>
      </c>
      <c r="N241" s="242">
        <f>INDEX('Policy Characteristics'!H:H,MATCH(PolicyLevers!$C241,'Policy Characteristics'!$C:$C,0))</f>
        <v>0.01</v>
      </c>
      <c r="O241" s="242" t="str">
        <f>INDEX('Policy Characteristics'!I:I,MATCH(PolicyLevers!$C241,'Policy Characteristics'!$C:$C,0))</f>
        <v>% increase in transmission capacity</v>
      </c>
      <c r="P241" s="242"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Virginia's transmission capacity is expected to increase by 3%.</v>
      </c>
      <c r="Q241" s="243" t="s">
        <v>1741</v>
      </c>
      <c r="R241" s="264" t="s">
        <v>219</v>
      </c>
      <c r="S241" s="265" t="s">
        <v>165</v>
      </c>
      <c r="T241" s="243" t="s">
        <v>401</v>
      </c>
    </row>
    <row r="242" spans="1:20" x14ac:dyDescent="0.35">
      <c r="A242" s="241" t="str">
        <f>INDEX('Policy Characteristics'!A:A,MATCH(PolicyLevers!$C242,'Policy Characteristics'!$C:$C,0))</f>
        <v>Electricity Supply</v>
      </c>
      <c r="B242" s="241" t="str">
        <f>INDEX('Policy Characteristics'!B:B,MATCH(PolicyLevers!$C242,'Policy Characteristics'!$C:$C,0))</f>
        <v>Non BAU Capacity Retirement Schedule</v>
      </c>
      <c r="C242" s="4" t="s">
        <v>1711</v>
      </c>
      <c r="D242" s="291" t="s">
        <v>452</v>
      </c>
      <c r="E242" s="291"/>
      <c r="F242" s="291" t="s">
        <v>451</v>
      </c>
      <c r="G242" s="291"/>
      <c r="H242" s="40">
        <v>876</v>
      </c>
      <c r="I242" s="291" t="s">
        <v>47</v>
      </c>
      <c r="J242" s="242" t="str">
        <f>INDEX('Policy Characteristics'!D:D,MATCH(PolicyLevers!$C242,'Policy Characteristics'!$C:$C,0))</f>
        <v>Non BAU Capacity Retirement Schedule</v>
      </c>
      <c r="K242" s="242"/>
      <c r="L242" s="242">
        <f>INDEX('Policy Characteristics'!F:F,MATCH(PolicyLevers!$C242,'Policy Characteristics'!$C:$C,0))</f>
        <v>0</v>
      </c>
      <c r="M242" s="242">
        <f>INDEX('Policy Characteristics'!G:G,MATCH(PolicyLevers!$C242,'Policy Characteristics'!$C:$C,0))</f>
        <v>1</v>
      </c>
      <c r="N242" s="242">
        <f>INDEX('Policy Characteristics'!H:H,MATCH(PolicyLevers!$C242,'Policy Characteristics'!$C:$C,0))</f>
        <v>1</v>
      </c>
      <c r="O242" s="242" t="str">
        <f>INDEX('Policy Characteristics'!I:I,MATCH(PolicyLevers!$C242,'Policy Characteristics'!$C:$C,0))</f>
        <v>on/off</v>
      </c>
      <c r="P242" s="242" t="str">
        <f>INDEX('Policy Characteristics'!J:J,MATCH(PolicyLevers!$C242,'Policy Characteristics'!$C:$C,0))</f>
        <v>**Description:** This policy uses an alternative retirement schedule for existing capacity of the selected type(s). // **Guidance for setting values: **</v>
      </c>
      <c r="Q242" s="291"/>
      <c r="R242" s="292"/>
      <c r="S242" s="298"/>
      <c r="T242" s="291"/>
    </row>
    <row r="243" spans="1:20" x14ac:dyDescent="0.35">
      <c r="A243" s="241" t="str">
        <f>INDEX('Policy Characteristics'!A:A,MATCH(PolicyLevers!$C243,'Policy Characteristics'!$C:$C,0))</f>
        <v>Electricity Supply</v>
      </c>
      <c r="B243" s="241" t="str">
        <f>INDEX('Policy Characteristics'!B:B,MATCH(PolicyLevers!$C243,'Policy Characteristics'!$C:$C,0))</f>
        <v>Non BAU Capacity Retirement Schedule</v>
      </c>
      <c r="C243" s="251" t="str">
        <f t="shared" ref="B243:C257" si="43">C$242</f>
        <v>Boolean Use Non BAU Capacity Retirement Schedule</v>
      </c>
      <c r="D243" s="292" t="s">
        <v>297</v>
      </c>
      <c r="E243" s="291"/>
      <c r="F243" s="292" t="s">
        <v>298</v>
      </c>
      <c r="G243" s="291"/>
      <c r="H243" s="40">
        <v>877</v>
      </c>
      <c r="I243" s="291" t="s">
        <v>47</v>
      </c>
      <c r="J243" s="242" t="str">
        <f>INDEX('Policy Characteristics'!D:D,MATCH(PolicyLevers!$C243,'Policy Characteristics'!$C:$C,0))</f>
        <v>Non BAU Capacity Retirement Schedule</v>
      </c>
      <c r="K243" s="242"/>
      <c r="L243" s="242">
        <f>INDEX('Policy Characteristics'!F:F,MATCH(PolicyLevers!$C243,'Policy Characteristics'!$C:$C,0))</f>
        <v>0</v>
      </c>
      <c r="M243" s="242">
        <f>INDEX('Policy Characteristics'!G:G,MATCH(PolicyLevers!$C243,'Policy Characteristics'!$C:$C,0))</f>
        <v>1</v>
      </c>
      <c r="N243" s="242">
        <f>INDEX('Policy Characteristics'!H:H,MATCH(PolicyLevers!$C243,'Policy Characteristics'!$C:$C,0))</f>
        <v>1</v>
      </c>
      <c r="O243" s="242" t="str">
        <f>INDEX('Policy Characteristics'!I:I,MATCH(PolicyLevers!$C243,'Policy Characteristics'!$C:$C,0))</f>
        <v>on/off</v>
      </c>
      <c r="P243" s="242" t="str">
        <f>INDEX('Policy Characteristics'!J:J,MATCH(PolicyLevers!$C243,'Policy Characteristics'!$C:$C,0))</f>
        <v>**Description:** This policy uses an alternative retirement schedule for existing capacity of the selected type(s). // **Guidance for setting values: **</v>
      </c>
      <c r="Q243" s="291"/>
      <c r="R243" s="292"/>
      <c r="S243" s="298"/>
      <c r="T243" s="291"/>
    </row>
    <row r="244" spans="1:20" x14ac:dyDescent="0.35">
      <c r="A244" s="241" t="str">
        <f>INDEX('Policy Characteristics'!A:A,MATCH(PolicyLevers!$C244,'Policy Characteristics'!$C:$C,0))</f>
        <v>Electricity Supply</v>
      </c>
      <c r="B244" s="241" t="str">
        <f>INDEX('Policy Characteristics'!B:B,MATCH(PolicyLevers!$C244,'Policy Characteristics'!$C:$C,0))</f>
        <v>Non BAU Capacity Retirement Schedule</v>
      </c>
      <c r="C244" s="251" t="str">
        <f t="shared" si="43"/>
        <v>Boolean Use Non BAU Capacity Retirement Schedule</v>
      </c>
      <c r="D244" s="292" t="s">
        <v>80</v>
      </c>
      <c r="E244" s="291"/>
      <c r="F244" s="292" t="s">
        <v>94</v>
      </c>
      <c r="G244" s="291"/>
      <c r="H244" s="40">
        <v>878</v>
      </c>
      <c r="I244" s="291" t="s">
        <v>47</v>
      </c>
      <c r="J244" s="242" t="str">
        <f>INDEX('Policy Characteristics'!D:D,MATCH(PolicyLevers!$C244,'Policy Characteristics'!$C:$C,0))</f>
        <v>Non BAU Capacity Retirement Schedule</v>
      </c>
      <c r="K244" s="242"/>
      <c r="L244" s="242">
        <f>INDEX('Policy Characteristics'!F:F,MATCH(PolicyLevers!$C244,'Policy Characteristics'!$C:$C,0))</f>
        <v>0</v>
      </c>
      <c r="M244" s="242">
        <f>INDEX('Policy Characteristics'!G:G,MATCH(PolicyLevers!$C244,'Policy Characteristics'!$C:$C,0))</f>
        <v>1</v>
      </c>
      <c r="N244" s="242">
        <f>INDEX('Policy Characteristics'!H:H,MATCH(PolicyLevers!$C244,'Policy Characteristics'!$C:$C,0))</f>
        <v>1</v>
      </c>
      <c r="O244" s="242" t="str">
        <f>INDEX('Policy Characteristics'!I:I,MATCH(PolicyLevers!$C244,'Policy Characteristics'!$C:$C,0))</f>
        <v>on/off</v>
      </c>
      <c r="P244" s="242" t="str">
        <f>INDEX('Policy Characteristics'!J:J,MATCH(PolicyLevers!$C244,'Policy Characteristics'!$C:$C,0))</f>
        <v>**Description:** This policy uses an alternative retirement schedule for existing capacity of the selected type(s). // **Guidance for setting values: **</v>
      </c>
      <c r="Q244" s="291"/>
      <c r="R244" s="292"/>
      <c r="S244" s="298"/>
      <c r="T244" s="291"/>
    </row>
    <row r="245" spans="1:20" x14ac:dyDescent="0.35">
      <c r="A245" s="241" t="str">
        <f>INDEX('Policy Characteristics'!A:A,MATCH(PolicyLevers!$C245,'Policy Characteristics'!$C:$C,0))</f>
        <v>Electricity Supply</v>
      </c>
      <c r="B245" s="241" t="str">
        <f>INDEX('Policy Characteristics'!B:B,MATCH(PolicyLevers!$C245,'Policy Characteristics'!$C:$C,0))</f>
        <v>Non BAU Capacity Retirement Schedule</v>
      </c>
      <c r="C245" s="251" t="str">
        <f t="shared" si="43"/>
        <v>Boolean Use Non BAU Capacity Retirement Schedule</v>
      </c>
      <c r="D245" s="292" t="s">
        <v>81</v>
      </c>
      <c r="E245" s="291"/>
      <c r="F245" s="292" t="s">
        <v>95</v>
      </c>
      <c r="G245" s="291"/>
      <c r="H245" s="40">
        <v>879</v>
      </c>
      <c r="I245" s="291" t="s">
        <v>47</v>
      </c>
      <c r="J245" s="242" t="str">
        <f>INDEX('Policy Characteristics'!D:D,MATCH(PolicyLevers!$C245,'Policy Characteristics'!$C:$C,0))</f>
        <v>Non BAU Capacity Retirement Schedule</v>
      </c>
      <c r="K245" s="242"/>
      <c r="L245" s="242">
        <f>INDEX('Policy Characteristics'!F:F,MATCH(PolicyLevers!$C245,'Policy Characteristics'!$C:$C,0))</f>
        <v>0</v>
      </c>
      <c r="M245" s="242">
        <f>INDEX('Policy Characteristics'!G:G,MATCH(PolicyLevers!$C245,'Policy Characteristics'!$C:$C,0))</f>
        <v>1</v>
      </c>
      <c r="N245" s="242">
        <f>INDEX('Policy Characteristics'!H:H,MATCH(PolicyLevers!$C245,'Policy Characteristics'!$C:$C,0))</f>
        <v>1</v>
      </c>
      <c r="O245" s="242" t="str">
        <f>INDEX('Policy Characteristics'!I:I,MATCH(PolicyLevers!$C245,'Policy Characteristics'!$C:$C,0))</f>
        <v>on/off</v>
      </c>
      <c r="P245" s="242" t="str">
        <f>INDEX('Policy Characteristics'!J:J,MATCH(PolicyLevers!$C245,'Policy Characteristics'!$C:$C,0))</f>
        <v>**Description:** This policy uses an alternative retirement schedule for existing capacity of the selected type(s). // **Guidance for setting values: **</v>
      </c>
      <c r="Q245" s="291"/>
      <c r="R245" s="292"/>
      <c r="S245" s="298"/>
      <c r="T245" s="291"/>
    </row>
    <row r="246" spans="1:20" x14ac:dyDescent="0.35">
      <c r="A246" s="241" t="str">
        <f>INDEX('Policy Characteristics'!A:A,MATCH(PolicyLevers!$C246,'Policy Characteristics'!$C:$C,0))</f>
        <v>Electricity Supply</v>
      </c>
      <c r="B246" s="241" t="str">
        <f>INDEX('Policy Characteristics'!B:B,MATCH(PolicyLevers!$C246,'Policy Characteristics'!$C:$C,0))</f>
        <v>Non BAU Capacity Retirement Schedule</v>
      </c>
      <c r="C246" s="251" t="str">
        <f t="shared" si="43"/>
        <v>Boolean Use Non BAU Capacity Retirement Schedule</v>
      </c>
      <c r="D246" s="292" t="s">
        <v>453</v>
      </c>
      <c r="E246" s="291"/>
      <c r="F246" s="292" t="s">
        <v>456</v>
      </c>
      <c r="G246" s="291"/>
      <c r="H246" s="40">
        <v>880</v>
      </c>
      <c r="I246" s="291" t="s">
        <v>47</v>
      </c>
      <c r="J246" s="242" t="str">
        <f>INDEX('Policy Characteristics'!D:D,MATCH(PolicyLevers!$C246,'Policy Characteristics'!$C:$C,0))</f>
        <v>Non BAU Capacity Retirement Schedule</v>
      </c>
      <c r="K246" s="242"/>
      <c r="L246" s="242">
        <f>INDEX('Policy Characteristics'!F:F,MATCH(PolicyLevers!$C246,'Policy Characteristics'!$C:$C,0))</f>
        <v>0</v>
      </c>
      <c r="M246" s="242">
        <f>INDEX('Policy Characteristics'!G:G,MATCH(PolicyLevers!$C246,'Policy Characteristics'!$C:$C,0))</f>
        <v>1</v>
      </c>
      <c r="N246" s="242">
        <f>INDEX('Policy Characteristics'!H:H,MATCH(PolicyLevers!$C246,'Policy Characteristics'!$C:$C,0))</f>
        <v>1</v>
      </c>
      <c r="O246" s="242" t="str">
        <f>INDEX('Policy Characteristics'!I:I,MATCH(PolicyLevers!$C246,'Policy Characteristics'!$C:$C,0))</f>
        <v>on/off</v>
      </c>
      <c r="P246" s="242" t="str">
        <f>INDEX('Policy Characteristics'!J:J,MATCH(PolicyLevers!$C246,'Policy Characteristics'!$C:$C,0))</f>
        <v>**Description:** This policy uses an alternative retirement schedule for existing capacity of the selected type(s). // **Guidance for setting values: **</v>
      </c>
      <c r="Q246" s="291"/>
      <c r="R246" s="292"/>
      <c r="S246" s="298"/>
      <c r="T246" s="291"/>
    </row>
    <row r="247" spans="1:20" x14ac:dyDescent="0.35">
      <c r="A247" s="241" t="str">
        <f>INDEX('Policy Characteristics'!A:A,MATCH(PolicyLevers!$C247,'Policy Characteristics'!$C:$C,0))</f>
        <v>Electricity Supply</v>
      </c>
      <c r="B247" s="241" t="str">
        <f>INDEX('Policy Characteristics'!B:B,MATCH(PolicyLevers!$C247,'Policy Characteristics'!$C:$C,0))</f>
        <v>Non BAU Capacity Retirement Schedule</v>
      </c>
      <c r="C247" s="251" t="str">
        <f t="shared" si="43"/>
        <v>Boolean Use Non BAU Capacity Retirement Schedule</v>
      </c>
      <c r="D247" s="292" t="s">
        <v>82</v>
      </c>
      <c r="E247" s="291"/>
      <c r="F247" s="292" t="s">
        <v>96</v>
      </c>
      <c r="G247" s="291"/>
      <c r="H247" s="40">
        <v>881</v>
      </c>
      <c r="I247" s="291" t="s">
        <v>47</v>
      </c>
      <c r="J247" s="242" t="str">
        <f>INDEX('Policy Characteristics'!D:D,MATCH(PolicyLevers!$C247,'Policy Characteristics'!$C:$C,0))</f>
        <v>Non BAU Capacity Retirement Schedule</v>
      </c>
      <c r="K247" s="242"/>
      <c r="L247" s="242">
        <f>INDEX('Policy Characteristics'!F:F,MATCH(PolicyLevers!$C247,'Policy Characteristics'!$C:$C,0))</f>
        <v>0</v>
      </c>
      <c r="M247" s="242">
        <f>INDEX('Policy Characteristics'!G:G,MATCH(PolicyLevers!$C247,'Policy Characteristics'!$C:$C,0))</f>
        <v>1</v>
      </c>
      <c r="N247" s="242">
        <f>INDEX('Policy Characteristics'!H:H,MATCH(PolicyLevers!$C247,'Policy Characteristics'!$C:$C,0))</f>
        <v>1</v>
      </c>
      <c r="O247" s="242" t="str">
        <f>INDEX('Policy Characteristics'!I:I,MATCH(PolicyLevers!$C247,'Policy Characteristics'!$C:$C,0))</f>
        <v>on/off</v>
      </c>
      <c r="P247" s="242" t="str">
        <f>INDEX('Policy Characteristics'!J:J,MATCH(PolicyLevers!$C247,'Policy Characteristics'!$C:$C,0))</f>
        <v>**Description:** This policy uses an alternative retirement schedule for existing capacity of the selected type(s). // **Guidance for setting values: **</v>
      </c>
      <c r="Q247" s="291"/>
      <c r="R247" s="292"/>
      <c r="S247" s="298"/>
      <c r="T247" s="291"/>
    </row>
    <row r="248" spans="1:20" x14ac:dyDescent="0.35">
      <c r="A248" s="241" t="str">
        <f>INDEX('Policy Characteristics'!A:A,MATCH(PolicyLevers!$C248,'Policy Characteristics'!$C:$C,0))</f>
        <v>Electricity Supply</v>
      </c>
      <c r="B248" s="241" t="str">
        <f>INDEX('Policy Characteristics'!B:B,MATCH(PolicyLevers!$C248,'Policy Characteristics'!$C:$C,0))</f>
        <v>Non BAU Capacity Retirement Schedule</v>
      </c>
      <c r="C248" s="251" t="str">
        <f t="shared" si="43"/>
        <v>Boolean Use Non BAU Capacity Retirement Schedule</v>
      </c>
      <c r="D248" s="292" t="s">
        <v>83</v>
      </c>
      <c r="E248" s="291"/>
      <c r="F248" s="292" t="s">
        <v>97</v>
      </c>
      <c r="G248" s="291"/>
      <c r="H248" s="40">
        <v>882</v>
      </c>
      <c r="I248" s="291" t="s">
        <v>47</v>
      </c>
      <c r="J248" s="242" t="str">
        <f>INDEX('Policy Characteristics'!D:D,MATCH(PolicyLevers!$C248,'Policy Characteristics'!$C:$C,0))</f>
        <v>Non BAU Capacity Retirement Schedule</v>
      </c>
      <c r="K248" s="242"/>
      <c r="L248" s="242">
        <f>INDEX('Policy Characteristics'!F:F,MATCH(PolicyLevers!$C248,'Policy Characteristics'!$C:$C,0))</f>
        <v>0</v>
      </c>
      <c r="M248" s="242">
        <f>INDEX('Policy Characteristics'!G:G,MATCH(PolicyLevers!$C248,'Policy Characteristics'!$C:$C,0))</f>
        <v>1</v>
      </c>
      <c r="N248" s="242">
        <f>INDEX('Policy Characteristics'!H:H,MATCH(PolicyLevers!$C248,'Policy Characteristics'!$C:$C,0))</f>
        <v>1</v>
      </c>
      <c r="O248" s="242" t="str">
        <f>INDEX('Policy Characteristics'!I:I,MATCH(PolicyLevers!$C248,'Policy Characteristics'!$C:$C,0))</f>
        <v>on/off</v>
      </c>
      <c r="P248" s="242" t="str">
        <f>INDEX('Policy Characteristics'!J:J,MATCH(PolicyLevers!$C248,'Policy Characteristics'!$C:$C,0))</f>
        <v>**Description:** This policy uses an alternative retirement schedule for existing capacity of the selected type(s). // **Guidance for setting values: **</v>
      </c>
      <c r="Q248" s="291"/>
      <c r="R248" s="292"/>
      <c r="S248" s="298"/>
      <c r="T248" s="291"/>
    </row>
    <row r="249" spans="1:20" x14ac:dyDescent="0.35">
      <c r="A249" s="241" t="str">
        <f>INDEX('Policy Characteristics'!A:A,MATCH(PolicyLevers!$C249,'Policy Characteristics'!$C:$C,0))</f>
        <v>Electricity Supply</v>
      </c>
      <c r="B249" s="241" t="str">
        <f>INDEX('Policy Characteristics'!B:B,MATCH(PolicyLevers!$C249,'Policy Characteristics'!$C:$C,0))</f>
        <v>Non BAU Capacity Retirement Schedule</v>
      </c>
      <c r="C249" s="251" t="str">
        <f t="shared" si="43"/>
        <v>Boolean Use Non BAU Capacity Retirement Schedule</v>
      </c>
      <c r="D249" s="292" t="s">
        <v>84</v>
      </c>
      <c r="E249" s="291"/>
      <c r="F249" s="292" t="s">
        <v>98</v>
      </c>
      <c r="G249" s="291"/>
      <c r="H249" s="40">
        <v>883</v>
      </c>
      <c r="I249" s="291" t="s">
        <v>47</v>
      </c>
      <c r="J249" s="242" t="str">
        <f>INDEX('Policy Characteristics'!D:D,MATCH(PolicyLevers!$C249,'Policy Characteristics'!$C:$C,0))</f>
        <v>Non BAU Capacity Retirement Schedule</v>
      </c>
      <c r="K249" s="242"/>
      <c r="L249" s="242">
        <f>INDEX('Policy Characteristics'!F:F,MATCH(PolicyLevers!$C249,'Policy Characteristics'!$C:$C,0))</f>
        <v>0</v>
      </c>
      <c r="M249" s="242">
        <f>INDEX('Policy Characteristics'!G:G,MATCH(PolicyLevers!$C249,'Policy Characteristics'!$C:$C,0))</f>
        <v>1</v>
      </c>
      <c r="N249" s="242">
        <f>INDEX('Policy Characteristics'!H:H,MATCH(PolicyLevers!$C249,'Policy Characteristics'!$C:$C,0))</f>
        <v>1</v>
      </c>
      <c r="O249" s="242" t="str">
        <f>INDEX('Policy Characteristics'!I:I,MATCH(PolicyLevers!$C249,'Policy Characteristics'!$C:$C,0))</f>
        <v>on/off</v>
      </c>
      <c r="P249" s="242" t="str">
        <f>INDEX('Policy Characteristics'!J:J,MATCH(PolicyLevers!$C249,'Policy Characteristics'!$C:$C,0))</f>
        <v>**Description:** This policy uses an alternative retirement schedule for existing capacity of the selected type(s). // **Guidance for setting values: **</v>
      </c>
      <c r="Q249" s="291"/>
      <c r="R249" s="292"/>
      <c r="S249" s="298"/>
      <c r="T249" s="291"/>
    </row>
    <row r="250" spans="1:20" x14ac:dyDescent="0.35">
      <c r="A250" s="241" t="str">
        <f>INDEX('Policy Characteristics'!A:A,MATCH(PolicyLevers!$C250,'Policy Characteristics'!$C:$C,0))</f>
        <v>Electricity Supply</v>
      </c>
      <c r="B250" s="241" t="str">
        <f>INDEX('Policy Characteristics'!B:B,MATCH(PolicyLevers!$C250,'Policy Characteristics'!$C:$C,0))</f>
        <v>Non BAU Capacity Retirement Schedule</v>
      </c>
      <c r="C250" s="251" t="str">
        <f t="shared" si="43"/>
        <v>Boolean Use Non BAU Capacity Retirement Schedule</v>
      </c>
      <c r="D250" s="292" t="s">
        <v>711</v>
      </c>
      <c r="E250" s="291"/>
      <c r="F250" s="292" t="s">
        <v>440</v>
      </c>
      <c r="G250" s="291"/>
      <c r="H250" s="40">
        <v>884</v>
      </c>
      <c r="I250" s="291" t="s">
        <v>47</v>
      </c>
      <c r="J250" s="242" t="str">
        <f>INDEX('Policy Characteristics'!D:D,MATCH(PolicyLevers!$C250,'Policy Characteristics'!$C:$C,0))</f>
        <v>Non BAU Capacity Retirement Schedule</v>
      </c>
      <c r="K250" s="242"/>
      <c r="L250" s="242">
        <f>INDEX('Policy Characteristics'!F:F,MATCH(PolicyLevers!$C250,'Policy Characteristics'!$C:$C,0))</f>
        <v>0</v>
      </c>
      <c r="M250" s="242">
        <f>INDEX('Policy Characteristics'!G:G,MATCH(PolicyLevers!$C250,'Policy Characteristics'!$C:$C,0))</f>
        <v>1</v>
      </c>
      <c r="N250" s="242">
        <f>INDEX('Policy Characteristics'!H:H,MATCH(PolicyLevers!$C250,'Policy Characteristics'!$C:$C,0))</f>
        <v>1</v>
      </c>
      <c r="O250" s="242" t="str">
        <f>INDEX('Policy Characteristics'!I:I,MATCH(PolicyLevers!$C250,'Policy Characteristics'!$C:$C,0))</f>
        <v>on/off</v>
      </c>
      <c r="P250" s="242" t="str">
        <f>INDEX('Policy Characteristics'!J:J,MATCH(PolicyLevers!$C250,'Policy Characteristics'!$C:$C,0))</f>
        <v>**Description:** This policy uses an alternative retirement schedule for existing capacity of the selected type(s). // **Guidance for setting values: **</v>
      </c>
      <c r="Q250" s="291"/>
      <c r="R250" s="292"/>
      <c r="S250" s="298"/>
      <c r="T250" s="291"/>
    </row>
    <row r="251" spans="1:20" x14ac:dyDescent="0.35">
      <c r="A251" s="241" t="str">
        <f>INDEX('Policy Characteristics'!A:A,MATCH(PolicyLevers!$C251,'Policy Characteristics'!$C:$C,0))</f>
        <v>Electricity Supply</v>
      </c>
      <c r="B251" s="241" t="str">
        <f>INDEX('Policy Characteristics'!B:B,MATCH(PolicyLevers!$C251,'Policy Characteristics'!$C:$C,0))</f>
        <v>Non BAU Capacity Retirement Schedule</v>
      </c>
      <c r="C251" s="251" t="str">
        <f t="shared" si="43"/>
        <v>Boolean Use Non BAU Capacity Retirement Schedule</v>
      </c>
      <c r="D251" s="292" t="s">
        <v>299</v>
      </c>
      <c r="E251" s="291"/>
      <c r="F251" s="292" t="s">
        <v>301</v>
      </c>
      <c r="G251" s="291"/>
      <c r="H251" s="40">
        <v>885</v>
      </c>
      <c r="I251" s="291" t="s">
        <v>47</v>
      </c>
      <c r="J251" s="242" t="str">
        <f>INDEX('Policy Characteristics'!D:D,MATCH(PolicyLevers!$C251,'Policy Characteristics'!$C:$C,0))</f>
        <v>Non BAU Capacity Retirement Schedule</v>
      </c>
      <c r="K251" s="242"/>
      <c r="L251" s="242">
        <f>INDEX('Policy Characteristics'!F:F,MATCH(PolicyLevers!$C251,'Policy Characteristics'!$C:$C,0))</f>
        <v>0</v>
      </c>
      <c r="M251" s="242">
        <f>INDEX('Policy Characteristics'!G:G,MATCH(PolicyLevers!$C251,'Policy Characteristics'!$C:$C,0))</f>
        <v>1</v>
      </c>
      <c r="N251" s="242">
        <f>INDEX('Policy Characteristics'!H:H,MATCH(PolicyLevers!$C251,'Policy Characteristics'!$C:$C,0))</f>
        <v>1</v>
      </c>
      <c r="O251" s="242" t="str">
        <f>INDEX('Policy Characteristics'!I:I,MATCH(PolicyLevers!$C251,'Policy Characteristics'!$C:$C,0))</f>
        <v>on/off</v>
      </c>
      <c r="P251" s="242" t="str">
        <f>INDEX('Policy Characteristics'!J:J,MATCH(PolicyLevers!$C251,'Policy Characteristics'!$C:$C,0))</f>
        <v>**Description:** This policy uses an alternative retirement schedule for existing capacity of the selected type(s). // **Guidance for setting values: **</v>
      </c>
      <c r="Q251" s="291"/>
      <c r="R251" s="292"/>
      <c r="S251" s="298"/>
      <c r="T251" s="291"/>
    </row>
    <row r="252" spans="1:20" x14ac:dyDescent="0.35">
      <c r="A252" s="241" t="str">
        <f>INDEX('Policy Characteristics'!A:A,MATCH(PolicyLevers!$C252,'Policy Characteristics'!$C:$C,0))</f>
        <v>Electricity Supply</v>
      </c>
      <c r="B252" s="241" t="str">
        <f>INDEX('Policy Characteristics'!B:B,MATCH(PolicyLevers!$C252,'Policy Characteristics'!$C:$C,0))</f>
        <v>Non BAU Capacity Retirement Schedule</v>
      </c>
      <c r="C252" s="251" t="str">
        <f t="shared" si="43"/>
        <v>Boolean Use Non BAU Capacity Retirement Schedule</v>
      </c>
      <c r="D252" s="292" t="s">
        <v>300</v>
      </c>
      <c r="E252" s="291"/>
      <c r="F252" s="292" t="s">
        <v>302</v>
      </c>
      <c r="G252" s="291"/>
      <c r="H252" s="40">
        <v>886</v>
      </c>
      <c r="I252" s="291" t="s">
        <v>47</v>
      </c>
      <c r="J252" s="242" t="str">
        <f>INDEX('Policy Characteristics'!D:D,MATCH(PolicyLevers!$C252,'Policy Characteristics'!$C:$C,0))</f>
        <v>Non BAU Capacity Retirement Schedule</v>
      </c>
      <c r="K252" s="242"/>
      <c r="L252" s="242">
        <f>INDEX('Policy Characteristics'!F:F,MATCH(PolicyLevers!$C252,'Policy Characteristics'!$C:$C,0))</f>
        <v>0</v>
      </c>
      <c r="M252" s="242">
        <f>INDEX('Policy Characteristics'!G:G,MATCH(PolicyLevers!$C252,'Policy Characteristics'!$C:$C,0))</f>
        <v>1</v>
      </c>
      <c r="N252" s="242">
        <f>INDEX('Policy Characteristics'!H:H,MATCH(PolicyLevers!$C252,'Policy Characteristics'!$C:$C,0))</f>
        <v>1</v>
      </c>
      <c r="O252" s="242" t="str">
        <f>INDEX('Policy Characteristics'!I:I,MATCH(PolicyLevers!$C252,'Policy Characteristics'!$C:$C,0))</f>
        <v>on/off</v>
      </c>
      <c r="P252" s="242" t="str">
        <f>INDEX('Policy Characteristics'!J:J,MATCH(PolicyLevers!$C252,'Policy Characteristics'!$C:$C,0))</f>
        <v>**Description:** This policy uses an alternative retirement schedule for existing capacity of the selected type(s). // **Guidance for setting values: **</v>
      </c>
      <c r="Q252" s="291"/>
      <c r="R252" s="292"/>
      <c r="S252" s="298"/>
      <c r="T252" s="291"/>
    </row>
    <row r="253" spans="1:20" x14ac:dyDescent="0.35">
      <c r="A253" s="241" t="str">
        <f>INDEX('Policy Characteristics'!A:A,MATCH(PolicyLevers!$C253,'Policy Characteristics'!$C:$C,0))</f>
        <v>Electricity Supply</v>
      </c>
      <c r="B253" s="241" t="str">
        <f>INDEX('Policy Characteristics'!B:B,MATCH(PolicyLevers!$C253,'Policy Characteristics'!$C:$C,0))</f>
        <v>Non BAU Capacity Retirement Schedule</v>
      </c>
      <c r="C253" s="251" t="str">
        <f t="shared" si="43"/>
        <v>Boolean Use Non BAU Capacity Retirement Schedule</v>
      </c>
      <c r="D253" s="292" t="s">
        <v>449</v>
      </c>
      <c r="E253" s="291"/>
      <c r="F253" s="292" t="s">
        <v>448</v>
      </c>
      <c r="G253" s="291"/>
      <c r="H253" s="40">
        <v>887</v>
      </c>
      <c r="I253" s="291" t="s">
        <v>47</v>
      </c>
      <c r="J253" s="242" t="str">
        <f>INDEX('Policy Characteristics'!D:D,MATCH(PolicyLevers!$C253,'Policy Characteristics'!$C:$C,0))</f>
        <v>Non BAU Capacity Retirement Schedule</v>
      </c>
      <c r="K253" s="242"/>
      <c r="L253" s="242">
        <f>INDEX('Policy Characteristics'!F:F,MATCH(PolicyLevers!$C253,'Policy Characteristics'!$C:$C,0))</f>
        <v>0</v>
      </c>
      <c r="M253" s="242">
        <f>INDEX('Policy Characteristics'!G:G,MATCH(PolicyLevers!$C253,'Policy Characteristics'!$C:$C,0))</f>
        <v>1</v>
      </c>
      <c r="N253" s="242">
        <f>INDEX('Policy Characteristics'!H:H,MATCH(PolicyLevers!$C253,'Policy Characteristics'!$C:$C,0))</f>
        <v>1</v>
      </c>
      <c r="O253" s="242" t="str">
        <f>INDEX('Policy Characteristics'!I:I,MATCH(PolicyLevers!$C253,'Policy Characteristics'!$C:$C,0))</f>
        <v>on/off</v>
      </c>
      <c r="P253" s="242" t="str">
        <f>INDEX('Policy Characteristics'!J:J,MATCH(PolicyLevers!$C253,'Policy Characteristics'!$C:$C,0))</f>
        <v>**Description:** This policy uses an alternative retirement schedule for existing capacity of the selected type(s). // **Guidance for setting values: **</v>
      </c>
      <c r="Q253" s="291"/>
      <c r="R253" s="292"/>
      <c r="S253" s="298"/>
      <c r="T253" s="291"/>
    </row>
    <row r="254" spans="1:20" x14ac:dyDescent="0.35">
      <c r="A254" s="241" t="str">
        <f>INDEX('Policy Characteristics'!A:A,MATCH(PolicyLevers!$C254,'Policy Characteristics'!$C:$C,0))</f>
        <v>Electricity Supply</v>
      </c>
      <c r="B254" s="241" t="str">
        <f>INDEX('Policy Characteristics'!B:B,MATCH(PolicyLevers!$C254,'Policy Characteristics'!$C:$C,0))</f>
        <v>Non BAU Capacity Retirement Schedule</v>
      </c>
      <c r="C254" s="251" t="str">
        <f t="shared" si="43"/>
        <v>Boolean Use Non BAU Capacity Retirement Schedule</v>
      </c>
      <c r="D254" s="292" t="s">
        <v>458</v>
      </c>
      <c r="E254" s="291"/>
      <c r="F254" s="292" t="s">
        <v>459</v>
      </c>
      <c r="G254" s="291"/>
      <c r="H254" s="40">
        <v>888</v>
      </c>
      <c r="I254" s="291" t="s">
        <v>47</v>
      </c>
      <c r="J254" s="242" t="str">
        <f>INDEX('Policy Characteristics'!D:D,MATCH(PolicyLevers!$C254,'Policy Characteristics'!$C:$C,0))</f>
        <v>Non BAU Capacity Retirement Schedule</v>
      </c>
      <c r="K254" s="242"/>
      <c r="L254" s="242">
        <f>INDEX('Policy Characteristics'!F:F,MATCH(PolicyLevers!$C254,'Policy Characteristics'!$C:$C,0))</f>
        <v>0</v>
      </c>
      <c r="M254" s="242">
        <f>INDEX('Policy Characteristics'!G:G,MATCH(PolicyLevers!$C254,'Policy Characteristics'!$C:$C,0))</f>
        <v>1</v>
      </c>
      <c r="N254" s="242">
        <f>INDEX('Policy Characteristics'!H:H,MATCH(PolicyLevers!$C254,'Policy Characteristics'!$C:$C,0))</f>
        <v>1</v>
      </c>
      <c r="O254" s="242" t="str">
        <f>INDEX('Policy Characteristics'!I:I,MATCH(PolicyLevers!$C254,'Policy Characteristics'!$C:$C,0))</f>
        <v>on/off</v>
      </c>
      <c r="P254" s="242" t="str">
        <f>INDEX('Policy Characteristics'!J:J,MATCH(PolicyLevers!$C254,'Policy Characteristics'!$C:$C,0))</f>
        <v>**Description:** This policy uses an alternative retirement schedule for existing capacity of the selected type(s). // **Guidance for setting values: **</v>
      </c>
      <c r="Q254" s="291"/>
      <c r="R254" s="292"/>
      <c r="S254" s="298"/>
      <c r="T254" s="291"/>
    </row>
    <row r="255" spans="1:20" x14ac:dyDescent="0.35">
      <c r="A255" s="241" t="str">
        <f>INDEX('Policy Characteristics'!A:A,MATCH(PolicyLevers!$C255,'Policy Characteristics'!$C:$C,0))</f>
        <v>Electricity Supply</v>
      </c>
      <c r="B255" s="241" t="str">
        <f>INDEX('Policy Characteristics'!B:B,MATCH(PolicyLevers!$C255,'Policy Characteristics'!$C:$C,0))</f>
        <v>Non BAU Capacity Retirement Schedule</v>
      </c>
      <c r="C255" s="251" t="str">
        <f t="shared" si="43"/>
        <v>Boolean Use Non BAU Capacity Retirement Schedule</v>
      </c>
      <c r="D255" s="292" t="s">
        <v>1106</v>
      </c>
      <c r="E255" s="291"/>
      <c r="F255" s="292" t="s">
        <v>767</v>
      </c>
      <c r="G255" s="291"/>
      <c r="H255" s="40">
        <v>889</v>
      </c>
      <c r="I255" s="291" t="s">
        <v>47</v>
      </c>
      <c r="J255" s="242" t="str">
        <f>INDEX('Policy Characteristics'!D:D,MATCH(PolicyLevers!$C255,'Policy Characteristics'!$C:$C,0))</f>
        <v>Non BAU Capacity Retirement Schedule</v>
      </c>
      <c r="K255" s="242"/>
      <c r="L255" s="242">
        <f>INDEX('Policy Characteristics'!F:F,MATCH(PolicyLevers!$C255,'Policy Characteristics'!$C:$C,0))</f>
        <v>0</v>
      </c>
      <c r="M255" s="242">
        <f>INDEX('Policy Characteristics'!G:G,MATCH(PolicyLevers!$C255,'Policy Characteristics'!$C:$C,0))</f>
        <v>1</v>
      </c>
      <c r="N255" s="242">
        <f>INDEX('Policy Characteristics'!H:H,MATCH(PolicyLevers!$C255,'Policy Characteristics'!$C:$C,0))</f>
        <v>1</v>
      </c>
      <c r="O255" s="242" t="str">
        <f>INDEX('Policy Characteristics'!I:I,MATCH(PolicyLevers!$C255,'Policy Characteristics'!$C:$C,0))</f>
        <v>on/off</v>
      </c>
      <c r="P255" s="242" t="str">
        <f>INDEX('Policy Characteristics'!J:J,MATCH(PolicyLevers!$C255,'Policy Characteristics'!$C:$C,0))</f>
        <v>**Description:** This policy uses an alternative retirement schedule for existing capacity of the selected type(s). // **Guidance for setting values: **</v>
      </c>
      <c r="Q255" s="291"/>
      <c r="R255" s="292"/>
      <c r="S255" s="298"/>
      <c r="T255" s="291"/>
    </row>
    <row r="256" spans="1:20" x14ac:dyDescent="0.35">
      <c r="A256" s="241" t="str">
        <f>INDEX('Policy Characteristics'!A:A,MATCH(PolicyLevers!$C256,'Policy Characteristics'!$C:$C,0))</f>
        <v>Electricity Supply</v>
      </c>
      <c r="B256" s="241" t="str">
        <f>INDEX('Policy Characteristics'!B:B,MATCH(PolicyLevers!$C256,'Policy Characteristics'!$C:$C,0))</f>
        <v>Non BAU Capacity Retirement Schedule</v>
      </c>
      <c r="C256" s="251" t="str">
        <f t="shared" si="43"/>
        <v>Boolean Use Non BAU Capacity Retirement Schedule</v>
      </c>
      <c r="D256" s="292" t="s">
        <v>1107</v>
      </c>
      <c r="E256" s="291"/>
      <c r="F256" s="292" t="s">
        <v>917</v>
      </c>
      <c r="G256" s="291"/>
      <c r="H256" s="40">
        <v>890</v>
      </c>
      <c r="I256" s="291" t="s">
        <v>47</v>
      </c>
      <c r="J256" s="242" t="str">
        <f>INDEX('Policy Characteristics'!D:D,MATCH(PolicyLevers!$C256,'Policy Characteristics'!$C:$C,0))</f>
        <v>Non BAU Capacity Retirement Schedule</v>
      </c>
      <c r="K256" s="242"/>
      <c r="L256" s="242">
        <f>INDEX('Policy Characteristics'!F:F,MATCH(PolicyLevers!$C256,'Policy Characteristics'!$C:$C,0))</f>
        <v>0</v>
      </c>
      <c r="M256" s="242">
        <f>INDEX('Policy Characteristics'!G:G,MATCH(PolicyLevers!$C256,'Policy Characteristics'!$C:$C,0))</f>
        <v>1</v>
      </c>
      <c r="N256" s="242">
        <f>INDEX('Policy Characteristics'!H:H,MATCH(PolicyLevers!$C256,'Policy Characteristics'!$C:$C,0))</f>
        <v>1</v>
      </c>
      <c r="O256" s="242" t="str">
        <f>INDEX('Policy Characteristics'!I:I,MATCH(PolicyLevers!$C256,'Policy Characteristics'!$C:$C,0))</f>
        <v>on/off</v>
      </c>
      <c r="P256" s="242" t="str">
        <f>INDEX('Policy Characteristics'!J:J,MATCH(PolicyLevers!$C256,'Policy Characteristics'!$C:$C,0))</f>
        <v>**Description:** This policy uses an alternative retirement schedule for existing capacity of the selected type(s). // **Guidance for setting values: **</v>
      </c>
      <c r="Q256" s="291"/>
      <c r="R256" s="292"/>
      <c r="S256" s="298"/>
      <c r="T256" s="291"/>
    </row>
    <row r="257" spans="1:20" x14ac:dyDescent="0.35">
      <c r="A257" s="241" t="str">
        <f>INDEX('Policy Characteristics'!A:A,MATCH(PolicyLevers!$C257,'Policy Characteristics'!$C:$C,0))</f>
        <v>Electricity Supply</v>
      </c>
      <c r="B257" s="241" t="str">
        <f>INDEX('Policy Characteristics'!B:B,MATCH(PolicyLevers!$C257,'Policy Characteristics'!$C:$C,0))</f>
        <v>Non BAU Capacity Retirement Schedule</v>
      </c>
      <c r="C257" s="251" t="str">
        <f t="shared" si="43"/>
        <v>Boolean Use Non BAU Capacity Retirement Schedule</v>
      </c>
      <c r="D257" s="292" t="s">
        <v>1108</v>
      </c>
      <c r="E257" s="291"/>
      <c r="F257" s="292" t="s">
        <v>769</v>
      </c>
      <c r="G257" s="291"/>
      <c r="H257" s="40">
        <v>891</v>
      </c>
      <c r="I257" s="291" t="s">
        <v>47</v>
      </c>
      <c r="J257" s="242" t="str">
        <f>INDEX('Policy Characteristics'!D:D,MATCH(PolicyLevers!$C257,'Policy Characteristics'!$C:$C,0))</f>
        <v>Non BAU Capacity Retirement Schedule</v>
      </c>
      <c r="K257" s="242"/>
      <c r="L257" s="242">
        <f>INDEX('Policy Characteristics'!F:F,MATCH(PolicyLevers!$C257,'Policy Characteristics'!$C:$C,0))</f>
        <v>0</v>
      </c>
      <c r="M257" s="242">
        <f>INDEX('Policy Characteristics'!G:G,MATCH(PolicyLevers!$C257,'Policy Characteristics'!$C:$C,0))</f>
        <v>1</v>
      </c>
      <c r="N257" s="242">
        <f>INDEX('Policy Characteristics'!H:H,MATCH(PolicyLevers!$C257,'Policy Characteristics'!$C:$C,0))</f>
        <v>1</v>
      </c>
      <c r="O257" s="242" t="str">
        <f>INDEX('Policy Characteristics'!I:I,MATCH(PolicyLevers!$C257,'Policy Characteristics'!$C:$C,0))</f>
        <v>on/off</v>
      </c>
      <c r="P257" s="242" t="str">
        <f>INDEX('Policy Characteristics'!J:J,MATCH(PolicyLevers!$C257,'Policy Characteristics'!$C:$C,0))</f>
        <v>**Description:** This policy uses an alternative retirement schedule for existing capacity of the selected type(s). // **Guidance for setting values: **</v>
      </c>
      <c r="Q257" s="291"/>
      <c r="R257" s="292"/>
      <c r="S257" s="298"/>
      <c r="T257" s="291"/>
    </row>
    <row r="258" spans="1:20" s="251" customFormat="1" x14ac:dyDescent="0.35">
      <c r="A258" s="241" t="str">
        <f>INDEX('Policy Characteristics'!A:A,MATCH(PolicyLevers!$C258,'Policy Characteristics'!$C:$C,0))</f>
        <v>Electricity Supply</v>
      </c>
      <c r="B258" s="241" t="str">
        <f>INDEX('Policy Characteristics'!B:B,MATCH(PolicyLevers!$C258,'Policy Characteristics'!$C:$C,0))</f>
        <v>Non BAU Mandated Capacity Construction</v>
      </c>
      <c r="C258" s="262" t="s">
        <v>136</v>
      </c>
      <c r="D258" s="243" t="s">
        <v>452</v>
      </c>
      <c r="E258" s="243"/>
      <c r="F258" s="243" t="s">
        <v>451</v>
      </c>
      <c r="G258" s="243"/>
      <c r="H258" s="40">
        <v>633</v>
      </c>
      <c r="I258" s="243" t="s">
        <v>47</v>
      </c>
      <c r="J258" s="242" t="str">
        <f>INDEX('Policy Characteristics'!D:D,MATCH(PolicyLevers!$C258,'Policy Characteristics'!$C:$C,0))</f>
        <v>Non BAU Mandated Capacity Construction</v>
      </c>
      <c r="K258" s="242"/>
      <c r="L258" s="242">
        <f>INDEX('Policy Characteristics'!F:F,MATCH(PolicyLevers!$C258,'Policy Characteristics'!$C:$C,0))</f>
        <v>0</v>
      </c>
      <c r="M258" s="242">
        <f>INDEX('Policy Characteristics'!G:G,MATCH(PolicyLevers!$C258,'Policy Characteristics'!$C:$C,0))</f>
        <v>1</v>
      </c>
      <c r="N258" s="242">
        <f>INDEX('Policy Characteristics'!H:H,MATCH(PolicyLevers!$C258,'Policy Characteristics'!$C:$C,0))</f>
        <v>1</v>
      </c>
      <c r="O258" s="242" t="str">
        <f>INDEX('Policy Characteristics'!I:I,MATCH(PolicyLevers!$C258,'Policy Characteristics'!$C:$C,0))</f>
        <v>on/off</v>
      </c>
      <c r="P258" s="242"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273"/>
      <c r="R258" s="264"/>
      <c r="S258" s="289"/>
      <c r="T258" s="273"/>
    </row>
    <row r="259" spans="1:20" s="251" customFormat="1" x14ac:dyDescent="0.35">
      <c r="A259" s="241" t="str">
        <f>INDEX('Policy Characteristics'!A:A,MATCH(PolicyLevers!$C259,'Policy Characteristics'!$C:$C,0))</f>
        <v>Electricity Supply</v>
      </c>
      <c r="B259" s="241" t="str">
        <f>INDEX('Policy Characteristics'!B:B,MATCH(PolicyLevers!$C259,'Policy Characteristics'!$C:$C,0))</f>
        <v>Non BAU Mandated Capacity Construction</v>
      </c>
      <c r="C259" s="255" t="str">
        <f t="shared" ref="A259:C273" si="44">C$258</f>
        <v>Boolean Use Non BAU Mandated Capacity Construction Schedule</v>
      </c>
      <c r="D259" s="250" t="s">
        <v>297</v>
      </c>
      <c r="E259" s="243"/>
      <c r="F259" s="250" t="s">
        <v>298</v>
      </c>
      <c r="G259" s="243"/>
      <c r="H259" s="40">
        <v>634</v>
      </c>
      <c r="I259" s="243" t="s">
        <v>47</v>
      </c>
      <c r="J259" s="242" t="str">
        <f>INDEX('Policy Characteristics'!D:D,MATCH(PolicyLevers!$C259,'Policy Characteristics'!$C:$C,0))</f>
        <v>Non BAU Mandated Capacity Construction</v>
      </c>
      <c r="K259" s="242"/>
      <c r="L259" s="242">
        <f>INDEX('Policy Characteristics'!F:F,MATCH(PolicyLevers!$C259,'Policy Characteristics'!$C:$C,0))</f>
        <v>0</v>
      </c>
      <c r="M259" s="242">
        <f>INDEX('Policy Characteristics'!G:G,MATCH(PolicyLevers!$C259,'Policy Characteristics'!$C:$C,0))</f>
        <v>1</v>
      </c>
      <c r="N259" s="242">
        <f>INDEX('Policy Characteristics'!H:H,MATCH(PolicyLevers!$C259,'Policy Characteristics'!$C:$C,0))</f>
        <v>1</v>
      </c>
      <c r="O259" s="242" t="str">
        <f>INDEX('Policy Characteristics'!I:I,MATCH(PolicyLevers!$C259,'Policy Characteristics'!$C:$C,0))</f>
        <v>on/off</v>
      </c>
      <c r="P259" s="242"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273"/>
      <c r="R259" s="264"/>
      <c r="S259" s="289"/>
      <c r="T259" s="273"/>
    </row>
    <row r="260" spans="1:20" s="251" customFormat="1" x14ac:dyDescent="0.35">
      <c r="A260" s="241" t="str">
        <f>INDEX('Policy Characteristics'!A:A,MATCH(PolicyLevers!$C260,'Policy Characteristics'!$C:$C,0))</f>
        <v>Electricity Supply</v>
      </c>
      <c r="B260" s="241" t="str">
        <f>INDEX('Policy Characteristics'!B:B,MATCH(PolicyLevers!$C260,'Policy Characteristics'!$C:$C,0))</f>
        <v>Non BAU Mandated Capacity Construction</v>
      </c>
      <c r="C260" s="255" t="str">
        <f t="shared" si="44"/>
        <v>Boolean Use Non BAU Mandated Capacity Construction Schedule</v>
      </c>
      <c r="D260" s="250" t="s">
        <v>80</v>
      </c>
      <c r="E260" s="243"/>
      <c r="F260" s="250" t="s">
        <v>94</v>
      </c>
      <c r="G260" s="243"/>
      <c r="H260" s="40">
        <v>635</v>
      </c>
      <c r="I260" s="243" t="s">
        <v>47</v>
      </c>
      <c r="J260" s="242" t="str">
        <f>INDEX('Policy Characteristics'!D:D,MATCH(PolicyLevers!$C260,'Policy Characteristics'!$C:$C,0))</f>
        <v>Non BAU Mandated Capacity Construction</v>
      </c>
      <c r="K260" s="242"/>
      <c r="L260" s="242">
        <f>INDEX('Policy Characteristics'!F:F,MATCH(PolicyLevers!$C260,'Policy Characteristics'!$C:$C,0))</f>
        <v>0</v>
      </c>
      <c r="M260" s="242">
        <f>INDEX('Policy Characteristics'!G:G,MATCH(PolicyLevers!$C260,'Policy Characteristics'!$C:$C,0))</f>
        <v>1</v>
      </c>
      <c r="N260" s="242">
        <f>INDEX('Policy Characteristics'!H:H,MATCH(PolicyLevers!$C260,'Policy Characteristics'!$C:$C,0))</f>
        <v>1</v>
      </c>
      <c r="O260" s="242" t="str">
        <f>INDEX('Policy Characteristics'!I:I,MATCH(PolicyLevers!$C260,'Policy Characteristics'!$C:$C,0))</f>
        <v>on/off</v>
      </c>
      <c r="P260" s="242"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273"/>
      <c r="R260" s="264"/>
      <c r="S260" s="289"/>
      <c r="T260" s="273"/>
    </row>
    <row r="261" spans="1:20" s="251" customFormat="1" x14ac:dyDescent="0.35">
      <c r="A261" s="241" t="str">
        <f>INDEX('Policy Characteristics'!A:A,MATCH(PolicyLevers!$C261,'Policy Characteristics'!$C:$C,0))</f>
        <v>Electricity Supply</v>
      </c>
      <c r="B261" s="241" t="str">
        <f>INDEX('Policy Characteristics'!B:B,MATCH(PolicyLevers!$C261,'Policy Characteristics'!$C:$C,0))</f>
        <v>Non BAU Mandated Capacity Construction</v>
      </c>
      <c r="C261" s="255" t="str">
        <f t="shared" si="44"/>
        <v>Boolean Use Non BAU Mandated Capacity Construction Schedule</v>
      </c>
      <c r="D261" s="250" t="s">
        <v>81</v>
      </c>
      <c r="E261" s="243"/>
      <c r="F261" s="250" t="s">
        <v>95</v>
      </c>
      <c r="G261" s="243"/>
      <c r="H261" s="40">
        <v>636</v>
      </c>
      <c r="I261" s="243" t="s">
        <v>47</v>
      </c>
      <c r="J261" s="242" t="str">
        <f>INDEX('Policy Characteristics'!D:D,MATCH(PolicyLevers!$C261,'Policy Characteristics'!$C:$C,0))</f>
        <v>Non BAU Mandated Capacity Construction</v>
      </c>
      <c r="K261" s="242"/>
      <c r="L261" s="242">
        <f>INDEX('Policy Characteristics'!F:F,MATCH(PolicyLevers!$C261,'Policy Characteristics'!$C:$C,0))</f>
        <v>0</v>
      </c>
      <c r="M261" s="242">
        <f>INDEX('Policy Characteristics'!G:G,MATCH(PolicyLevers!$C261,'Policy Characteristics'!$C:$C,0))</f>
        <v>1</v>
      </c>
      <c r="N261" s="242">
        <f>INDEX('Policy Characteristics'!H:H,MATCH(PolicyLevers!$C261,'Policy Characteristics'!$C:$C,0))</f>
        <v>1</v>
      </c>
      <c r="O261" s="242" t="str">
        <f>INDEX('Policy Characteristics'!I:I,MATCH(PolicyLevers!$C261,'Policy Characteristics'!$C:$C,0))</f>
        <v>on/off</v>
      </c>
      <c r="P261" s="242"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273"/>
      <c r="R261" s="264"/>
      <c r="S261" s="289"/>
      <c r="T261" s="273"/>
    </row>
    <row r="262" spans="1:20" s="251" customFormat="1" x14ac:dyDescent="0.35">
      <c r="A262" s="241" t="str">
        <f>INDEX('Policy Characteristics'!A:A,MATCH(PolicyLevers!$C262,'Policy Characteristics'!$C:$C,0))</f>
        <v>Electricity Supply</v>
      </c>
      <c r="B262" s="241" t="str">
        <f>INDEX('Policy Characteristics'!B:B,MATCH(PolicyLevers!$C262,'Policy Characteristics'!$C:$C,0))</f>
        <v>Non BAU Mandated Capacity Construction</v>
      </c>
      <c r="C262" s="255" t="str">
        <f t="shared" si="44"/>
        <v>Boolean Use Non BAU Mandated Capacity Construction Schedule</v>
      </c>
      <c r="D262" s="250" t="s">
        <v>453</v>
      </c>
      <c r="E262" s="243"/>
      <c r="F262" s="250" t="s">
        <v>456</v>
      </c>
      <c r="G262" s="243"/>
      <c r="H262" s="40">
        <v>637</v>
      </c>
      <c r="I262" s="243" t="s">
        <v>47</v>
      </c>
      <c r="J262" s="242" t="str">
        <f>INDEX('Policy Characteristics'!D:D,MATCH(PolicyLevers!$C262,'Policy Characteristics'!$C:$C,0))</f>
        <v>Non BAU Mandated Capacity Construction</v>
      </c>
      <c r="K262" s="242"/>
      <c r="L262" s="242">
        <f>INDEX('Policy Characteristics'!F:F,MATCH(PolicyLevers!$C262,'Policy Characteristics'!$C:$C,0))</f>
        <v>0</v>
      </c>
      <c r="M262" s="242">
        <f>INDEX('Policy Characteristics'!G:G,MATCH(PolicyLevers!$C262,'Policy Characteristics'!$C:$C,0))</f>
        <v>1</v>
      </c>
      <c r="N262" s="242">
        <f>INDEX('Policy Characteristics'!H:H,MATCH(PolicyLevers!$C262,'Policy Characteristics'!$C:$C,0))</f>
        <v>1</v>
      </c>
      <c r="O262" s="242" t="str">
        <f>INDEX('Policy Characteristics'!I:I,MATCH(PolicyLevers!$C262,'Policy Characteristics'!$C:$C,0))</f>
        <v>on/off</v>
      </c>
      <c r="P262" s="242"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273"/>
      <c r="R262" s="264"/>
      <c r="S262" s="289"/>
      <c r="T262" s="273"/>
    </row>
    <row r="263" spans="1:20" s="251" customFormat="1" x14ac:dyDescent="0.35">
      <c r="A263" s="241" t="str">
        <f>INDEX('Policy Characteristics'!A:A,MATCH(PolicyLevers!$C263,'Policy Characteristics'!$C:$C,0))</f>
        <v>Electricity Supply</v>
      </c>
      <c r="B263" s="241" t="str">
        <f>INDEX('Policy Characteristics'!B:B,MATCH(PolicyLevers!$C263,'Policy Characteristics'!$C:$C,0))</f>
        <v>Non BAU Mandated Capacity Construction</v>
      </c>
      <c r="C263" s="255" t="str">
        <f t="shared" si="44"/>
        <v>Boolean Use Non BAU Mandated Capacity Construction Schedule</v>
      </c>
      <c r="D263" s="250" t="s">
        <v>82</v>
      </c>
      <c r="E263" s="243"/>
      <c r="F263" s="250" t="s">
        <v>96</v>
      </c>
      <c r="G263" s="243"/>
      <c r="H263" s="40">
        <v>638</v>
      </c>
      <c r="I263" s="243" t="s">
        <v>47</v>
      </c>
      <c r="J263" s="242" t="str">
        <f>INDEX('Policy Characteristics'!D:D,MATCH(PolicyLevers!$C263,'Policy Characteristics'!$C:$C,0))</f>
        <v>Non BAU Mandated Capacity Construction</v>
      </c>
      <c r="K263" s="242"/>
      <c r="L263" s="242">
        <f>INDEX('Policy Characteristics'!F:F,MATCH(PolicyLevers!$C263,'Policy Characteristics'!$C:$C,0))</f>
        <v>0</v>
      </c>
      <c r="M263" s="242">
        <f>INDEX('Policy Characteristics'!G:G,MATCH(PolicyLevers!$C263,'Policy Characteristics'!$C:$C,0))</f>
        <v>1</v>
      </c>
      <c r="N263" s="242">
        <f>INDEX('Policy Characteristics'!H:H,MATCH(PolicyLevers!$C263,'Policy Characteristics'!$C:$C,0))</f>
        <v>1</v>
      </c>
      <c r="O263" s="242" t="str">
        <f>INDEX('Policy Characteristics'!I:I,MATCH(PolicyLevers!$C263,'Policy Characteristics'!$C:$C,0))</f>
        <v>on/off</v>
      </c>
      <c r="P263" s="242"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273"/>
      <c r="R263" s="264"/>
      <c r="S263" s="289"/>
      <c r="T263" s="273"/>
    </row>
    <row r="264" spans="1:20" s="251" customFormat="1" x14ac:dyDescent="0.35">
      <c r="A264" s="241" t="str">
        <f>INDEX('Policy Characteristics'!A:A,MATCH(PolicyLevers!$C264,'Policy Characteristics'!$C:$C,0))</f>
        <v>Electricity Supply</v>
      </c>
      <c r="B264" s="241" t="str">
        <f>INDEX('Policy Characteristics'!B:B,MATCH(PolicyLevers!$C264,'Policy Characteristics'!$C:$C,0))</f>
        <v>Non BAU Mandated Capacity Construction</v>
      </c>
      <c r="C264" s="255" t="str">
        <f t="shared" si="44"/>
        <v>Boolean Use Non BAU Mandated Capacity Construction Schedule</v>
      </c>
      <c r="D264" s="250" t="s">
        <v>83</v>
      </c>
      <c r="E264" s="243"/>
      <c r="F264" s="250" t="s">
        <v>97</v>
      </c>
      <c r="G264" s="243"/>
      <c r="H264" s="40">
        <v>639</v>
      </c>
      <c r="I264" s="243" t="s">
        <v>47</v>
      </c>
      <c r="J264" s="242" t="str">
        <f>INDEX('Policy Characteristics'!D:D,MATCH(PolicyLevers!$C264,'Policy Characteristics'!$C:$C,0))</f>
        <v>Non BAU Mandated Capacity Construction</v>
      </c>
      <c r="K264" s="242"/>
      <c r="L264" s="242">
        <f>INDEX('Policy Characteristics'!F:F,MATCH(PolicyLevers!$C264,'Policy Characteristics'!$C:$C,0))</f>
        <v>0</v>
      </c>
      <c r="M264" s="242">
        <f>INDEX('Policy Characteristics'!G:G,MATCH(PolicyLevers!$C264,'Policy Characteristics'!$C:$C,0))</f>
        <v>1</v>
      </c>
      <c r="N264" s="242">
        <f>INDEX('Policy Characteristics'!H:H,MATCH(PolicyLevers!$C264,'Policy Characteristics'!$C:$C,0))</f>
        <v>1</v>
      </c>
      <c r="O264" s="242" t="str">
        <f>INDEX('Policy Characteristics'!I:I,MATCH(PolicyLevers!$C264,'Policy Characteristics'!$C:$C,0))</f>
        <v>on/off</v>
      </c>
      <c r="P264" s="242"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273"/>
      <c r="R264" s="264"/>
      <c r="S264" s="289"/>
      <c r="T264" s="273"/>
    </row>
    <row r="265" spans="1:20" s="251" customFormat="1" x14ac:dyDescent="0.35">
      <c r="A265" s="241" t="str">
        <f>INDEX('Policy Characteristics'!A:A,MATCH(PolicyLevers!$C265,'Policy Characteristics'!$C:$C,0))</f>
        <v>Electricity Supply</v>
      </c>
      <c r="B265" s="241" t="str">
        <f>INDEX('Policy Characteristics'!B:B,MATCH(PolicyLevers!$C265,'Policy Characteristics'!$C:$C,0))</f>
        <v>Non BAU Mandated Capacity Construction</v>
      </c>
      <c r="C265" s="255" t="str">
        <f t="shared" si="44"/>
        <v>Boolean Use Non BAU Mandated Capacity Construction Schedule</v>
      </c>
      <c r="D265" s="250" t="s">
        <v>84</v>
      </c>
      <c r="E265" s="243"/>
      <c r="F265" s="250" t="s">
        <v>98</v>
      </c>
      <c r="G265" s="243"/>
      <c r="H265" s="40">
        <v>640</v>
      </c>
      <c r="I265" s="243" t="s">
        <v>47</v>
      </c>
      <c r="J265" s="242" t="str">
        <f>INDEX('Policy Characteristics'!D:D,MATCH(PolicyLevers!$C265,'Policy Characteristics'!$C:$C,0))</f>
        <v>Non BAU Mandated Capacity Construction</v>
      </c>
      <c r="K265" s="242"/>
      <c r="L265" s="242">
        <f>INDEX('Policy Characteristics'!F:F,MATCH(PolicyLevers!$C265,'Policy Characteristics'!$C:$C,0))</f>
        <v>0</v>
      </c>
      <c r="M265" s="242">
        <f>INDEX('Policy Characteristics'!G:G,MATCH(PolicyLevers!$C265,'Policy Characteristics'!$C:$C,0))</f>
        <v>1</v>
      </c>
      <c r="N265" s="242">
        <f>INDEX('Policy Characteristics'!H:H,MATCH(PolicyLevers!$C265,'Policy Characteristics'!$C:$C,0))</f>
        <v>1</v>
      </c>
      <c r="O265" s="242" t="str">
        <f>INDEX('Policy Characteristics'!I:I,MATCH(PolicyLevers!$C265,'Policy Characteristics'!$C:$C,0))</f>
        <v>on/off</v>
      </c>
      <c r="P265" s="242"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273"/>
      <c r="R265" s="264"/>
      <c r="S265" s="289"/>
      <c r="T265" s="273"/>
    </row>
    <row r="266" spans="1:20" s="251" customFormat="1" x14ac:dyDescent="0.35">
      <c r="A266" s="241" t="str">
        <f>INDEX('Policy Characteristics'!A:A,MATCH(PolicyLevers!$C266,'Policy Characteristics'!$C:$C,0))</f>
        <v>Electricity Supply</v>
      </c>
      <c r="B266" s="241" t="str">
        <f>INDEX('Policy Characteristics'!B:B,MATCH(PolicyLevers!$C266,'Policy Characteristics'!$C:$C,0))</f>
        <v>Non BAU Mandated Capacity Construction</v>
      </c>
      <c r="C266" s="255" t="str">
        <f t="shared" si="44"/>
        <v>Boolean Use Non BAU Mandated Capacity Construction Schedule</v>
      </c>
      <c r="D266" s="250" t="s">
        <v>711</v>
      </c>
      <c r="E266" s="243"/>
      <c r="F266" s="250" t="s">
        <v>440</v>
      </c>
      <c r="G266" s="243"/>
      <c r="H266" s="40">
        <v>641</v>
      </c>
      <c r="I266" s="243" t="s">
        <v>47</v>
      </c>
      <c r="J266" s="242" t="str">
        <f>INDEX('Policy Characteristics'!D:D,MATCH(PolicyLevers!$C266,'Policy Characteristics'!$C:$C,0))</f>
        <v>Non BAU Mandated Capacity Construction</v>
      </c>
      <c r="K266" s="242"/>
      <c r="L266" s="242">
        <f>INDEX('Policy Characteristics'!F:F,MATCH(PolicyLevers!$C266,'Policy Characteristics'!$C:$C,0))</f>
        <v>0</v>
      </c>
      <c r="M266" s="242">
        <f>INDEX('Policy Characteristics'!G:G,MATCH(PolicyLevers!$C266,'Policy Characteristics'!$C:$C,0))</f>
        <v>1</v>
      </c>
      <c r="N266" s="242">
        <f>INDEX('Policy Characteristics'!H:H,MATCH(PolicyLevers!$C266,'Policy Characteristics'!$C:$C,0))</f>
        <v>1</v>
      </c>
      <c r="O266" s="242" t="str">
        <f>INDEX('Policy Characteristics'!I:I,MATCH(PolicyLevers!$C266,'Policy Characteristics'!$C:$C,0))</f>
        <v>on/off</v>
      </c>
      <c r="P266" s="242"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273"/>
      <c r="R266" s="264"/>
      <c r="S266" s="289"/>
      <c r="T266" s="273"/>
    </row>
    <row r="267" spans="1:20" s="251" customFormat="1" x14ac:dyDescent="0.35">
      <c r="A267" s="241" t="str">
        <f>INDEX('Policy Characteristics'!A:A,MATCH(PolicyLevers!$C267,'Policy Characteristics'!$C:$C,0))</f>
        <v>Electricity Supply</v>
      </c>
      <c r="B267" s="241" t="str">
        <f>INDEX('Policy Characteristics'!B:B,MATCH(PolicyLevers!$C267,'Policy Characteristics'!$C:$C,0))</f>
        <v>Non BAU Mandated Capacity Construction</v>
      </c>
      <c r="C267" s="255" t="str">
        <f t="shared" si="44"/>
        <v>Boolean Use Non BAU Mandated Capacity Construction Schedule</v>
      </c>
      <c r="D267" s="250" t="s">
        <v>299</v>
      </c>
      <c r="E267" s="243"/>
      <c r="F267" s="250" t="s">
        <v>301</v>
      </c>
      <c r="G267" s="243"/>
      <c r="H267" s="40">
        <v>642</v>
      </c>
      <c r="I267" s="243" t="s">
        <v>47</v>
      </c>
      <c r="J267" s="242" t="str">
        <f>INDEX('Policy Characteristics'!D:D,MATCH(PolicyLevers!$C267,'Policy Characteristics'!$C:$C,0))</f>
        <v>Non BAU Mandated Capacity Construction</v>
      </c>
      <c r="K267" s="242"/>
      <c r="L267" s="242">
        <f>INDEX('Policy Characteristics'!F:F,MATCH(PolicyLevers!$C267,'Policy Characteristics'!$C:$C,0))</f>
        <v>0</v>
      </c>
      <c r="M267" s="242">
        <f>INDEX('Policy Characteristics'!G:G,MATCH(PolicyLevers!$C267,'Policy Characteristics'!$C:$C,0))</f>
        <v>1</v>
      </c>
      <c r="N267" s="242">
        <f>INDEX('Policy Characteristics'!H:H,MATCH(PolicyLevers!$C267,'Policy Characteristics'!$C:$C,0))</f>
        <v>1</v>
      </c>
      <c r="O267" s="242" t="str">
        <f>INDEX('Policy Characteristics'!I:I,MATCH(PolicyLevers!$C267,'Policy Characteristics'!$C:$C,0))</f>
        <v>on/off</v>
      </c>
      <c r="P267" s="242"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273"/>
      <c r="R267" s="264"/>
      <c r="S267" s="289"/>
      <c r="T267" s="273"/>
    </row>
    <row r="268" spans="1:20" s="251" customFormat="1" x14ac:dyDescent="0.35">
      <c r="A268" s="241" t="str">
        <f>INDEX('Policy Characteristics'!A:A,MATCH(PolicyLevers!$C268,'Policy Characteristics'!$C:$C,0))</f>
        <v>Electricity Supply</v>
      </c>
      <c r="B268" s="241" t="str">
        <f>INDEX('Policy Characteristics'!B:B,MATCH(PolicyLevers!$C268,'Policy Characteristics'!$C:$C,0))</f>
        <v>Non BAU Mandated Capacity Construction</v>
      </c>
      <c r="C268" s="255" t="str">
        <f t="shared" si="44"/>
        <v>Boolean Use Non BAU Mandated Capacity Construction Schedule</v>
      </c>
      <c r="D268" s="250" t="s">
        <v>300</v>
      </c>
      <c r="E268" s="243"/>
      <c r="F268" s="250" t="s">
        <v>302</v>
      </c>
      <c r="G268" s="243"/>
      <c r="H268" s="40">
        <v>643</v>
      </c>
      <c r="I268" s="243" t="s">
        <v>47</v>
      </c>
      <c r="J268" s="242" t="str">
        <f>INDEX('Policy Characteristics'!D:D,MATCH(PolicyLevers!$C268,'Policy Characteristics'!$C:$C,0))</f>
        <v>Non BAU Mandated Capacity Construction</v>
      </c>
      <c r="K268" s="242"/>
      <c r="L268" s="242">
        <f>INDEX('Policy Characteristics'!F:F,MATCH(PolicyLevers!$C268,'Policy Characteristics'!$C:$C,0))</f>
        <v>0</v>
      </c>
      <c r="M268" s="242">
        <f>INDEX('Policy Characteristics'!G:G,MATCH(PolicyLevers!$C268,'Policy Characteristics'!$C:$C,0))</f>
        <v>1</v>
      </c>
      <c r="N268" s="242">
        <f>INDEX('Policy Characteristics'!H:H,MATCH(PolicyLevers!$C268,'Policy Characteristics'!$C:$C,0))</f>
        <v>1</v>
      </c>
      <c r="O268" s="242" t="str">
        <f>INDEX('Policy Characteristics'!I:I,MATCH(PolicyLevers!$C268,'Policy Characteristics'!$C:$C,0))</f>
        <v>on/off</v>
      </c>
      <c r="P268" s="242"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273"/>
      <c r="R268" s="264"/>
      <c r="S268" s="289"/>
      <c r="T268" s="273"/>
    </row>
    <row r="269" spans="1:20" s="251" customFormat="1" x14ac:dyDescent="0.35">
      <c r="A269" s="241" t="str">
        <f>INDEX('Policy Characteristics'!A:A,MATCH(PolicyLevers!$C269,'Policy Characteristics'!$C:$C,0))</f>
        <v>Electricity Supply</v>
      </c>
      <c r="B269" s="241" t="str">
        <f>INDEX('Policy Characteristics'!B:B,MATCH(PolicyLevers!$C269,'Policy Characteristics'!$C:$C,0))</f>
        <v>Non BAU Mandated Capacity Construction</v>
      </c>
      <c r="C269" s="255" t="str">
        <f t="shared" si="44"/>
        <v>Boolean Use Non BAU Mandated Capacity Construction Schedule</v>
      </c>
      <c r="D269" s="250" t="s">
        <v>449</v>
      </c>
      <c r="E269" s="243"/>
      <c r="F269" s="250" t="s">
        <v>448</v>
      </c>
      <c r="G269" s="243"/>
      <c r="H269" s="40">
        <v>644</v>
      </c>
      <c r="I269" s="243" t="s">
        <v>47</v>
      </c>
      <c r="J269" s="242" t="str">
        <f>INDEX('Policy Characteristics'!D:D,MATCH(PolicyLevers!$C269,'Policy Characteristics'!$C:$C,0))</f>
        <v>Non BAU Mandated Capacity Construction</v>
      </c>
      <c r="K269" s="242"/>
      <c r="L269" s="242">
        <f>INDEX('Policy Characteristics'!F:F,MATCH(PolicyLevers!$C269,'Policy Characteristics'!$C:$C,0))</f>
        <v>0</v>
      </c>
      <c r="M269" s="242">
        <f>INDEX('Policy Characteristics'!G:G,MATCH(PolicyLevers!$C269,'Policy Characteristics'!$C:$C,0))</f>
        <v>1</v>
      </c>
      <c r="N269" s="242">
        <f>INDEX('Policy Characteristics'!H:H,MATCH(PolicyLevers!$C269,'Policy Characteristics'!$C:$C,0))</f>
        <v>1</v>
      </c>
      <c r="O269" s="242" t="str">
        <f>INDEX('Policy Characteristics'!I:I,MATCH(PolicyLevers!$C269,'Policy Characteristics'!$C:$C,0))</f>
        <v>on/off</v>
      </c>
      <c r="P269" s="242"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273"/>
      <c r="R269" s="264"/>
      <c r="S269" s="289"/>
      <c r="T269" s="273"/>
    </row>
    <row r="270" spans="1:20" s="251" customFormat="1" x14ac:dyDescent="0.35">
      <c r="A270" s="241" t="str">
        <f>INDEX('Policy Characteristics'!A:A,MATCH(PolicyLevers!$C270,'Policy Characteristics'!$C:$C,0))</f>
        <v>Electricity Supply</v>
      </c>
      <c r="B270" s="241" t="str">
        <f>INDEX('Policy Characteristics'!B:B,MATCH(PolicyLevers!$C270,'Policy Characteristics'!$C:$C,0))</f>
        <v>Non BAU Mandated Capacity Construction</v>
      </c>
      <c r="C270" s="255" t="str">
        <f t="shared" si="44"/>
        <v>Boolean Use Non BAU Mandated Capacity Construction Schedule</v>
      </c>
      <c r="D270" s="250" t="s">
        <v>458</v>
      </c>
      <c r="E270" s="243"/>
      <c r="F270" s="250" t="s">
        <v>459</v>
      </c>
      <c r="G270" s="243"/>
      <c r="H270" s="40">
        <v>645</v>
      </c>
      <c r="I270" s="243" t="s">
        <v>46</v>
      </c>
      <c r="J270" s="242" t="str">
        <f>INDEX('Policy Characteristics'!D:D,MATCH(PolicyLevers!$C270,'Policy Characteristics'!$C:$C,0))</f>
        <v>Non BAU Mandated Capacity Construction</v>
      </c>
      <c r="K270" s="242"/>
      <c r="L270" s="242">
        <f>INDEX('Policy Characteristics'!F:F,MATCH(PolicyLevers!$C270,'Policy Characteristics'!$C:$C,0))</f>
        <v>0</v>
      </c>
      <c r="M270" s="242">
        <f>INDEX('Policy Characteristics'!G:G,MATCH(PolicyLevers!$C270,'Policy Characteristics'!$C:$C,0))</f>
        <v>1</v>
      </c>
      <c r="N270" s="242">
        <f>INDEX('Policy Characteristics'!H:H,MATCH(PolicyLevers!$C270,'Policy Characteristics'!$C:$C,0))</f>
        <v>1</v>
      </c>
      <c r="O270" s="242" t="str">
        <f>INDEX('Policy Characteristics'!I:I,MATCH(PolicyLevers!$C270,'Policy Characteristics'!$C:$C,0))</f>
        <v>on/off</v>
      </c>
      <c r="P270" s="242"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299" t="s">
        <v>1742</v>
      </c>
      <c r="R270" s="299"/>
      <c r="S270" s="289"/>
      <c r="T270" s="273"/>
    </row>
    <row r="271" spans="1:20" s="251" customFormat="1" x14ac:dyDescent="0.35">
      <c r="A271" s="241" t="str">
        <f>INDEX('Policy Characteristics'!A:A,MATCH(PolicyLevers!$C271,'Policy Characteristics'!$C:$C,0))</f>
        <v>Electricity Supply</v>
      </c>
      <c r="B271" s="241" t="str">
        <f>INDEX('Policy Characteristics'!B:B,MATCH(PolicyLevers!$C271,'Policy Characteristics'!$C:$C,0))</f>
        <v>Non BAU Mandated Capacity Construction</v>
      </c>
      <c r="C271" s="255" t="str">
        <f t="shared" si="44"/>
        <v>Boolean Use Non BAU Mandated Capacity Construction Schedule</v>
      </c>
      <c r="D271" s="250" t="s">
        <v>1106</v>
      </c>
      <c r="E271" s="243"/>
      <c r="F271" s="250" t="s">
        <v>767</v>
      </c>
      <c r="G271" s="243"/>
      <c r="H271" s="40">
        <v>646</v>
      </c>
      <c r="I271" s="243" t="s">
        <v>47</v>
      </c>
      <c r="J271" s="242" t="str">
        <f>INDEX('Policy Characteristics'!D:D,MATCH(PolicyLevers!$C271,'Policy Characteristics'!$C:$C,0))</f>
        <v>Non BAU Mandated Capacity Construction</v>
      </c>
      <c r="K271" s="242"/>
      <c r="L271" s="242">
        <f>INDEX('Policy Characteristics'!F:F,MATCH(PolicyLevers!$C271,'Policy Characteristics'!$C:$C,0))</f>
        <v>0</v>
      </c>
      <c r="M271" s="242">
        <f>INDEX('Policy Characteristics'!G:G,MATCH(PolicyLevers!$C271,'Policy Characteristics'!$C:$C,0))</f>
        <v>1</v>
      </c>
      <c r="N271" s="242">
        <f>INDEX('Policy Characteristics'!H:H,MATCH(PolicyLevers!$C271,'Policy Characteristics'!$C:$C,0))</f>
        <v>1</v>
      </c>
      <c r="O271" s="242" t="str">
        <f>INDEX('Policy Characteristics'!I:I,MATCH(PolicyLevers!$C271,'Policy Characteristics'!$C:$C,0))</f>
        <v>on/off</v>
      </c>
      <c r="P271" s="242"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273"/>
      <c r="R271" s="264"/>
      <c r="S271" s="289"/>
      <c r="T271" s="273"/>
    </row>
    <row r="272" spans="1:20" s="251" customFormat="1" x14ac:dyDescent="0.35">
      <c r="A272" s="241" t="str">
        <f>INDEX('Policy Characteristics'!A:A,MATCH(PolicyLevers!$C272,'Policy Characteristics'!$C:$C,0))</f>
        <v>Electricity Supply</v>
      </c>
      <c r="B272" s="241" t="str">
        <f>INDEX('Policy Characteristics'!B:B,MATCH(PolicyLevers!$C272,'Policy Characteristics'!$C:$C,0))</f>
        <v>Non BAU Mandated Capacity Construction</v>
      </c>
      <c r="C272" s="255" t="str">
        <f t="shared" si="44"/>
        <v>Boolean Use Non BAU Mandated Capacity Construction Schedule</v>
      </c>
      <c r="D272" s="250" t="s">
        <v>1107</v>
      </c>
      <c r="E272" s="243"/>
      <c r="F272" s="250" t="s">
        <v>917</v>
      </c>
      <c r="G272" s="243"/>
      <c r="H272" s="40">
        <v>647</v>
      </c>
      <c r="I272" s="243" t="s">
        <v>47</v>
      </c>
      <c r="J272" s="242" t="str">
        <f>INDEX('Policy Characteristics'!D:D,MATCH(PolicyLevers!$C272,'Policy Characteristics'!$C:$C,0))</f>
        <v>Non BAU Mandated Capacity Construction</v>
      </c>
      <c r="K272" s="242"/>
      <c r="L272" s="242">
        <f>INDEX('Policy Characteristics'!F:F,MATCH(PolicyLevers!$C272,'Policy Characteristics'!$C:$C,0))</f>
        <v>0</v>
      </c>
      <c r="M272" s="242">
        <f>INDEX('Policy Characteristics'!G:G,MATCH(PolicyLevers!$C272,'Policy Characteristics'!$C:$C,0))</f>
        <v>1</v>
      </c>
      <c r="N272" s="242">
        <f>INDEX('Policy Characteristics'!H:H,MATCH(PolicyLevers!$C272,'Policy Characteristics'!$C:$C,0))</f>
        <v>1</v>
      </c>
      <c r="O272" s="242" t="str">
        <f>INDEX('Policy Characteristics'!I:I,MATCH(PolicyLevers!$C272,'Policy Characteristics'!$C:$C,0))</f>
        <v>on/off</v>
      </c>
      <c r="P272" s="242"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273"/>
      <c r="R272" s="264"/>
      <c r="S272" s="289"/>
      <c r="T272" s="273"/>
    </row>
    <row r="273" spans="1:20" s="251" customFormat="1" x14ac:dyDescent="0.35">
      <c r="A273" s="241" t="str">
        <f>INDEX('Policy Characteristics'!A:A,MATCH(PolicyLevers!$C273,'Policy Characteristics'!$C:$C,0))</f>
        <v>Electricity Supply</v>
      </c>
      <c r="B273" s="241" t="str">
        <f>INDEX('Policy Characteristics'!B:B,MATCH(PolicyLevers!$C273,'Policy Characteristics'!$C:$C,0))</f>
        <v>Non BAU Mandated Capacity Construction</v>
      </c>
      <c r="C273" s="255" t="str">
        <f t="shared" si="44"/>
        <v>Boolean Use Non BAU Mandated Capacity Construction Schedule</v>
      </c>
      <c r="D273" s="250" t="s">
        <v>1108</v>
      </c>
      <c r="E273" s="243"/>
      <c r="F273" s="250" t="s">
        <v>769</v>
      </c>
      <c r="G273" s="243"/>
      <c r="H273" s="40">
        <v>648</v>
      </c>
      <c r="I273" s="243" t="s">
        <v>47</v>
      </c>
      <c r="J273" s="242" t="str">
        <f>INDEX('Policy Characteristics'!D:D,MATCH(PolicyLevers!$C273,'Policy Characteristics'!$C:$C,0))</f>
        <v>Non BAU Mandated Capacity Construction</v>
      </c>
      <c r="K273" s="242"/>
      <c r="L273" s="242">
        <f>INDEX('Policy Characteristics'!F:F,MATCH(PolicyLevers!$C273,'Policy Characteristics'!$C:$C,0))</f>
        <v>0</v>
      </c>
      <c r="M273" s="242">
        <f>INDEX('Policy Characteristics'!G:G,MATCH(PolicyLevers!$C273,'Policy Characteristics'!$C:$C,0))</f>
        <v>1</v>
      </c>
      <c r="N273" s="242">
        <f>INDEX('Policy Characteristics'!H:H,MATCH(PolicyLevers!$C273,'Policy Characteristics'!$C:$C,0))</f>
        <v>1</v>
      </c>
      <c r="O273" s="242" t="str">
        <f>INDEX('Policy Characteristics'!I:I,MATCH(PolicyLevers!$C273,'Policy Characteristics'!$C:$C,0))</f>
        <v>on/off</v>
      </c>
      <c r="P273" s="242"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273"/>
      <c r="R273" s="264"/>
      <c r="S273" s="289"/>
      <c r="T273" s="273"/>
    </row>
    <row r="274" spans="1:20" s="251" customFormat="1" x14ac:dyDescent="0.35">
      <c r="A274" s="241" t="str">
        <f>INDEX('Policy Characteristics'!A:A,MATCH(PolicyLevers!$C274,'Policy Characteristics'!$C:$C,0))</f>
        <v>Electricity Supply</v>
      </c>
      <c r="B274" s="241" t="str">
        <f>INDEX('Policy Characteristics'!B:B,MATCH(PolicyLevers!$C274,'Policy Characteristics'!$C:$C,0))</f>
        <v>Non BAU RPS Qualifying Resources</v>
      </c>
      <c r="C274" s="262" t="s">
        <v>356</v>
      </c>
      <c r="D274" s="243"/>
      <c r="E274" s="243"/>
      <c r="F274" s="243"/>
      <c r="G274" s="243"/>
      <c r="H274" s="40">
        <v>649</v>
      </c>
      <c r="I274" s="243" t="s">
        <v>47</v>
      </c>
      <c r="J274" s="242" t="str">
        <f>INDEX('Policy Characteristics'!D:D,MATCH(PolicyLevers!$C274,'Policy Characteristics'!$C:$C,0))</f>
        <v>Non BAU RPS Qualifying Resources</v>
      </c>
      <c r="K274" s="242" t="str">
        <f>INDEX('Policy Characteristics'!E:E,MATCH(PolicyLevers!$C274,'Policy Characteristics'!$C:$C,0))</f>
        <v>elec non BAU RPS qualifying resources</v>
      </c>
      <c r="L274" s="242">
        <f>INDEX('Policy Characteristics'!F:F,MATCH(PolicyLevers!$C274,'Policy Characteristics'!$C:$C,0))</f>
        <v>0</v>
      </c>
      <c r="M274" s="242">
        <f>INDEX('Policy Characteristics'!G:G,MATCH(PolicyLevers!$C274,'Policy Characteristics'!$C:$C,0))</f>
        <v>1</v>
      </c>
      <c r="N274" s="242">
        <f>INDEX('Policy Characteristics'!H:H,MATCH(PolicyLevers!$C274,'Policy Characteristics'!$C:$C,0))</f>
        <v>1</v>
      </c>
      <c r="O274" s="242" t="str">
        <f>INDEX('Policy Characteristics'!I:I,MATCH(PolicyLevers!$C274,'Policy Characteristics'!$C:$C,0))</f>
        <v>on/off</v>
      </c>
      <c r="P274" s="242"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273"/>
      <c r="R274" s="264"/>
      <c r="S274" s="289"/>
      <c r="T274" s="273"/>
    </row>
    <row r="275" spans="1:20" s="251" customFormat="1" x14ac:dyDescent="0.35">
      <c r="A275" s="241" t="str">
        <f>INDEX('Policy Characteristics'!A:A,MATCH(PolicyLevers!$C275,'Policy Characteristics'!$C:$C,0))</f>
        <v>Electricity Supply</v>
      </c>
      <c r="B275" s="241" t="str">
        <f>INDEX('Policy Characteristics'!B:B,MATCH(PolicyLevers!$C275,'Policy Characteristics'!$C:$C,0))</f>
        <v>Nuclear Plant Lifetime Extension</v>
      </c>
      <c r="C275" s="262" t="s">
        <v>514</v>
      </c>
      <c r="D275" s="250"/>
      <c r="E275" s="273"/>
      <c r="F275" s="250"/>
      <c r="G275" s="273"/>
      <c r="H275" s="40">
        <v>35</v>
      </c>
      <c r="I275" s="250" t="s">
        <v>47</v>
      </c>
      <c r="J275" s="242" t="str">
        <f>INDEX('Policy Characteristics'!D:D,MATCH(PolicyLevers!$C275,'Policy Characteristics'!$C:$C,0))</f>
        <v>Nuclear Lifetime Extension</v>
      </c>
      <c r="K275" s="242"/>
      <c r="L275" s="242">
        <f>INDEX('Policy Characteristics'!F:F,MATCH(PolicyLevers!$C275,'Policy Characteristics'!$C:$C,0))</f>
        <v>0</v>
      </c>
      <c r="M275" s="242">
        <f>INDEX('Policy Characteristics'!G:G,MATCH(PolicyLevers!$C275,'Policy Characteristics'!$C:$C,0))</f>
        <v>40</v>
      </c>
      <c r="N275" s="242">
        <f>INDEX('Policy Characteristics'!H:H,MATCH(PolicyLevers!$C275,'Policy Characteristics'!$C:$C,0))</f>
        <v>1</v>
      </c>
      <c r="O275" s="242" t="str">
        <f>INDEX('Policy Characteristics'!I:I,MATCH(PolicyLevers!$C275,'Policy Characteristics'!$C:$C,0))</f>
        <v>year(s)</v>
      </c>
      <c r="P275" s="242" t="str">
        <f>INDEX('Policy Characteristics'!J:J,MATCH(PolicyLevers!$C275,'Policy Characteristics'!$C:$C,0))</f>
        <v>**Description:** This policy extends the lifetime of all nuclear plants by the specified number of years.//**Guidance for setting values: **</v>
      </c>
      <c r="Q275" s="243" t="s">
        <v>1742</v>
      </c>
      <c r="R275" s="264" t="s">
        <v>517</v>
      </c>
      <c r="S275" s="276" t="s">
        <v>166</v>
      </c>
      <c r="T275" s="250" t="s">
        <v>166</v>
      </c>
    </row>
    <row r="276" spans="1:20" s="242" customFormat="1" x14ac:dyDescent="0.35">
      <c r="A276" s="241" t="str">
        <f>INDEX('Policy Characteristics'!A:A,MATCH(PolicyLevers!$C276,'Policy Characteristics'!$C:$C,0))</f>
        <v>Electricity Supply</v>
      </c>
      <c r="B276" s="241" t="str">
        <f>INDEX('Policy Characteristics'!B:B,MATCH(PolicyLevers!$C276,'Policy Characteristics'!$C:$C,0))</f>
        <v>Reduce Plant Downtime</v>
      </c>
      <c r="C276" s="252" t="s">
        <v>243</v>
      </c>
      <c r="D276" s="250" t="s">
        <v>452</v>
      </c>
      <c r="E276" s="250" t="s">
        <v>244</v>
      </c>
      <c r="F276" s="243"/>
      <c r="G276" s="250"/>
      <c r="H276" s="177">
        <v>650</v>
      </c>
      <c r="I276" s="250" t="s">
        <v>47</v>
      </c>
      <c r="J276" s="242" t="str">
        <f>INDEX('Policy Characteristics'!D:D,MATCH(PolicyLevers!$C276,'Policy Characteristics'!$C:$C,0))</f>
        <v>Reduce Plant Downtime</v>
      </c>
      <c r="K276" s="242" t="str">
        <f>INDEX('Policy Characteristics'!E:E,MATCH(PolicyLevers!$C276,'Policy Characteristics'!$C:$C,0))</f>
        <v>elec reduce plant downtime</v>
      </c>
      <c r="L276" s="242">
        <f>INDEX('Policy Characteristics'!F:F,MATCH(PolicyLevers!$C276,'Policy Characteristics'!$C:$C,0))</f>
        <v>0</v>
      </c>
      <c r="M276" s="242">
        <f>INDEX('Policy Characteristics'!G:G,MATCH(PolicyLevers!$C276,'Policy Characteristics'!$C:$C,0))</f>
        <v>0.6</v>
      </c>
      <c r="N276" s="242">
        <f>INDEX('Policy Characteristics'!H:H,MATCH(PolicyLevers!$C276,'Policy Characteristics'!$C:$C,0))</f>
        <v>0</v>
      </c>
      <c r="O276" s="242">
        <f>INDEX('Policy Characteristics'!I:I,MATCH(PolicyLevers!$C276,'Policy Characteristics'!$C:$C,0))</f>
        <v>0</v>
      </c>
      <c r="P276" s="242"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250"/>
      <c r="R276" s="264"/>
      <c r="S276" s="276"/>
      <c r="T276" s="250"/>
    </row>
    <row r="277" spans="1:20" s="242" customFormat="1" x14ac:dyDescent="0.35">
      <c r="A277" s="241" t="str">
        <f>INDEX('Policy Characteristics'!A:A,MATCH(PolicyLevers!$C277,'Policy Characteristics'!$C:$C,0))</f>
        <v>Electricity Supply</v>
      </c>
      <c r="B277" s="241" t="str">
        <f>INDEX('Policy Characteristics'!B:B,MATCH(PolicyLevers!$C277,'Policy Characteristics'!$C:$C,0))</f>
        <v>Reduce Plant Downtime</v>
      </c>
      <c r="C277" s="300" t="str">
        <f t="shared" ref="A277:C306" si="45">C$276</f>
        <v>Percentage Reduction in Plant Downtime</v>
      </c>
      <c r="D277" s="250" t="s">
        <v>452</v>
      </c>
      <c r="E277" s="250" t="s">
        <v>245</v>
      </c>
      <c r="F277" s="243"/>
      <c r="G277" s="250"/>
      <c r="H277" s="177">
        <v>651</v>
      </c>
      <c r="I277" s="250" t="s">
        <v>47</v>
      </c>
      <c r="J277" s="242" t="str">
        <f>INDEX('Policy Characteristics'!D:D,MATCH(PolicyLevers!$C277,'Policy Characteristics'!$C:$C,0))</f>
        <v>Reduce Plant Downtime</v>
      </c>
      <c r="K277" s="242" t="str">
        <f>INDEX('Policy Characteristics'!E:E,MATCH(PolicyLevers!$C277,'Policy Characteristics'!$C:$C,0))</f>
        <v>elec reduce plant downtime</v>
      </c>
      <c r="L277" s="242">
        <f>INDEX('Policy Characteristics'!F:F,MATCH(PolicyLevers!$C277,'Policy Characteristics'!$C:$C,0))</f>
        <v>0</v>
      </c>
      <c r="M277" s="242">
        <f>INDEX('Policy Characteristics'!G:G,MATCH(PolicyLevers!$C277,'Policy Characteristics'!$C:$C,0))</f>
        <v>0.6</v>
      </c>
      <c r="N277" s="242">
        <f>INDEX('Policy Characteristics'!H:H,MATCH(PolicyLevers!$C277,'Policy Characteristics'!$C:$C,0))</f>
        <v>0</v>
      </c>
      <c r="O277" s="242">
        <f>INDEX('Policy Characteristics'!I:I,MATCH(PolicyLevers!$C277,'Policy Characteristics'!$C:$C,0))</f>
        <v>0</v>
      </c>
      <c r="P277" s="242"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250"/>
      <c r="R277" s="264"/>
      <c r="S277" s="276"/>
      <c r="T277" s="250"/>
    </row>
    <row r="278" spans="1:20" s="242" customFormat="1" x14ac:dyDescent="0.35">
      <c r="A278" s="241" t="str">
        <f>INDEX('Policy Characteristics'!A:A,MATCH(PolicyLevers!$C278,'Policy Characteristics'!$C:$C,0))</f>
        <v>Electricity Supply</v>
      </c>
      <c r="B278" s="241" t="str">
        <f>INDEX('Policy Characteristics'!B:B,MATCH(PolicyLevers!$C278,'Policy Characteristics'!$C:$C,0))</f>
        <v>Reduce Plant Downtime</v>
      </c>
      <c r="C278" s="300" t="str">
        <f t="shared" si="45"/>
        <v>Percentage Reduction in Plant Downtime</v>
      </c>
      <c r="D278" s="250" t="s">
        <v>452</v>
      </c>
      <c r="E278" s="250" t="s">
        <v>246</v>
      </c>
      <c r="F278" s="243"/>
      <c r="G278" s="250"/>
      <c r="H278" s="177">
        <v>652</v>
      </c>
      <c r="I278" s="250" t="s">
        <v>47</v>
      </c>
      <c r="J278" s="242" t="str">
        <f>INDEX('Policy Characteristics'!D:D,MATCH(PolicyLevers!$C278,'Policy Characteristics'!$C:$C,0))</f>
        <v>Reduce Plant Downtime</v>
      </c>
      <c r="K278" s="242" t="str">
        <f>INDEX('Policy Characteristics'!E:E,MATCH(PolicyLevers!$C278,'Policy Characteristics'!$C:$C,0))</f>
        <v>elec reduce plant downtime</v>
      </c>
      <c r="L278" s="242">
        <f>INDEX('Policy Characteristics'!F:F,MATCH(PolicyLevers!$C278,'Policy Characteristics'!$C:$C,0))</f>
        <v>0</v>
      </c>
      <c r="M278" s="242">
        <f>INDEX('Policy Characteristics'!G:G,MATCH(PolicyLevers!$C278,'Policy Characteristics'!$C:$C,0))</f>
        <v>0.6</v>
      </c>
      <c r="N278" s="242">
        <f>INDEX('Policy Characteristics'!H:H,MATCH(PolicyLevers!$C278,'Policy Characteristics'!$C:$C,0))</f>
        <v>0</v>
      </c>
      <c r="O278" s="242">
        <f>INDEX('Policy Characteristics'!I:I,MATCH(PolicyLevers!$C278,'Policy Characteristics'!$C:$C,0))</f>
        <v>0</v>
      </c>
      <c r="P278" s="242"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250"/>
      <c r="R278" s="264"/>
      <c r="S278" s="276"/>
      <c r="T278" s="250"/>
    </row>
    <row r="279" spans="1:20" s="242" customFormat="1" x14ac:dyDescent="0.35">
      <c r="A279" s="241" t="str">
        <f>INDEX('Policy Characteristics'!A:A,MATCH(PolicyLevers!$C279,'Policy Characteristics'!$C:$C,0))</f>
        <v>Electricity Supply</v>
      </c>
      <c r="B279" s="241" t="str">
        <f>INDEX('Policy Characteristics'!B:B,MATCH(PolicyLevers!$C279,'Policy Characteristics'!$C:$C,0))</f>
        <v>Reduce Plant Downtime</v>
      </c>
      <c r="C279" s="300" t="str">
        <f t="shared" si="45"/>
        <v>Percentage Reduction in Plant Downtime</v>
      </c>
      <c r="D279" s="250" t="s">
        <v>297</v>
      </c>
      <c r="E279" s="250" t="s">
        <v>244</v>
      </c>
      <c r="F279" s="250" t="s">
        <v>293</v>
      </c>
      <c r="G279" s="250" t="s">
        <v>298</v>
      </c>
      <c r="H279" s="177">
        <v>141</v>
      </c>
      <c r="I279" s="250" t="s">
        <v>47</v>
      </c>
      <c r="J279" s="242" t="str">
        <f>INDEX('Policy Characteristics'!D:D,MATCH(PolicyLevers!$C279,'Policy Characteristics'!$C:$C,0))</f>
        <v>Reduce Plant Downtime</v>
      </c>
      <c r="K279" s="242" t="str">
        <f>INDEX('Policy Characteristics'!E:E,MATCH(PolicyLevers!$C279,'Policy Characteristics'!$C:$C,0))</f>
        <v>elec reduce plant downtime</v>
      </c>
      <c r="L279" s="242">
        <f>INDEX('Policy Characteristics'!F:F,MATCH(PolicyLevers!$C279,'Policy Characteristics'!$C:$C,0))</f>
        <v>0</v>
      </c>
      <c r="M279" s="242">
        <f>INDEX('Policy Characteristics'!G:G,MATCH(PolicyLevers!$C279,'Policy Characteristics'!$C:$C,0))</f>
        <v>0.6</v>
      </c>
      <c r="N279" s="242">
        <f>INDEX('Policy Characteristics'!H:H,MATCH(PolicyLevers!$C279,'Policy Characteristics'!$C:$C,0))</f>
        <v>0</v>
      </c>
      <c r="O279" s="242">
        <f>INDEX('Policy Characteristics'!I:I,MATCH(PolicyLevers!$C279,'Policy Characteristics'!$C:$C,0))</f>
        <v>0</v>
      </c>
      <c r="P279" s="242"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250" t="s">
        <v>1743</v>
      </c>
      <c r="R279" s="264" t="s">
        <v>247</v>
      </c>
      <c r="S279" s="276" t="s">
        <v>303</v>
      </c>
      <c r="T279" s="250"/>
    </row>
    <row r="280" spans="1:20" s="242" customFormat="1" x14ac:dyDescent="0.35">
      <c r="A280" s="241" t="str">
        <f>INDEX('Policy Characteristics'!A:A,MATCH(PolicyLevers!$C280,'Policy Characteristics'!$C:$C,0))</f>
        <v>Electricity Supply</v>
      </c>
      <c r="B280" s="241" t="str">
        <f>INDEX('Policy Characteristics'!B:B,MATCH(PolicyLevers!$C280,'Policy Characteristics'!$C:$C,0))</f>
        <v>Reduce Plant Downtime</v>
      </c>
      <c r="C280" s="300" t="str">
        <f t="shared" si="45"/>
        <v>Percentage Reduction in Plant Downtime</v>
      </c>
      <c r="D280" s="250" t="s">
        <v>297</v>
      </c>
      <c r="E280" s="250" t="s">
        <v>245</v>
      </c>
      <c r="F280" s="250"/>
      <c r="G280" s="250"/>
      <c r="H280" s="177">
        <v>653</v>
      </c>
      <c r="I280" s="250" t="s">
        <v>47</v>
      </c>
      <c r="J280" s="242" t="str">
        <f>INDEX('Policy Characteristics'!D:D,MATCH(PolicyLevers!$C280,'Policy Characteristics'!$C:$C,0))</f>
        <v>Reduce Plant Downtime</v>
      </c>
      <c r="K280" s="242" t="str">
        <f>INDEX('Policy Characteristics'!E:E,MATCH(PolicyLevers!$C280,'Policy Characteristics'!$C:$C,0))</f>
        <v>elec reduce plant downtime</v>
      </c>
      <c r="L280" s="242">
        <f>INDEX('Policy Characteristics'!F:F,MATCH(PolicyLevers!$C280,'Policy Characteristics'!$C:$C,0))</f>
        <v>0</v>
      </c>
      <c r="M280" s="242">
        <f>INDEX('Policy Characteristics'!G:G,MATCH(PolicyLevers!$C280,'Policy Characteristics'!$C:$C,0))</f>
        <v>0.6</v>
      </c>
      <c r="N280" s="242">
        <f>INDEX('Policy Characteristics'!H:H,MATCH(PolicyLevers!$C280,'Policy Characteristics'!$C:$C,0))</f>
        <v>0</v>
      </c>
      <c r="O280" s="242">
        <f>INDEX('Policy Characteristics'!I:I,MATCH(PolicyLevers!$C280,'Policy Characteristics'!$C:$C,0))</f>
        <v>0</v>
      </c>
      <c r="P280" s="242"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250"/>
      <c r="R280" s="264"/>
      <c r="S280" s="276"/>
      <c r="T280" s="250"/>
    </row>
    <row r="281" spans="1:20" s="242" customFormat="1" x14ac:dyDescent="0.35">
      <c r="A281" s="241" t="str">
        <f>INDEX('Policy Characteristics'!A:A,MATCH(PolicyLevers!$C281,'Policy Characteristics'!$C:$C,0))</f>
        <v>Electricity Supply</v>
      </c>
      <c r="B281" s="241" t="str">
        <f>INDEX('Policy Characteristics'!B:B,MATCH(PolicyLevers!$C281,'Policy Characteristics'!$C:$C,0))</f>
        <v>Reduce Plant Downtime</v>
      </c>
      <c r="C281" s="300" t="str">
        <f t="shared" si="45"/>
        <v>Percentage Reduction in Plant Downtime</v>
      </c>
      <c r="D281" s="250" t="s">
        <v>297</v>
      </c>
      <c r="E281" s="250" t="s">
        <v>246</v>
      </c>
      <c r="F281" s="250"/>
      <c r="G281" s="250"/>
      <c r="H281" s="177">
        <v>654</v>
      </c>
      <c r="I281" s="250" t="s">
        <v>47</v>
      </c>
      <c r="J281" s="242" t="str">
        <f>INDEX('Policy Characteristics'!D:D,MATCH(PolicyLevers!$C281,'Policy Characteristics'!$C:$C,0))</f>
        <v>Reduce Plant Downtime</v>
      </c>
      <c r="K281" s="242" t="str">
        <f>INDEX('Policy Characteristics'!E:E,MATCH(PolicyLevers!$C281,'Policy Characteristics'!$C:$C,0))</f>
        <v>elec reduce plant downtime</v>
      </c>
      <c r="L281" s="242">
        <f>INDEX('Policy Characteristics'!F:F,MATCH(PolicyLevers!$C281,'Policy Characteristics'!$C:$C,0))</f>
        <v>0</v>
      </c>
      <c r="M281" s="242">
        <f>INDEX('Policy Characteristics'!G:G,MATCH(PolicyLevers!$C281,'Policy Characteristics'!$C:$C,0))</f>
        <v>0.6</v>
      </c>
      <c r="N281" s="242">
        <f>INDEX('Policy Characteristics'!H:H,MATCH(PolicyLevers!$C281,'Policy Characteristics'!$C:$C,0))</f>
        <v>0</v>
      </c>
      <c r="O281" s="242">
        <f>INDEX('Policy Characteristics'!I:I,MATCH(PolicyLevers!$C281,'Policy Characteristics'!$C:$C,0))</f>
        <v>0</v>
      </c>
      <c r="P281" s="242"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250"/>
      <c r="R281" s="264"/>
      <c r="S281" s="276"/>
      <c r="T281" s="250"/>
    </row>
    <row r="282" spans="1:20" s="242" customFormat="1" x14ac:dyDescent="0.35">
      <c r="A282" s="241" t="str">
        <f>INDEX('Policy Characteristics'!A:A,MATCH(PolicyLevers!$C282,'Policy Characteristics'!$C:$C,0))</f>
        <v>Electricity Supply</v>
      </c>
      <c r="B282" s="241" t="str">
        <f>INDEX('Policy Characteristics'!B:B,MATCH(PolicyLevers!$C282,'Policy Characteristics'!$C:$C,0))</f>
        <v>Reduce Plant Downtime</v>
      </c>
      <c r="C282" s="300" t="str">
        <f t="shared" si="45"/>
        <v>Percentage Reduction in Plant Downtime</v>
      </c>
      <c r="D282" s="250" t="s">
        <v>80</v>
      </c>
      <c r="E282" s="250" t="s">
        <v>244</v>
      </c>
      <c r="F282" s="250"/>
      <c r="G282" s="250"/>
      <c r="H282" s="177">
        <v>655</v>
      </c>
      <c r="I282" s="250" t="s">
        <v>47</v>
      </c>
      <c r="J282" s="242" t="str">
        <f>INDEX('Policy Characteristics'!D:D,MATCH(PolicyLevers!$C282,'Policy Characteristics'!$C:$C,0))</f>
        <v>Reduce Plant Downtime</v>
      </c>
      <c r="K282" s="242" t="str">
        <f>INDEX('Policy Characteristics'!E:E,MATCH(PolicyLevers!$C282,'Policy Characteristics'!$C:$C,0))</f>
        <v>elec reduce plant downtime</v>
      </c>
      <c r="L282" s="242">
        <f>INDEX('Policy Characteristics'!F:F,MATCH(PolicyLevers!$C282,'Policy Characteristics'!$C:$C,0))</f>
        <v>0</v>
      </c>
      <c r="M282" s="242">
        <f>INDEX('Policy Characteristics'!G:G,MATCH(PolicyLevers!$C282,'Policy Characteristics'!$C:$C,0))</f>
        <v>0.6</v>
      </c>
      <c r="N282" s="242">
        <f>INDEX('Policy Characteristics'!H:H,MATCH(PolicyLevers!$C282,'Policy Characteristics'!$C:$C,0))</f>
        <v>0</v>
      </c>
      <c r="O282" s="242">
        <f>INDEX('Policy Characteristics'!I:I,MATCH(PolicyLevers!$C282,'Policy Characteristics'!$C:$C,0))</f>
        <v>0</v>
      </c>
      <c r="P282" s="242"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250"/>
      <c r="R282" s="264"/>
      <c r="S282" s="276"/>
      <c r="T282" s="250"/>
    </row>
    <row r="283" spans="1:20" s="242" customFormat="1" x14ac:dyDescent="0.35">
      <c r="A283" s="241" t="str">
        <f>INDEX('Policy Characteristics'!A:A,MATCH(PolicyLevers!$C283,'Policy Characteristics'!$C:$C,0))</f>
        <v>Electricity Supply</v>
      </c>
      <c r="B283" s="241" t="str">
        <f>INDEX('Policy Characteristics'!B:B,MATCH(PolicyLevers!$C283,'Policy Characteristics'!$C:$C,0))</f>
        <v>Reduce Plant Downtime</v>
      </c>
      <c r="C283" s="300" t="str">
        <f t="shared" si="45"/>
        <v>Percentage Reduction in Plant Downtime</v>
      </c>
      <c r="D283" s="250" t="s">
        <v>80</v>
      </c>
      <c r="E283" s="250" t="s">
        <v>245</v>
      </c>
      <c r="F283" s="250"/>
      <c r="G283" s="250"/>
      <c r="H283" s="177">
        <v>656</v>
      </c>
      <c r="I283" s="250" t="s">
        <v>47</v>
      </c>
      <c r="J283" s="242" t="str">
        <f>INDEX('Policy Characteristics'!D:D,MATCH(PolicyLevers!$C283,'Policy Characteristics'!$C:$C,0))</f>
        <v>Reduce Plant Downtime</v>
      </c>
      <c r="K283" s="242" t="str">
        <f>INDEX('Policy Characteristics'!E:E,MATCH(PolicyLevers!$C283,'Policy Characteristics'!$C:$C,0))</f>
        <v>elec reduce plant downtime</v>
      </c>
      <c r="L283" s="242">
        <f>INDEX('Policy Characteristics'!F:F,MATCH(PolicyLevers!$C283,'Policy Characteristics'!$C:$C,0))</f>
        <v>0</v>
      </c>
      <c r="M283" s="242">
        <f>INDEX('Policy Characteristics'!G:G,MATCH(PolicyLevers!$C283,'Policy Characteristics'!$C:$C,0))</f>
        <v>0.6</v>
      </c>
      <c r="N283" s="242">
        <f>INDEX('Policy Characteristics'!H:H,MATCH(PolicyLevers!$C283,'Policy Characteristics'!$C:$C,0))</f>
        <v>0</v>
      </c>
      <c r="O283" s="242">
        <f>INDEX('Policy Characteristics'!I:I,MATCH(PolicyLevers!$C283,'Policy Characteristics'!$C:$C,0))</f>
        <v>0</v>
      </c>
      <c r="P283" s="242"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250"/>
      <c r="R283" s="264"/>
      <c r="S283" s="276"/>
      <c r="T283" s="250"/>
    </row>
    <row r="284" spans="1:20" s="242" customFormat="1" x14ac:dyDescent="0.35">
      <c r="A284" s="241" t="str">
        <f>INDEX('Policy Characteristics'!A:A,MATCH(PolicyLevers!$C284,'Policy Characteristics'!$C:$C,0))</f>
        <v>Electricity Supply</v>
      </c>
      <c r="B284" s="241" t="str">
        <f>INDEX('Policy Characteristics'!B:B,MATCH(PolicyLevers!$C284,'Policy Characteristics'!$C:$C,0))</f>
        <v>Reduce Plant Downtime</v>
      </c>
      <c r="C284" s="300" t="str">
        <f t="shared" si="45"/>
        <v>Percentage Reduction in Plant Downtime</v>
      </c>
      <c r="D284" s="250" t="s">
        <v>80</v>
      </c>
      <c r="E284" s="250" t="s">
        <v>246</v>
      </c>
      <c r="F284" s="250"/>
      <c r="G284" s="250"/>
      <c r="H284" s="177">
        <v>657</v>
      </c>
      <c r="I284" s="250" t="s">
        <v>47</v>
      </c>
      <c r="J284" s="242" t="str">
        <f>INDEX('Policy Characteristics'!D:D,MATCH(PolicyLevers!$C284,'Policy Characteristics'!$C:$C,0))</f>
        <v>Reduce Plant Downtime</v>
      </c>
      <c r="K284" s="242" t="str">
        <f>INDEX('Policy Characteristics'!E:E,MATCH(PolicyLevers!$C284,'Policy Characteristics'!$C:$C,0))</f>
        <v>elec reduce plant downtime</v>
      </c>
      <c r="L284" s="242">
        <f>INDEX('Policy Characteristics'!F:F,MATCH(PolicyLevers!$C284,'Policy Characteristics'!$C:$C,0))</f>
        <v>0</v>
      </c>
      <c r="M284" s="242">
        <f>INDEX('Policy Characteristics'!G:G,MATCH(PolicyLevers!$C284,'Policy Characteristics'!$C:$C,0))</f>
        <v>0.6</v>
      </c>
      <c r="N284" s="242">
        <f>INDEX('Policy Characteristics'!H:H,MATCH(PolicyLevers!$C284,'Policy Characteristics'!$C:$C,0))</f>
        <v>0</v>
      </c>
      <c r="O284" s="242">
        <f>INDEX('Policy Characteristics'!I:I,MATCH(PolicyLevers!$C284,'Policy Characteristics'!$C:$C,0))</f>
        <v>0</v>
      </c>
      <c r="P284" s="242"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250"/>
      <c r="R284" s="264"/>
      <c r="S284" s="276"/>
      <c r="T284" s="250"/>
    </row>
    <row r="285" spans="1:20" s="242" customFormat="1" x14ac:dyDescent="0.35">
      <c r="A285" s="241" t="str">
        <f>INDEX('Policy Characteristics'!A:A,MATCH(PolicyLevers!$C285,'Policy Characteristics'!$C:$C,0))</f>
        <v>Electricity Supply</v>
      </c>
      <c r="B285" s="241" t="str">
        <f>INDEX('Policy Characteristics'!B:B,MATCH(PolicyLevers!$C285,'Policy Characteristics'!$C:$C,0))</f>
        <v>Reduce Plant Downtime</v>
      </c>
      <c r="C285" s="300" t="str">
        <f t="shared" si="45"/>
        <v>Percentage Reduction in Plant Downtime</v>
      </c>
      <c r="D285" s="250" t="s">
        <v>81</v>
      </c>
      <c r="E285" s="250" t="s">
        <v>244</v>
      </c>
      <c r="F285" s="250"/>
      <c r="G285" s="250"/>
      <c r="H285" s="177">
        <v>658</v>
      </c>
      <c r="I285" s="250" t="s">
        <v>47</v>
      </c>
      <c r="J285" s="242" t="str">
        <f>INDEX('Policy Characteristics'!D:D,MATCH(PolicyLevers!$C285,'Policy Characteristics'!$C:$C,0))</f>
        <v>Reduce Plant Downtime</v>
      </c>
      <c r="K285" s="242" t="str">
        <f>INDEX('Policy Characteristics'!E:E,MATCH(PolicyLevers!$C285,'Policy Characteristics'!$C:$C,0))</f>
        <v>elec reduce plant downtime</v>
      </c>
      <c r="L285" s="242">
        <f>INDEX('Policy Characteristics'!F:F,MATCH(PolicyLevers!$C285,'Policy Characteristics'!$C:$C,0))</f>
        <v>0</v>
      </c>
      <c r="M285" s="242">
        <f>INDEX('Policy Characteristics'!G:G,MATCH(PolicyLevers!$C285,'Policy Characteristics'!$C:$C,0))</f>
        <v>0.6</v>
      </c>
      <c r="N285" s="242">
        <f>INDEX('Policy Characteristics'!H:H,MATCH(PolicyLevers!$C285,'Policy Characteristics'!$C:$C,0))</f>
        <v>0</v>
      </c>
      <c r="O285" s="242">
        <f>INDEX('Policy Characteristics'!I:I,MATCH(PolicyLevers!$C285,'Policy Characteristics'!$C:$C,0))</f>
        <v>0</v>
      </c>
      <c r="P285" s="242"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250"/>
      <c r="R285" s="264"/>
      <c r="S285" s="276"/>
      <c r="T285" s="250"/>
    </row>
    <row r="286" spans="1:20" s="242" customFormat="1" x14ac:dyDescent="0.35">
      <c r="A286" s="241" t="str">
        <f>INDEX('Policy Characteristics'!A:A,MATCH(PolicyLevers!$C286,'Policy Characteristics'!$C:$C,0))</f>
        <v>Electricity Supply</v>
      </c>
      <c r="B286" s="241" t="str">
        <f>INDEX('Policy Characteristics'!B:B,MATCH(PolicyLevers!$C286,'Policy Characteristics'!$C:$C,0))</f>
        <v>Reduce Plant Downtime</v>
      </c>
      <c r="C286" s="300" t="str">
        <f t="shared" si="45"/>
        <v>Percentage Reduction in Plant Downtime</v>
      </c>
      <c r="D286" s="250" t="s">
        <v>81</v>
      </c>
      <c r="E286" s="250" t="s">
        <v>245</v>
      </c>
      <c r="F286" s="250"/>
      <c r="G286" s="250"/>
      <c r="H286" s="177">
        <v>659</v>
      </c>
      <c r="I286" s="250" t="s">
        <v>47</v>
      </c>
      <c r="J286" s="242" t="str">
        <f>INDEX('Policy Characteristics'!D:D,MATCH(PolicyLevers!$C286,'Policy Characteristics'!$C:$C,0))</f>
        <v>Reduce Plant Downtime</v>
      </c>
      <c r="K286" s="242" t="str">
        <f>INDEX('Policy Characteristics'!E:E,MATCH(PolicyLevers!$C286,'Policy Characteristics'!$C:$C,0))</f>
        <v>elec reduce plant downtime</v>
      </c>
      <c r="L286" s="242">
        <f>INDEX('Policy Characteristics'!F:F,MATCH(PolicyLevers!$C286,'Policy Characteristics'!$C:$C,0))</f>
        <v>0</v>
      </c>
      <c r="M286" s="242">
        <f>INDEX('Policy Characteristics'!G:G,MATCH(PolicyLevers!$C286,'Policy Characteristics'!$C:$C,0))</f>
        <v>0.6</v>
      </c>
      <c r="N286" s="242">
        <f>INDEX('Policy Characteristics'!H:H,MATCH(PolicyLevers!$C286,'Policy Characteristics'!$C:$C,0))</f>
        <v>0</v>
      </c>
      <c r="O286" s="242">
        <f>INDEX('Policy Characteristics'!I:I,MATCH(PolicyLevers!$C286,'Policy Characteristics'!$C:$C,0))</f>
        <v>0</v>
      </c>
      <c r="P286" s="242"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250"/>
      <c r="R286" s="264"/>
      <c r="S286" s="276"/>
      <c r="T286" s="250"/>
    </row>
    <row r="287" spans="1:20" s="242" customFormat="1" x14ac:dyDescent="0.35">
      <c r="A287" s="241" t="str">
        <f>INDEX('Policy Characteristics'!A:A,MATCH(PolicyLevers!$C287,'Policy Characteristics'!$C:$C,0))</f>
        <v>Electricity Supply</v>
      </c>
      <c r="B287" s="241" t="str">
        <f>INDEX('Policy Characteristics'!B:B,MATCH(PolicyLevers!$C287,'Policy Characteristics'!$C:$C,0))</f>
        <v>Reduce Plant Downtime</v>
      </c>
      <c r="C287" s="300" t="str">
        <f t="shared" si="45"/>
        <v>Percentage Reduction in Plant Downtime</v>
      </c>
      <c r="D287" s="250" t="s">
        <v>81</v>
      </c>
      <c r="E287" s="250" t="s">
        <v>246</v>
      </c>
      <c r="F287" s="250"/>
      <c r="G287" s="250"/>
      <c r="H287" s="177">
        <v>660</v>
      </c>
      <c r="I287" s="250" t="s">
        <v>47</v>
      </c>
      <c r="J287" s="242" t="str">
        <f>INDEX('Policy Characteristics'!D:D,MATCH(PolicyLevers!$C287,'Policy Characteristics'!$C:$C,0))</f>
        <v>Reduce Plant Downtime</v>
      </c>
      <c r="K287" s="242" t="str">
        <f>INDEX('Policy Characteristics'!E:E,MATCH(PolicyLevers!$C287,'Policy Characteristics'!$C:$C,0))</f>
        <v>elec reduce plant downtime</v>
      </c>
      <c r="L287" s="242">
        <f>INDEX('Policy Characteristics'!F:F,MATCH(PolicyLevers!$C287,'Policy Characteristics'!$C:$C,0))</f>
        <v>0</v>
      </c>
      <c r="M287" s="242">
        <f>INDEX('Policy Characteristics'!G:G,MATCH(PolicyLevers!$C287,'Policy Characteristics'!$C:$C,0))</f>
        <v>0.6</v>
      </c>
      <c r="N287" s="242">
        <f>INDEX('Policy Characteristics'!H:H,MATCH(PolicyLevers!$C287,'Policy Characteristics'!$C:$C,0))</f>
        <v>0</v>
      </c>
      <c r="O287" s="242">
        <f>INDEX('Policy Characteristics'!I:I,MATCH(PolicyLevers!$C287,'Policy Characteristics'!$C:$C,0))</f>
        <v>0</v>
      </c>
      <c r="P287" s="242"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250"/>
      <c r="R287" s="264"/>
      <c r="S287" s="276"/>
      <c r="T287" s="250"/>
    </row>
    <row r="288" spans="1:20" s="242" customFormat="1" x14ac:dyDescent="0.35">
      <c r="A288" s="241" t="str">
        <f>INDEX('Policy Characteristics'!A:A,MATCH(PolicyLevers!$C288,'Policy Characteristics'!$C:$C,0))</f>
        <v>Electricity Supply</v>
      </c>
      <c r="B288" s="241" t="str">
        <f>INDEX('Policy Characteristics'!B:B,MATCH(PolicyLevers!$C288,'Policy Characteristics'!$C:$C,0))</f>
        <v>Reduce Plant Downtime</v>
      </c>
      <c r="C288" s="300" t="str">
        <f t="shared" si="45"/>
        <v>Percentage Reduction in Plant Downtime</v>
      </c>
      <c r="D288" s="250" t="s">
        <v>453</v>
      </c>
      <c r="E288" s="250" t="s">
        <v>244</v>
      </c>
      <c r="F288" s="250"/>
      <c r="G288" s="250"/>
      <c r="H288" s="177">
        <v>661</v>
      </c>
      <c r="I288" s="250" t="s">
        <v>47</v>
      </c>
      <c r="J288" s="242" t="str">
        <f>INDEX('Policy Characteristics'!D:D,MATCH(PolicyLevers!$C288,'Policy Characteristics'!$C:$C,0))</f>
        <v>Reduce Plant Downtime</v>
      </c>
      <c r="K288" s="242" t="str">
        <f>INDEX('Policy Characteristics'!E:E,MATCH(PolicyLevers!$C288,'Policy Characteristics'!$C:$C,0))</f>
        <v>elec reduce plant downtime</v>
      </c>
      <c r="L288" s="242">
        <f>INDEX('Policy Characteristics'!F:F,MATCH(PolicyLevers!$C288,'Policy Characteristics'!$C:$C,0))</f>
        <v>0</v>
      </c>
      <c r="M288" s="242">
        <f>INDEX('Policy Characteristics'!G:G,MATCH(PolicyLevers!$C288,'Policy Characteristics'!$C:$C,0))</f>
        <v>0.6</v>
      </c>
      <c r="N288" s="242">
        <f>INDEX('Policy Characteristics'!H:H,MATCH(PolicyLevers!$C288,'Policy Characteristics'!$C:$C,0))</f>
        <v>0</v>
      </c>
      <c r="O288" s="242">
        <f>INDEX('Policy Characteristics'!I:I,MATCH(PolicyLevers!$C288,'Policy Characteristics'!$C:$C,0))</f>
        <v>0</v>
      </c>
      <c r="P288" s="242"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250"/>
      <c r="R288" s="264"/>
      <c r="S288" s="276"/>
      <c r="T288" s="250"/>
    </row>
    <row r="289" spans="1:20" s="242" customFormat="1" x14ac:dyDescent="0.35">
      <c r="A289" s="241" t="str">
        <f>INDEX('Policy Characteristics'!A:A,MATCH(PolicyLevers!$C289,'Policy Characteristics'!$C:$C,0))</f>
        <v>Electricity Supply</v>
      </c>
      <c r="B289" s="241" t="str">
        <f>INDEX('Policy Characteristics'!B:B,MATCH(PolicyLevers!$C289,'Policy Characteristics'!$C:$C,0))</f>
        <v>Reduce Plant Downtime</v>
      </c>
      <c r="C289" s="300" t="str">
        <f t="shared" si="45"/>
        <v>Percentage Reduction in Plant Downtime</v>
      </c>
      <c r="D289" s="250" t="s">
        <v>453</v>
      </c>
      <c r="E289" s="250" t="s">
        <v>245</v>
      </c>
      <c r="F289" s="250"/>
      <c r="G289" s="250"/>
      <c r="H289" s="177">
        <v>662</v>
      </c>
      <c r="I289" s="250" t="s">
        <v>47</v>
      </c>
      <c r="J289" s="242" t="str">
        <f>INDEX('Policy Characteristics'!D:D,MATCH(PolicyLevers!$C289,'Policy Characteristics'!$C:$C,0))</f>
        <v>Reduce Plant Downtime</v>
      </c>
      <c r="K289" s="242" t="str">
        <f>INDEX('Policy Characteristics'!E:E,MATCH(PolicyLevers!$C289,'Policy Characteristics'!$C:$C,0))</f>
        <v>elec reduce plant downtime</v>
      </c>
      <c r="L289" s="242">
        <f>INDEX('Policy Characteristics'!F:F,MATCH(PolicyLevers!$C289,'Policy Characteristics'!$C:$C,0))</f>
        <v>0</v>
      </c>
      <c r="M289" s="242">
        <f>INDEX('Policy Characteristics'!G:G,MATCH(PolicyLevers!$C289,'Policy Characteristics'!$C:$C,0))</f>
        <v>0.6</v>
      </c>
      <c r="N289" s="242">
        <f>INDEX('Policy Characteristics'!H:H,MATCH(PolicyLevers!$C289,'Policy Characteristics'!$C:$C,0))</f>
        <v>0</v>
      </c>
      <c r="O289" s="242">
        <f>INDEX('Policy Characteristics'!I:I,MATCH(PolicyLevers!$C289,'Policy Characteristics'!$C:$C,0))</f>
        <v>0</v>
      </c>
      <c r="P289" s="242"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250"/>
      <c r="R289" s="264"/>
      <c r="S289" s="276"/>
      <c r="T289" s="250"/>
    </row>
    <row r="290" spans="1:20" s="242" customFormat="1" x14ac:dyDescent="0.35">
      <c r="A290" s="241" t="str">
        <f>INDEX('Policy Characteristics'!A:A,MATCH(PolicyLevers!$C290,'Policy Characteristics'!$C:$C,0))</f>
        <v>Electricity Supply</v>
      </c>
      <c r="B290" s="241" t="str">
        <f>INDEX('Policy Characteristics'!B:B,MATCH(PolicyLevers!$C290,'Policy Characteristics'!$C:$C,0))</f>
        <v>Reduce Plant Downtime</v>
      </c>
      <c r="C290" s="300" t="str">
        <f t="shared" si="45"/>
        <v>Percentage Reduction in Plant Downtime</v>
      </c>
      <c r="D290" s="250" t="s">
        <v>453</v>
      </c>
      <c r="E290" s="250" t="s">
        <v>246</v>
      </c>
      <c r="F290" s="250" t="s">
        <v>304</v>
      </c>
      <c r="G290" s="250" t="s">
        <v>456</v>
      </c>
      <c r="H290" s="177">
        <v>143</v>
      </c>
      <c r="I290" s="250" t="s">
        <v>46</v>
      </c>
      <c r="J290" s="242" t="str">
        <f>INDEX('Policy Characteristics'!D:D,MATCH(PolicyLevers!$C290,'Policy Characteristics'!$C:$C,0))</f>
        <v>Reduce Plant Downtime</v>
      </c>
      <c r="K290" s="242" t="str">
        <f>INDEX('Policy Characteristics'!E:E,MATCH(PolicyLevers!$C290,'Policy Characteristics'!$C:$C,0))</f>
        <v>elec reduce plant downtime</v>
      </c>
      <c r="L290" s="242">
        <f>INDEX('Policy Characteristics'!F:F,MATCH(PolicyLevers!$C290,'Policy Characteristics'!$C:$C,0))</f>
        <v>0</v>
      </c>
      <c r="M290" s="242">
        <f>INDEX('Policy Characteristics'!G:G,MATCH(PolicyLevers!$C290,'Policy Characteristics'!$C:$C,0))</f>
        <v>0.6</v>
      </c>
      <c r="N290" s="242">
        <f>INDEX('Policy Characteristics'!H:H,MATCH(PolicyLevers!$C290,'Policy Characteristics'!$C:$C,0))</f>
        <v>0</v>
      </c>
      <c r="O290" s="242">
        <f>INDEX('Policy Characteristics'!I:I,MATCH(PolicyLevers!$C290,'Policy Characteristics'!$C:$C,0))</f>
        <v>0</v>
      </c>
      <c r="P290" s="242"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250" t="s">
        <v>1743</v>
      </c>
      <c r="R290" s="264" t="s">
        <v>247</v>
      </c>
      <c r="S290" s="276" t="s">
        <v>306</v>
      </c>
      <c r="T290" s="250"/>
    </row>
    <row r="291" spans="1:20" s="242" customFormat="1" x14ac:dyDescent="0.35">
      <c r="A291" s="241" t="str">
        <f>INDEX('Policy Characteristics'!A:A,MATCH(PolicyLevers!$C291,'Policy Characteristics'!$C:$C,0))</f>
        <v>Electricity Supply</v>
      </c>
      <c r="B291" s="241" t="str">
        <f>INDEX('Policy Characteristics'!B:B,MATCH(PolicyLevers!$C291,'Policy Characteristics'!$C:$C,0))</f>
        <v>Reduce Plant Downtime</v>
      </c>
      <c r="C291" s="300" t="str">
        <f t="shared" si="45"/>
        <v>Percentage Reduction in Plant Downtime</v>
      </c>
      <c r="D291" s="250" t="s">
        <v>82</v>
      </c>
      <c r="E291" s="250" t="s">
        <v>244</v>
      </c>
      <c r="F291" s="250"/>
      <c r="G291" s="250"/>
      <c r="H291" s="177">
        <v>663</v>
      </c>
      <c r="I291" s="250" t="s">
        <v>47</v>
      </c>
      <c r="J291" s="242" t="str">
        <f>INDEX('Policy Characteristics'!D:D,MATCH(PolicyLevers!$C291,'Policy Characteristics'!$C:$C,0))</f>
        <v>Reduce Plant Downtime</v>
      </c>
      <c r="K291" s="242" t="str">
        <f>INDEX('Policy Characteristics'!E:E,MATCH(PolicyLevers!$C291,'Policy Characteristics'!$C:$C,0))</f>
        <v>elec reduce plant downtime</v>
      </c>
      <c r="L291" s="242">
        <f>INDEX('Policy Characteristics'!F:F,MATCH(PolicyLevers!$C291,'Policy Characteristics'!$C:$C,0))</f>
        <v>0</v>
      </c>
      <c r="M291" s="242">
        <f>INDEX('Policy Characteristics'!G:G,MATCH(PolicyLevers!$C291,'Policy Characteristics'!$C:$C,0))</f>
        <v>0.6</v>
      </c>
      <c r="N291" s="242">
        <f>INDEX('Policy Characteristics'!H:H,MATCH(PolicyLevers!$C291,'Policy Characteristics'!$C:$C,0))</f>
        <v>0</v>
      </c>
      <c r="O291" s="242">
        <f>INDEX('Policy Characteristics'!I:I,MATCH(PolicyLevers!$C291,'Policy Characteristics'!$C:$C,0))</f>
        <v>0</v>
      </c>
      <c r="P291" s="242"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250"/>
      <c r="R291" s="264"/>
      <c r="S291" s="276"/>
      <c r="T291" s="250"/>
    </row>
    <row r="292" spans="1:20" s="242" customFormat="1" x14ac:dyDescent="0.35">
      <c r="A292" s="241" t="str">
        <f>INDEX('Policy Characteristics'!A:A,MATCH(PolicyLevers!$C292,'Policy Characteristics'!$C:$C,0))</f>
        <v>Electricity Supply</v>
      </c>
      <c r="B292" s="241" t="str">
        <f>INDEX('Policy Characteristics'!B:B,MATCH(PolicyLevers!$C292,'Policy Characteristics'!$C:$C,0))</f>
        <v>Reduce Plant Downtime</v>
      </c>
      <c r="C292" s="300" t="str">
        <f t="shared" si="45"/>
        <v>Percentage Reduction in Plant Downtime</v>
      </c>
      <c r="D292" s="250" t="s">
        <v>82</v>
      </c>
      <c r="E292" s="250" t="s">
        <v>245</v>
      </c>
      <c r="F292" s="250"/>
      <c r="G292" s="250"/>
      <c r="H292" s="177">
        <v>664</v>
      </c>
      <c r="I292" s="250" t="s">
        <v>47</v>
      </c>
      <c r="J292" s="242" t="str">
        <f>INDEX('Policy Characteristics'!D:D,MATCH(PolicyLevers!$C292,'Policy Characteristics'!$C:$C,0))</f>
        <v>Reduce Plant Downtime</v>
      </c>
      <c r="K292" s="242" t="str">
        <f>INDEX('Policy Characteristics'!E:E,MATCH(PolicyLevers!$C292,'Policy Characteristics'!$C:$C,0))</f>
        <v>elec reduce plant downtime</v>
      </c>
      <c r="L292" s="242">
        <f>INDEX('Policy Characteristics'!F:F,MATCH(PolicyLevers!$C292,'Policy Characteristics'!$C:$C,0))</f>
        <v>0</v>
      </c>
      <c r="M292" s="242">
        <f>INDEX('Policy Characteristics'!G:G,MATCH(PolicyLevers!$C292,'Policy Characteristics'!$C:$C,0))</f>
        <v>0.6</v>
      </c>
      <c r="N292" s="242">
        <f>INDEX('Policy Characteristics'!H:H,MATCH(PolicyLevers!$C292,'Policy Characteristics'!$C:$C,0))</f>
        <v>0</v>
      </c>
      <c r="O292" s="242">
        <f>INDEX('Policy Characteristics'!I:I,MATCH(PolicyLevers!$C292,'Policy Characteristics'!$C:$C,0))</f>
        <v>0</v>
      </c>
      <c r="P292" s="242"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250"/>
      <c r="R292" s="264"/>
      <c r="S292" s="276"/>
      <c r="T292" s="250"/>
    </row>
    <row r="293" spans="1:20" s="242" customFormat="1" x14ac:dyDescent="0.35">
      <c r="A293" s="241" t="str">
        <f>INDEX('Policy Characteristics'!A:A,MATCH(PolicyLevers!$C293,'Policy Characteristics'!$C:$C,0))</f>
        <v>Electricity Supply</v>
      </c>
      <c r="B293" s="241" t="str">
        <f>INDEX('Policy Characteristics'!B:B,MATCH(PolicyLevers!$C293,'Policy Characteristics'!$C:$C,0))</f>
        <v>Reduce Plant Downtime</v>
      </c>
      <c r="C293" s="300" t="str">
        <f t="shared" si="45"/>
        <v>Percentage Reduction in Plant Downtime</v>
      </c>
      <c r="D293" s="250" t="s">
        <v>82</v>
      </c>
      <c r="E293" s="250" t="s">
        <v>246</v>
      </c>
      <c r="F293" s="250" t="s">
        <v>304</v>
      </c>
      <c r="G293" s="250" t="s">
        <v>96</v>
      </c>
      <c r="H293" s="177">
        <v>144</v>
      </c>
      <c r="I293" s="250" t="s">
        <v>46</v>
      </c>
      <c r="J293" s="242" t="str">
        <f>INDEX('Policy Characteristics'!D:D,MATCH(PolicyLevers!$C293,'Policy Characteristics'!$C:$C,0))</f>
        <v>Reduce Plant Downtime</v>
      </c>
      <c r="K293" s="242" t="str">
        <f>INDEX('Policy Characteristics'!E:E,MATCH(PolicyLevers!$C293,'Policy Characteristics'!$C:$C,0))</f>
        <v>elec reduce plant downtime</v>
      </c>
      <c r="L293" s="242">
        <f>INDEX('Policy Characteristics'!F:F,MATCH(PolicyLevers!$C293,'Policy Characteristics'!$C:$C,0))</f>
        <v>0</v>
      </c>
      <c r="M293" s="242">
        <f>INDEX('Policy Characteristics'!G:G,MATCH(PolicyLevers!$C293,'Policy Characteristics'!$C:$C,0))</f>
        <v>0.6</v>
      </c>
      <c r="N293" s="242">
        <f>INDEX('Policy Characteristics'!H:H,MATCH(PolicyLevers!$C293,'Policy Characteristics'!$C:$C,0))</f>
        <v>0</v>
      </c>
      <c r="O293" s="242">
        <f>INDEX('Policy Characteristics'!I:I,MATCH(PolicyLevers!$C293,'Policy Characteristics'!$C:$C,0))</f>
        <v>0</v>
      </c>
      <c r="P293" s="242"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250" t="s">
        <v>1743</v>
      </c>
      <c r="R293" s="264" t="s">
        <v>247</v>
      </c>
      <c r="S293" s="276" t="s">
        <v>305</v>
      </c>
      <c r="T293" s="250"/>
    </row>
    <row r="294" spans="1:20" s="242" customFormat="1" x14ac:dyDescent="0.35">
      <c r="A294" s="241" t="str">
        <f>INDEX('Policy Characteristics'!A:A,MATCH(PolicyLevers!$C294,'Policy Characteristics'!$C:$C,0))</f>
        <v>Electricity Supply</v>
      </c>
      <c r="B294" s="241" t="str">
        <f>INDEX('Policy Characteristics'!B:B,MATCH(PolicyLevers!$C294,'Policy Characteristics'!$C:$C,0))</f>
        <v>Reduce Plant Downtime</v>
      </c>
      <c r="C294" s="300" t="str">
        <f t="shared" si="45"/>
        <v>Percentage Reduction in Plant Downtime</v>
      </c>
      <c r="D294" s="250" t="s">
        <v>83</v>
      </c>
      <c r="E294" s="250" t="s">
        <v>244</v>
      </c>
      <c r="F294" s="250"/>
      <c r="G294" s="250"/>
      <c r="H294" s="177">
        <v>665</v>
      </c>
      <c r="I294" s="250" t="s">
        <v>47</v>
      </c>
      <c r="J294" s="242" t="str">
        <f>INDEX('Policy Characteristics'!D:D,MATCH(PolicyLevers!$C294,'Policy Characteristics'!$C:$C,0))</f>
        <v>Reduce Plant Downtime</v>
      </c>
      <c r="K294" s="242" t="str">
        <f>INDEX('Policy Characteristics'!E:E,MATCH(PolicyLevers!$C294,'Policy Characteristics'!$C:$C,0))</f>
        <v>elec reduce plant downtime</v>
      </c>
      <c r="L294" s="242">
        <f>INDEX('Policy Characteristics'!F:F,MATCH(PolicyLevers!$C294,'Policy Characteristics'!$C:$C,0))</f>
        <v>0</v>
      </c>
      <c r="M294" s="242">
        <f>INDEX('Policy Characteristics'!G:G,MATCH(PolicyLevers!$C294,'Policy Characteristics'!$C:$C,0))</f>
        <v>0.6</v>
      </c>
      <c r="N294" s="242">
        <f>INDEX('Policy Characteristics'!H:H,MATCH(PolicyLevers!$C294,'Policy Characteristics'!$C:$C,0))</f>
        <v>0</v>
      </c>
      <c r="O294" s="242">
        <f>INDEX('Policy Characteristics'!I:I,MATCH(PolicyLevers!$C294,'Policy Characteristics'!$C:$C,0))</f>
        <v>0</v>
      </c>
      <c r="P294" s="242"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250"/>
      <c r="R294" s="264"/>
      <c r="S294" s="276"/>
      <c r="T294" s="250"/>
    </row>
    <row r="295" spans="1:20" s="242" customFormat="1" x14ac:dyDescent="0.35">
      <c r="A295" s="241" t="str">
        <f>INDEX('Policy Characteristics'!A:A,MATCH(PolicyLevers!$C295,'Policy Characteristics'!$C:$C,0))</f>
        <v>Electricity Supply</v>
      </c>
      <c r="B295" s="241" t="str">
        <f>INDEX('Policy Characteristics'!B:B,MATCH(PolicyLevers!$C295,'Policy Characteristics'!$C:$C,0))</f>
        <v>Reduce Plant Downtime</v>
      </c>
      <c r="C295" s="300" t="str">
        <f t="shared" si="45"/>
        <v>Percentage Reduction in Plant Downtime</v>
      </c>
      <c r="D295" s="250" t="s">
        <v>83</v>
      </c>
      <c r="E295" s="250" t="s">
        <v>245</v>
      </c>
      <c r="F295" s="250"/>
      <c r="G295" s="250"/>
      <c r="H295" s="177">
        <v>666</v>
      </c>
      <c r="I295" s="250" t="s">
        <v>47</v>
      </c>
      <c r="J295" s="242" t="str">
        <f>INDEX('Policy Characteristics'!D:D,MATCH(PolicyLevers!$C295,'Policy Characteristics'!$C:$C,0))</f>
        <v>Reduce Plant Downtime</v>
      </c>
      <c r="K295" s="242" t="str">
        <f>INDEX('Policy Characteristics'!E:E,MATCH(PolicyLevers!$C295,'Policy Characteristics'!$C:$C,0))</f>
        <v>elec reduce plant downtime</v>
      </c>
      <c r="L295" s="242">
        <f>INDEX('Policy Characteristics'!F:F,MATCH(PolicyLevers!$C295,'Policy Characteristics'!$C:$C,0))</f>
        <v>0</v>
      </c>
      <c r="M295" s="242">
        <f>INDEX('Policy Characteristics'!G:G,MATCH(PolicyLevers!$C295,'Policy Characteristics'!$C:$C,0))</f>
        <v>0.6</v>
      </c>
      <c r="N295" s="242">
        <f>INDEX('Policy Characteristics'!H:H,MATCH(PolicyLevers!$C295,'Policy Characteristics'!$C:$C,0))</f>
        <v>0</v>
      </c>
      <c r="O295" s="242">
        <f>INDEX('Policy Characteristics'!I:I,MATCH(PolicyLevers!$C295,'Policy Characteristics'!$C:$C,0))</f>
        <v>0</v>
      </c>
      <c r="P295" s="242"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250"/>
      <c r="R295" s="264"/>
      <c r="S295" s="276"/>
      <c r="T295" s="250"/>
    </row>
    <row r="296" spans="1:20" s="242" customFormat="1" x14ac:dyDescent="0.35">
      <c r="A296" s="241" t="str">
        <f>INDEX('Policy Characteristics'!A:A,MATCH(PolicyLevers!$C296,'Policy Characteristics'!$C:$C,0))</f>
        <v>Electricity Supply</v>
      </c>
      <c r="B296" s="241" t="str">
        <f>INDEX('Policy Characteristics'!B:B,MATCH(PolicyLevers!$C296,'Policy Characteristics'!$C:$C,0))</f>
        <v>Reduce Plant Downtime</v>
      </c>
      <c r="C296" s="300" t="str">
        <f t="shared" si="45"/>
        <v>Percentage Reduction in Plant Downtime</v>
      </c>
      <c r="D296" s="250" t="s">
        <v>83</v>
      </c>
      <c r="E296" s="250" t="s">
        <v>246</v>
      </c>
      <c r="F296" s="250"/>
      <c r="G296" s="250"/>
      <c r="H296" s="177">
        <v>667</v>
      </c>
      <c r="I296" s="250" t="s">
        <v>47</v>
      </c>
      <c r="J296" s="242" t="str">
        <f>INDEX('Policy Characteristics'!D:D,MATCH(PolicyLevers!$C296,'Policy Characteristics'!$C:$C,0))</f>
        <v>Reduce Plant Downtime</v>
      </c>
      <c r="K296" s="242" t="str">
        <f>INDEX('Policy Characteristics'!E:E,MATCH(PolicyLevers!$C296,'Policy Characteristics'!$C:$C,0))</f>
        <v>elec reduce plant downtime</v>
      </c>
      <c r="L296" s="242">
        <f>INDEX('Policy Characteristics'!F:F,MATCH(PolicyLevers!$C296,'Policy Characteristics'!$C:$C,0))</f>
        <v>0</v>
      </c>
      <c r="M296" s="242">
        <f>INDEX('Policy Characteristics'!G:G,MATCH(PolicyLevers!$C296,'Policy Characteristics'!$C:$C,0))</f>
        <v>0.6</v>
      </c>
      <c r="N296" s="242">
        <f>INDEX('Policy Characteristics'!H:H,MATCH(PolicyLevers!$C296,'Policy Characteristics'!$C:$C,0))</f>
        <v>0</v>
      </c>
      <c r="O296" s="242">
        <f>INDEX('Policy Characteristics'!I:I,MATCH(PolicyLevers!$C296,'Policy Characteristics'!$C:$C,0))</f>
        <v>0</v>
      </c>
      <c r="P296" s="242"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250"/>
      <c r="R296" s="264"/>
      <c r="S296" s="276"/>
      <c r="T296" s="250"/>
    </row>
    <row r="297" spans="1:20" s="242" customFormat="1" x14ac:dyDescent="0.35">
      <c r="A297" s="241" t="str">
        <f>INDEX('Policy Characteristics'!A:A,MATCH(PolicyLevers!$C297,'Policy Characteristics'!$C:$C,0))</f>
        <v>Electricity Supply</v>
      </c>
      <c r="B297" s="241" t="str">
        <f>INDEX('Policy Characteristics'!B:B,MATCH(PolicyLevers!$C297,'Policy Characteristics'!$C:$C,0))</f>
        <v>Reduce Plant Downtime</v>
      </c>
      <c r="C297" s="300" t="str">
        <f t="shared" si="45"/>
        <v>Percentage Reduction in Plant Downtime</v>
      </c>
      <c r="D297" s="250" t="s">
        <v>84</v>
      </c>
      <c r="E297" s="250" t="s">
        <v>244</v>
      </c>
      <c r="F297" s="250"/>
      <c r="G297" s="250"/>
      <c r="H297" s="177">
        <v>668</v>
      </c>
      <c r="I297" s="250" t="s">
        <v>47</v>
      </c>
      <c r="J297" s="242" t="str">
        <f>INDEX('Policy Characteristics'!D:D,MATCH(PolicyLevers!$C297,'Policy Characteristics'!$C:$C,0))</f>
        <v>Reduce Plant Downtime</v>
      </c>
      <c r="K297" s="242" t="str">
        <f>INDEX('Policy Characteristics'!E:E,MATCH(PolicyLevers!$C297,'Policy Characteristics'!$C:$C,0))</f>
        <v>elec reduce plant downtime</v>
      </c>
      <c r="L297" s="242">
        <f>INDEX('Policy Characteristics'!F:F,MATCH(PolicyLevers!$C297,'Policy Characteristics'!$C:$C,0))</f>
        <v>0</v>
      </c>
      <c r="M297" s="242">
        <f>INDEX('Policy Characteristics'!G:G,MATCH(PolicyLevers!$C297,'Policy Characteristics'!$C:$C,0))</f>
        <v>0.6</v>
      </c>
      <c r="N297" s="242">
        <f>INDEX('Policy Characteristics'!H:H,MATCH(PolicyLevers!$C297,'Policy Characteristics'!$C:$C,0))</f>
        <v>0</v>
      </c>
      <c r="O297" s="242">
        <f>INDEX('Policy Characteristics'!I:I,MATCH(PolicyLevers!$C297,'Policy Characteristics'!$C:$C,0))</f>
        <v>0</v>
      </c>
      <c r="P297" s="242"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250"/>
      <c r="R297" s="264"/>
      <c r="S297" s="276"/>
      <c r="T297" s="250"/>
    </row>
    <row r="298" spans="1:20" s="242" customFormat="1" x14ac:dyDescent="0.35">
      <c r="A298" s="241" t="str">
        <f>INDEX('Policy Characteristics'!A:A,MATCH(PolicyLevers!$C298,'Policy Characteristics'!$C:$C,0))</f>
        <v>Electricity Supply</v>
      </c>
      <c r="B298" s="241" t="str">
        <f>INDEX('Policy Characteristics'!B:B,MATCH(PolicyLevers!$C298,'Policy Characteristics'!$C:$C,0))</f>
        <v>Reduce Plant Downtime</v>
      </c>
      <c r="C298" s="300" t="str">
        <f t="shared" si="45"/>
        <v>Percentage Reduction in Plant Downtime</v>
      </c>
      <c r="D298" s="250" t="s">
        <v>84</v>
      </c>
      <c r="E298" s="250" t="s">
        <v>245</v>
      </c>
      <c r="F298" s="250"/>
      <c r="G298" s="250"/>
      <c r="H298" s="177">
        <v>669</v>
      </c>
      <c r="I298" s="250" t="s">
        <v>47</v>
      </c>
      <c r="J298" s="242" t="str">
        <f>INDEX('Policy Characteristics'!D:D,MATCH(PolicyLevers!$C298,'Policy Characteristics'!$C:$C,0))</f>
        <v>Reduce Plant Downtime</v>
      </c>
      <c r="K298" s="242" t="str">
        <f>INDEX('Policy Characteristics'!E:E,MATCH(PolicyLevers!$C298,'Policy Characteristics'!$C:$C,0))</f>
        <v>elec reduce plant downtime</v>
      </c>
      <c r="L298" s="242">
        <f>INDEX('Policy Characteristics'!F:F,MATCH(PolicyLevers!$C298,'Policy Characteristics'!$C:$C,0))</f>
        <v>0</v>
      </c>
      <c r="M298" s="242">
        <f>INDEX('Policy Characteristics'!G:G,MATCH(PolicyLevers!$C298,'Policy Characteristics'!$C:$C,0))</f>
        <v>0.6</v>
      </c>
      <c r="N298" s="242">
        <f>INDEX('Policy Characteristics'!H:H,MATCH(PolicyLevers!$C298,'Policy Characteristics'!$C:$C,0))</f>
        <v>0</v>
      </c>
      <c r="O298" s="242">
        <f>INDEX('Policy Characteristics'!I:I,MATCH(PolicyLevers!$C298,'Policy Characteristics'!$C:$C,0))</f>
        <v>0</v>
      </c>
      <c r="P298" s="242"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250"/>
      <c r="R298" s="264"/>
      <c r="S298" s="276"/>
      <c r="T298" s="250"/>
    </row>
    <row r="299" spans="1:20" s="242" customFormat="1" x14ac:dyDescent="0.35">
      <c r="A299" s="241" t="str">
        <f>INDEX('Policy Characteristics'!A:A,MATCH(PolicyLevers!$C299,'Policy Characteristics'!$C:$C,0))</f>
        <v>Electricity Supply</v>
      </c>
      <c r="B299" s="241" t="str">
        <f>INDEX('Policy Characteristics'!B:B,MATCH(PolicyLevers!$C299,'Policy Characteristics'!$C:$C,0))</f>
        <v>Reduce Plant Downtime</v>
      </c>
      <c r="C299" s="300" t="str">
        <f t="shared" si="45"/>
        <v>Percentage Reduction in Plant Downtime</v>
      </c>
      <c r="D299" s="250" t="s">
        <v>84</v>
      </c>
      <c r="E299" s="250" t="s">
        <v>246</v>
      </c>
      <c r="F299" s="250"/>
      <c r="G299" s="250"/>
      <c r="H299" s="177">
        <v>670</v>
      </c>
      <c r="I299" s="250" t="s">
        <v>47</v>
      </c>
      <c r="J299" s="242" t="str">
        <f>INDEX('Policy Characteristics'!D:D,MATCH(PolicyLevers!$C299,'Policy Characteristics'!$C:$C,0))</f>
        <v>Reduce Plant Downtime</v>
      </c>
      <c r="K299" s="242" t="str">
        <f>INDEX('Policy Characteristics'!E:E,MATCH(PolicyLevers!$C299,'Policy Characteristics'!$C:$C,0))</f>
        <v>elec reduce plant downtime</v>
      </c>
      <c r="L299" s="242">
        <f>INDEX('Policy Characteristics'!F:F,MATCH(PolicyLevers!$C299,'Policy Characteristics'!$C:$C,0))</f>
        <v>0</v>
      </c>
      <c r="M299" s="242">
        <f>INDEX('Policy Characteristics'!G:G,MATCH(PolicyLevers!$C299,'Policy Characteristics'!$C:$C,0))</f>
        <v>0.6</v>
      </c>
      <c r="N299" s="242">
        <f>INDEX('Policy Characteristics'!H:H,MATCH(PolicyLevers!$C299,'Policy Characteristics'!$C:$C,0))</f>
        <v>0</v>
      </c>
      <c r="O299" s="242">
        <f>INDEX('Policy Characteristics'!I:I,MATCH(PolicyLevers!$C299,'Policy Characteristics'!$C:$C,0))</f>
        <v>0</v>
      </c>
      <c r="P299" s="242"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250"/>
      <c r="R299" s="264"/>
      <c r="S299" s="276"/>
      <c r="T299" s="250"/>
    </row>
    <row r="300" spans="1:20" s="242" customFormat="1" x14ac:dyDescent="0.35">
      <c r="A300" s="241" t="str">
        <f>INDEX('Policy Characteristics'!A:A,MATCH(PolicyLevers!$C300,'Policy Characteristics'!$C:$C,0))</f>
        <v>Electricity Supply</v>
      </c>
      <c r="B300" s="241" t="str">
        <f>INDEX('Policy Characteristics'!B:B,MATCH(PolicyLevers!$C300,'Policy Characteristics'!$C:$C,0))</f>
        <v>Reduce Plant Downtime</v>
      </c>
      <c r="C300" s="300" t="str">
        <f t="shared" si="45"/>
        <v>Percentage Reduction in Plant Downtime</v>
      </c>
      <c r="D300" s="250" t="s">
        <v>299</v>
      </c>
      <c r="E300" s="250" t="s">
        <v>244</v>
      </c>
      <c r="F300" s="250"/>
      <c r="G300" s="250"/>
      <c r="H300" s="177">
        <v>671</v>
      </c>
      <c r="I300" s="250" t="s">
        <v>47</v>
      </c>
      <c r="J300" s="242" t="str">
        <f>INDEX('Policy Characteristics'!D:D,MATCH(PolicyLevers!$C300,'Policy Characteristics'!$C:$C,0))</f>
        <v>Reduce Plant Downtime</v>
      </c>
      <c r="K300" s="242" t="str">
        <f>INDEX('Policy Characteristics'!E:E,MATCH(PolicyLevers!$C300,'Policy Characteristics'!$C:$C,0))</f>
        <v>elec reduce plant downtime</v>
      </c>
      <c r="L300" s="242">
        <f>INDEX('Policy Characteristics'!F:F,MATCH(PolicyLevers!$C300,'Policy Characteristics'!$C:$C,0))</f>
        <v>0</v>
      </c>
      <c r="M300" s="242">
        <f>INDEX('Policy Characteristics'!G:G,MATCH(PolicyLevers!$C300,'Policy Characteristics'!$C:$C,0))</f>
        <v>0.6</v>
      </c>
      <c r="N300" s="242">
        <f>INDEX('Policy Characteristics'!H:H,MATCH(PolicyLevers!$C300,'Policy Characteristics'!$C:$C,0))</f>
        <v>0</v>
      </c>
      <c r="O300" s="242">
        <f>INDEX('Policy Characteristics'!I:I,MATCH(PolicyLevers!$C300,'Policy Characteristics'!$C:$C,0))</f>
        <v>0</v>
      </c>
      <c r="P300" s="242"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250"/>
      <c r="R300" s="264"/>
      <c r="S300" s="276"/>
      <c r="T300" s="250"/>
    </row>
    <row r="301" spans="1:20" s="242" customFormat="1" x14ac:dyDescent="0.35">
      <c r="A301" s="241" t="str">
        <f>INDEX('Policy Characteristics'!A:A,MATCH(PolicyLevers!$C301,'Policy Characteristics'!$C:$C,0))</f>
        <v>Electricity Supply</v>
      </c>
      <c r="B301" s="241" t="str">
        <f>INDEX('Policy Characteristics'!B:B,MATCH(PolicyLevers!$C301,'Policy Characteristics'!$C:$C,0))</f>
        <v>Reduce Plant Downtime</v>
      </c>
      <c r="C301" s="300" t="str">
        <f t="shared" si="45"/>
        <v>Percentage Reduction in Plant Downtime</v>
      </c>
      <c r="D301" s="250" t="s">
        <v>299</v>
      </c>
      <c r="E301" s="250" t="s">
        <v>245</v>
      </c>
      <c r="F301" s="250"/>
      <c r="G301" s="250"/>
      <c r="H301" s="177">
        <v>672</v>
      </c>
      <c r="I301" s="250" t="s">
        <v>47</v>
      </c>
      <c r="J301" s="242" t="str">
        <f>INDEX('Policy Characteristics'!D:D,MATCH(PolicyLevers!$C301,'Policy Characteristics'!$C:$C,0))</f>
        <v>Reduce Plant Downtime</v>
      </c>
      <c r="K301" s="242" t="str">
        <f>INDEX('Policy Characteristics'!E:E,MATCH(PolicyLevers!$C301,'Policy Characteristics'!$C:$C,0))</f>
        <v>elec reduce plant downtime</v>
      </c>
      <c r="L301" s="242">
        <f>INDEX('Policy Characteristics'!F:F,MATCH(PolicyLevers!$C301,'Policy Characteristics'!$C:$C,0))</f>
        <v>0</v>
      </c>
      <c r="M301" s="242">
        <f>INDEX('Policy Characteristics'!G:G,MATCH(PolicyLevers!$C301,'Policy Characteristics'!$C:$C,0))</f>
        <v>0.6</v>
      </c>
      <c r="N301" s="242">
        <f>INDEX('Policy Characteristics'!H:H,MATCH(PolicyLevers!$C301,'Policy Characteristics'!$C:$C,0))</f>
        <v>0</v>
      </c>
      <c r="O301" s="242">
        <f>INDEX('Policy Characteristics'!I:I,MATCH(PolicyLevers!$C301,'Policy Characteristics'!$C:$C,0))</f>
        <v>0</v>
      </c>
      <c r="P301" s="242"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250"/>
      <c r="R301" s="264"/>
      <c r="S301" s="276"/>
      <c r="T301" s="250"/>
    </row>
    <row r="302" spans="1:20" s="242" customFormat="1" x14ac:dyDescent="0.35">
      <c r="A302" s="241" t="str">
        <f>INDEX('Policy Characteristics'!A:A,MATCH(PolicyLevers!$C302,'Policy Characteristics'!$C:$C,0))</f>
        <v>Electricity Supply</v>
      </c>
      <c r="B302" s="241" t="str">
        <f>INDEX('Policy Characteristics'!B:B,MATCH(PolicyLevers!$C302,'Policy Characteristics'!$C:$C,0))</f>
        <v>Reduce Plant Downtime</v>
      </c>
      <c r="C302" s="300" t="str">
        <f t="shared" si="45"/>
        <v>Percentage Reduction in Plant Downtime</v>
      </c>
      <c r="D302" s="250" t="s">
        <v>299</v>
      </c>
      <c r="E302" s="250" t="s">
        <v>246</v>
      </c>
      <c r="F302" s="250"/>
      <c r="G302" s="250"/>
      <c r="H302" s="177">
        <v>673</v>
      </c>
      <c r="I302" s="250" t="s">
        <v>47</v>
      </c>
      <c r="J302" s="242" t="str">
        <f>INDEX('Policy Characteristics'!D:D,MATCH(PolicyLevers!$C302,'Policy Characteristics'!$C:$C,0))</f>
        <v>Reduce Plant Downtime</v>
      </c>
      <c r="K302" s="242" t="str">
        <f>INDEX('Policy Characteristics'!E:E,MATCH(PolicyLevers!$C302,'Policy Characteristics'!$C:$C,0))</f>
        <v>elec reduce plant downtime</v>
      </c>
      <c r="L302" s="242">
        <f>INDEX('Policy Characteristics'!F:F,MATCH(PolicyLevers!$C302,'Policy Characteristics'!$C:$C,0))</f>
        <v>0</v>
      </c>
      <c r="M302" s="242">
        <f>INDEX('Policy Characteristics'!G:G,MATCH(PolicyLevers!$C302,'Policy Characteristics'!$C:$C,0))</f>
        <v>0.6</v>
      </c>
      <c r="N302" s="242">
        <f>INDEX('Policy Characteristics'!H:H,MATCH(PolicyLevers!$C302,'Policy Characteristics'!$C:$C,0))</f>
        <v>0</v>
      </c>
      <c r="O302" s="242">
        <f>INDEX('Policy Characteristics'!I:I,MATCH(PolicyLevers!$C302,'Policy Characteristics'!$C:$C,0))</f>
        <v>0</v>
      </c>
      <c r="P302" s="242"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250"/>
      <c r="R302" s="264"/>
      <c r="S302" s="276"/>
      <c r="T302" s="250"/>
    </row>
    <row r="303" spans="1:20" s="242" customFormat="1" x14ac:dyDescent="0.35">
      <c r="A303" s="241" t="str">
        <f>INDEX('Policy Characteristics'!A:A,MATCH(PolicyLevers!$C303,'Policy Characteristics'!$C:$C,0))</f>
        <v>Electricity Supply</v>
      </c>
      <c r="B303" s="241" t="str">
        <f>INDEX('Policy Characteristics'!B:B,MATCH(PolicyLevers!$C303,'Policy Characteristics'!$C:$C,0))</f>
        <v>Reduce Plant Downtime</v>
      </c>
      <c r="C303" s="300" t="str">
        <f t="shared" si="45"/>
        <v>Percentage Reduction in Plant Downtime</v>
      </c>
      <c r="D303" s="250" t="s">
        <v>300</v>
      </c>
      <c r="E303" s="250" t="s">
        <v>244</v>
      </c>
      <c r="F303" s="250"/>
      <c r="G303" s="250"/>
      <c r="H303" s="177">
        <v>674</v>
      </c>
      <c r="I303" s="250" t="s">
        <v>47</v>
      </c>
      <c r="J303" s="242" t="str">
        <f>INDEX('Policy Characteristics'!D:D,MATCH(PolicyLevers!$C303,'Policy Characteristics'!$C:$C,0))</f>
        <v>Reduce Plant Downtime</v>
      </c>
      <c r="K303" s="242" t="str">
        <f>INDEX('Policy Characteristics'!E:E,MATCH(PolicyLevers!$C303,'Policy Characteristics'!$C:$C,0))</f>
        <v>elec reduce plant downtime</v>
      </c>
      <c r="L303" s="242">
        <f>INDEX('Policy Characteristics'!F:F,MATCH(PolicyLevers!$C303,'Policy Characteristics'!$C:$C,0))</f>
        <v>0</v>
      </c>
      <c r="M303" s="242">
        <f>INDEX('Policy Characteristics'!G:G,MATCH(PolicyLevers!$C303,'Policy Characteristics'!$C:$C,0))</f>
        <v>0.6</v>
      </c>
      <c r="N303" s="242">
        <f>INDEX('Policy Characteristics'!H:H,MATCH(PolicyLevers!$C303,'Policy Characteristics'!$C:$C,0))</f>
        <v>0</v>
      </c>
      <c r="O303" s="242">
        <f>INDEX('Policy Characteristics'!I:I,MATCH(PolicyLevers!$C303,'Policy Characteristics'!$C:$C,0))</f>
        <v>0</v>
      </c>
      <c r="P303" s="242"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250"/>
      <c r="R303" s="264"/>
      <c r="S303" s="276"/>
      <c r="T303" s="250"/>
    </row>
    <row r="304" spans="1:20" s="242" customFormat="1" x14ac:dyDescent="0.35">
      <c r="A304" s="241" t="str">
        <f>INDEX('Policy Characteristics'!A:A,MATCH(PolicyLevers!$C304,'Policy Characteristics'!$C:$C,0))</f>
        <v>Electricity Supply</v>
      </c>
      <c r="B304" s="241" t="str">
        <f>INDEX('Policy Characteristics'!B:B,MATCH(PolicyLevers!$C304,'Policy Characteristics'!$C:$C,0))</f>
        <v>Reduce Plant Downtime</v>
      </c>
      <c r="C304" s="300" t="str">
        <f t="shared" si="45"/>
        <v>Percentage Reduction in Plant Downtime</v>
      </c>
      <c r="D304" s="250" t="s">
        <v>300</v>
      </c>
      <c r="E304" s="250" t="s">
        <v>245</v>
      </c>
      <c r="F304" s="250"/>
      <c r="G304" s="250"/>
      <c r="H304" s="177">
        <v>675</v>
      </c>
      <c r="I304" s="250" t="s">
        <v>47</v>
      </c>
      <c r="J304" s="242" t="str">
        <f>INDEX('Policy Characteristics'!D:D,MATCH(PolicyLevers!$C304,'Policy Characteristics'!$C:$C,0))</f>
        <v>Reduce Plant Downtime</v>
      </c>
      <c r="K304" s="242" t="str">
        <f>INDEX('Policy Characteristics'!E:E,MATCH(PolicyLevers!$C304,'Policy Characteristics'!$C:$C,0))</f>
        <v>elec reduce plant downtime</v>
      </c>
      <c r="L304" s="242">
        <f>INDEX('Policy Characteristics'!F:F,MATCH(PolicyLevers!$C304,'Policy Characteristics'!$C:$C,0))</f>
        <v>0</v>
      </c>
      <c r="M304" s="242">
        <f>INDEX('Policy Characteristics'!G:G,MATCH(PolicyLevers!$C304,'Policy Characteristics'!$C:$C,0))</f>
        <v>0.6</v>
      </c>
      <c r="N304" s="242">
        <f>INDEX('Policy Characteristics'!H:H,MATCH(PolicyLevers!$C304,'Policy Characteristics'!$C:$C,0))</f>
        <v>0</v>
      </c>
      <c r="O304" s="242">
        <f>INDEX('Policy Characteristics'!I:I,MATCH(PolicyLevers!$C304,'Policy Characteristics'!$C:$C,0))</f>
        <v>0</v>
      </c>
      <c r="P304" s="242"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250"/>
      <c r="R304" s="264"/>
      <c r="S304" s="276"/>
      <c r="T304" s="250"/>
    </row>
    <row r="305" spans="1:20" s="242" customFormat="1" x14ac:dyDescent="0.35">
      <c r="A305" s="241" t="str">
        <f>INDEX('Policy Characteristics'!A:A,MATCH(PolicyLevers!$C305,'Policy Characteristics'!$C:$C,0))</f>
        <v>Electricity Supply</v>
      </c>
      <c r="B305" s="241" t="str">
        <f>INDEX('Policy Characteristics'!B:B,MATCH(PolicyLevers!$C305,'Policy Characteristics'!$C:$C,0))</f>
        <v>Reduce Plant Downtime</v>
      </c>
      <c r="C305" s="300" t="str">
        <f t="shared" si="45"/>
        <v>Percentage Reduction in Plant Downtime</v>
      </c>
      <c r="D305" s="250" t="s">
        <v>300</v>
      </c>
      <c r="E305" s="250" t="s">
        <v>246</v>
      </c>
      <c r="F305" s="250"/>
      <c r="G305" s="250"/>
      <c r="H305" s="177">
        <v>676</v>
      </c>
      <c r="I305" s="250" t="s">
        <v>47</v>
      </c>
      <c r="J305" s="242" t="str">
        <f>INDEX('Policy Characteristics'!D:D,MATCH(PolicyLevers!$C305,'Policy Characteristics'!$C:$C,0))</f>
        <v>Reduce Plant Downtime</v>
      </c>
      <c r="K305" s="242" t="str">
        <f>INDEX('Policy Characteristics'!E:E,MATCH(PolicyLevers!$C305,'Policy Characteristics'!$C:$C,0))</f>
        <v>elec reduce plant downtime</v>
      </c>
      <c r="L305" s="242">
        <f>INDEX('Policy Characteristics'!F:F,MATCH(PolicyLevers!$C305,'Policy Characteristics'!$C:$C,0))</f>
        <v>0</v>
      </c>
      <c r="M305" s="242">
        <f>INDEX('Policy Characteristics'!G:G,MATCH(PolicyLevers!$C305,'Policy Characteristics'!$C:$C,0))</f>
        <v>0.6</v>
      </c>
      <c r="N305" s="242">
        <f>INDEX('Policy Characteristics'!H:H,MATCH(PolicyLevers!$C305,'Policy Characteristics'!$C:$C,0))</f>
        <v>0</v>
      </c>
      <c r="O305" s="242">
        <f>INDEX('Policy Characteristics'!I:I,MATCH(PolicyLevers!$C305,'Policy Characteristics'!$C:$C,0))</f>
        <v>0</v>
      </c>
      <c r="P305" s="242"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250"/>
      <c r="R305" s="264"/>
      <c r="S305" s="276"/>
      <c r="T305" s="250"/>
    </row>
    <row r="306" spans="1:20" s="242" customFormat="1" x14ac:dyDescent="0.35">
      <c r="A306" s="241" t="str">
        <f>INDEX('Policy Characteristics'!A:A,MATCH(PolicyLevers!$C306,'Policy Characteristics'!$C:$C,0))</f>
        <v>Electricity Supply</v>
      </c>
      <c r="B306" s="241" t="str">
        <f>INDEX('Policy Characteristics'!B:B,MATCH(PolicyLevers!$C306,'Policy Characteristics'!$C:$C,0))</f>
        <v>Reduce Plant Downtime</v>
      </c>
      <c r="C306" s="300" t="str">
        <f t="shared" si="45"/>
        <v>Percentage Reduction in Plant Downtime</v>
      </c>
      <c r="D306" s="250" t="s">
        <v>449</v>
      </c>
      <c r="E306" s="250" t="s">
        <v>244</v>
      </c>
      <c r="F306" s="250"/>
      <c r="G306" s="250"/>
      <c r="H306" s="177">
        <v>677</v>
      </c>
      <c r="I306" s="250" t="s">
        <v>47</v>
      </c>
      <c r="J306" s="242" t="str">
        <f>INDEX('Policy Characteristics'!D:D,MATCH(PolicyLevers!$C306,'Policy Characteristics'!$C:$C,0))</f>
        <v>Reduce Plant Downtime</v>
      </c>
      <c r="K306" s="242" t="str">
        <f>INDEX('Policy Characteristics'!E:E,MATCH(PolicyLevers!$C306,'Policy Characteristics'!$C:$C,0))</f>
        <v>elec reduce plant downtime</v>
      </c>
      <c r="L306" s="242">
        <f>INDEX('Policy Characteristics'!F:F,MATCH(PolicyLevers!$C306,'Policy Characteristics'!$C:$C,0))</f>
        <v>0</v>
      </c>
      <c r="M306" s="242">
        <f>INDEX('Policy Characteristics'!G:G,MATCH(PolicyLevers!$C306,'Policy Characteristics'!$C:$C,0))</f>
        <v>0.6</v>
      </c>
      <c r="N306" s="242">
        <f>INDEX('Policy Characteristics'!H:H,MATCH(PolicyLevers!$C306,'Policy Characteristics'!$C:$C,0))</f>
        <v>0</v>
      </c>
      <c r="O306" s="242">
        <f>INDEX('Policy Characteristics'!I:I,MATCH(PolicyLevers!$C306,'Policy Characteristics'!$C:$C,0))</f>
        <v>0</v>
      </c>
      <c r="P306" s="242"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250"/>
      <c r="R306" s="264"/>
      <c r="S306" s="276"/>
      <c r="T306" s="250"/>
    </row>
    <row r="307" spans="1:20" s="242" customFormat="1" x14ac:dyDescent="0.35">
      <c r="A307" s="241" t="str">
        <f>INDEX('Policy Characteristics'!A:A,MATCH(PolicyLevers!$C307,'Policy Characteristics'!$C:$C,0))</f>
        <v>Electricity Supply</v>
      </c>
      <c r="B307" s="241" t="str">
        <f>INDEX('Policy Characteristics'!B:B,MATCH(PolicyLevers!$C307,'Policy Characteristics'!$C:$C,0))</f>
        <v>Reduce Plant Downtime</v>
      </c>
      <c r="C307" s="300" t="str">
        <f t="shared" ref="A307:C320" si="46">C$276</f>
        <v>Percentage Reduction in Plant Downtime</v>
      </c>
      <c r="D307" s="250" t="s">
        <v>449</v>
      </c>
      <c r="E307" s="250" t="s">
        <v>245</v>
      </c>
      <c r="F307" s="250"/>
      <c r="G307" s="250"/>
      <c r="H307" s="177">
        <v>678</v>
      </c>
      <c r="I307" s="250" t="s">
        <v>47</v>
      </c>
      <c r="J307" s="242" t="str">
        <f>INDEX('Policy Characteristics'!D:D,MATCH(PolicyLevers!$C307,'Policy Characteristics'!$C:$C,0))</f>
        <v>Reduce Plant Downtime</v>
      </c>
      <c r="K307" s="242" t="str">
        <f>INDEX('Policy Characteristics'!E:E,MATCH(PolicyLevers!$C307,'Policy Characteristics'!$C:$C,0))</f>
        <v>elec reduce plant downtime</v>
      </c>
      <c r="L307" s="242">
        <f>INDEX('Policy Characteristics'!F:F,MATCH(PolicyLevers!$C307,'Policy Characteristics'!$C:$C,0))</f>
        <v>0</v>
      </c>
      <c r="M307" s="242">
        <f>INDEX('Policy Characteristics'!G:G,MATCH(PolicyLevers!$C307,'Policy Characteristics'!$C:$C,0))</f>
        <v>0.6</v>
      </c>
      <c r="N307" s="242">
        <f>INDEX('Policy Characteristics'!H:H,MATCH(PolicyLevers!$C307,'Policy Characteristics'!$C:$C,0))</f>
        <v>0</v>
      </c>
      <c r="O307" s="242">
        <f>INDEX('Policy Characteristics'!I:I,MATCH(PolicyLevers!$C307,'Policy Characteristics'!$C:$C,0))</f>
        <v>0</v>
      </c>
      <c r="P307" s="242"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250"/>
      <c r="R307" s="264"/>
      <c r="S307" s="276"/>
      <c r="T307" s="250"/>
    </row>
    <row r="308" spans="1:20" s="242" customFormat="1" x14ac:dyDescent="0.35">
      <c r="A308" s="241" t="str">
        <f>INDEX('Policy Characteristics'!A:A,MATCH(PolicyLevers!$C308,'Policy Characteristics'!$C:$C,0))</f>
        <v>Electricity Supply</v>
      </c>
      <c r="B308" s="241" t="str">
        <f>INDEX('Policy Characteristics'!B:B,MATCH(PolicyLevers!$C308,'Policy Characteristics'!$C:$C,0))</f>
        <v>Reduce Plant Downtime</v>
      </c>
      <c r="C308" s="300" t="str">
        <f t="shared" si="46"/>
        <v>Percentage Reduction in Plant Downtime</v>
      </c>
      <c r="D308" s="250" t="s">
        <v>449</v>
      </c>
      <c r="E308" s="250" t="s">
        <v>246</v>
      </c>
      <c r="F308" s="250"/>
      <c r="G308" s="250"/>
      <c r="H308" s="177">
        <v>679</v>
      </c>
      <c r="I308" s="250" t="s">
        <v>47</v>
      </c>
      <c r="J308" s="242" t="str">
        <f>INDEX('Policy Characteristics'!D:D,MATCH(PolicyLevers!$C308,'Policy Characteristics'!$C:$C,0))</f>
        <v>Reduce Plant Downtime</v>
      </c>
      <c r="K308" s="242" t="str">
        <f>INDEX('Policy Characteristics'!E:E,MATCH(PolicyLevers!$C308,'Policy Characteristics'!$C:$C,0))</f>
        <v>elec reduce plant downtime</v>
      </c>
      <c r="L308" s="242">
        <f>INDEX('Policy Characteristics'!F:F,MATCH(PolicyLevers!$C308,'Policy Characteristics'!$C:$C,0))</f>
        <v>0</v>
      </c>
      <c r="M308" s="242">
        <f>INDEX('Policy Characteristics'!G:G,MATCH(PolicyLevers!$C308,'Policy Characteristics'!$C:$C,0))</f>
        <v>0.6</v>
      </c>
      <c r="N308" s="242">
        <f>INDEX('Policy Characteristics'!H:H,MATCH(PolicyLevers!$C308,'Policy Characteristics'!$C:$C,0))</f>
        <v>0</v>
      </c>
      <c r="O308" s="242">
        <f>INDEX('Policy Characteristics'!I:I,MATCH(PolicyLevers!$C308,'Policy Characteristics'!$C:$C,0))</f>
        <v>0</v>
      </c>
      <c r="P308" s="242"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250"/>
      <c r="R308" s="264"/>
      <c r="S308" s="276"/>
      <c r="T308" s="250"/>
    </row>
    <row r="309" spans="1:20" s="242" customFormat="1" x14ac:dyDescent="0.35">
      <c r="A309" s="241" t="str">
        <f>INDEX('Policy Characteristics'!A:A,MATCH(PolicyLevers!$C309,'Policy Characteristics'!$C:$C,0))</f>
        <v>Electricity Supply</v>
      </c>
      <c r="B309" s="241" t="str">
        <f>INDEX('Policy Characteristics'!B:B,MATCH(PolicyLevers!$C309,'Policy Characteristics'!$C:$C,0))</f>
        <v>Reduce Plant Downtime</v>
      </c>
      <c r="C309" s="300" t="str">
        <f t="shared" si="46"/>
        <v>Percentage Reduction in Plant Downtime</v>
      </c>
      <c r="D309" s="250" t="s">
        <v>458</v>
      </c>
      <c r="E309" s="250" t="s">
        <v>244</v>
      </c>
      <c r="F309" s="250"/>
      <c r="G309" s="250"/>
      <c r="H309" s="177">
        <v>680</v>
      </c>
      <c r="I309" s="250" t="s">
        <v>47</v>
      </c>
      <c r="J309" s="242" t="str">
        <f>INDEX('Policy Characteristics'!D:D,MATCH(PolicyLevers!$C309,'Policy Characteristics'!$C:$C,0))</f>
        <v>Reduce Plant Downtime</v>
      </c>
      <c r="K309" s="242" t="str">
        <f>INDEX('Policy Characteristics'!E:E,MATCH(PolicyLevers!$C309,'Policy Characteristics'!$C:$C,0))</f>
        <v>elec reduce plant downtime</v>
      </c>
      <c r="L309" s="242">
        <f>INDEX('Policy Characteristics'!F:F,MATCH(PolicyLevers!$C309,'Policy Characteristics'!$C:$C,0))</f>
        <v>0</v>
      </c>
      <c r="M309" s="242">
        <f>INDEX('Policy Characteristics'!G:G,MATCH(PolicyLevers!$C309,'Policy Characteristics'!$C:$C,0))</f>
        <v>0.6</v>
      </c>
      <c r="N309" s="242">
        <f>INDEX('Policy Characteristics'!H:H,MATCH(PolicyLevers!$C309,'Policy Characteristics'!$C:$C,0))</f>
        <v>0</v>
      </c>
      <c r="O309" s="242">
        <f>INDEX('Policy Characteristics'!I:I,MATCH(PolicyLevers!$C309,'Policy Characteristics'!$C:$C,0))</f>
        <v>0</v>
      </c>
      <c r="P309" s="242"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250"/>
      <c r="R309" s="264"/>
      <c r="S309" s="276"/>
      <c r="T309" s="250"/>
    </row>
    <row r="310" spans="1:20" s="242" customFormat="1" x14ac:dyDescent="0.35">
      <c r="A310" s="241" t="str">
        <f>INDEX('Policy Characteristics'!A:A,MATCH(PolicyLevers!$C310,'Policy Characteristics'!$C:$C,0))</f>
        <v>Electricity Supply</v>
      </c>
      <c r="B310" s="241" t="str">
        <f>INDEX('Policy Characteristics'!B:B,MATCH(PolicyLevers!$C310,'Policy Characteristics'!$C:$C,0))</f>
        <v>Reduce Plant Downtime</v>
      </c>
      <c r="C310" s="300" t="str">
        <f t="shared" si="46"/>
        <v>Percentage Reduction in Plant Downtime</v>
      </c>
      <c r="D310" s="250" t="s">
        <v>458</v>
      </c>
      <c r="E310" s="250" t="s">
        <v>245</v>
      </c>
      <c r="F310" s="250"/>
      <c r="G310" s="250"/>
      <c r="H310" s="177">
        <v>681</v>
      </c>
      <c r="I310" s="250" t="s">
        <v>47</v>
      </c>
      <c r="J310" s="242" t="str">
        <f>INDEX('Policy Characteristics'!D:D,MATCH(PolicyLevers!$C310,'Policy Characteristics'!$C:$C,0))</f>
        <v>Reduce Plant Downtime</v>
      </c>
      <c r="K310" s="242" t="str">
        <f>INDEX('Policy Characteristics'!E:E,MATCH(PolicyLevers!$C310,'Policy Characteristics'!$C:$C,0))</f>
        <v>elec reduce plant downtime</v>
      </c>
      <c r="L310" s="242">
        <f>INDEX('Policy Characteristics'!F:F,MATCH(PolicyLevers!$C310,'Policy Characteristics'!$C:$C,0))</f>
        <v>0</v>
      </c>
      <c r="M310" s="242">
        <f>INDEX('Policy Characteristics'!G:G,MATCH(PolicyLevers!$C310,'Policy Characteristics'!$C:$C,0))</f>
        <v>0.6</v>
      </c>
      <c r="N310" s="242">
        <f>INDEX('Policy Characteristics'!H:H,MATCH(PolicyLevers!$C310,'Policy Characteristics'!$C:$C,0))</f>
        <v>0</v>
      </c>
      <c r="O310" s="242">
        <f>INDEX('Policy Characteristics'!I:I,MATCH(PolicyLevers!$C310,'Policy Characteristics'!$C:$C,0))</f>
        <v>0</v>
      </c>
      <c r="P310" s="242"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250"/>
      <c r="R310" s="264"/>
      <c r="S310" s="276"/>
      <c r="T310" s="250"/>
    </row>
    <row r="311" spans="1:20" s="242" customFormat="1" x14ac:dyDescent="0.35">
      <c r="A311" s="241" t="str">
        <f>INDEX('Policy Characteristics'!A:A,MATCH(PolicyLevers!$C311,'Policy Characteristics'!$C:$C,0))</f>
        <v>Electricity Supply</v>
      </c>
      <c r="B311" s="241" t="str">
        <f>INDEX('Policy Characteristics'!B:B,MATCH(PolicyLevers!$C311,'Policy Characteristics'!$C:$C,0))</f>
        <v>Reduce Plant Downtime</v>
      </c>
      <c r="C311" s="300" t="str">
        <f t="shared" si="46"/>
        <v>Percentage Reduction in Plant Downtime</v>
      </c>
      <c r="D311" s="250" t="s">
        <v>458</v>
      </c>
      <c r="E311" s="250" t="s">
        <v>246</v>
      </c>
      <c r="F311" s="250" t="s">
        <v>304</v>
      </c>
      <c r="G311" s="250" t="s">
        <v>459</v>
      </c>
      <c r="H311" s="177">
        <v>182</v>
      </c>
      <c r="I311" s="250" t="s">
        <v>46</v>
      </c>
      <c r="J311" s="242" t="str">
        <f>INDEX('Policy Characteristics'!D:D,MATCH(PolicyLevers!$C311,'Policy Characteristics'!$C:$C,0))</f>
        <v>Reduce Plant Downtime</v>
      </c>
      <c r="K311" s="242" t="str">
        <f>INDEX('Policy Characteristics'!E:E,MATCH(PolicyLevers!$C311,'Policy Characteristics'!$C:$C,0))</f>
        <v>elec reduce plant downtime</v>
      </c>
      <c r="L311" s="242">
        <f>INDEX('Policy Characteristics'!F:F,MATCH(PolicyLevers!$C311,'Policy Characteristics'!$C:$C,0))</f>
        <v>0</v>
      </c>
      <c r="M311" s="242">
        <f>INDEX('Policy Characteristics'!G:G,MATCH(PolicyLevers!$C311,'Policy Characteristics'!$C:$C,0))</f>
        <v>0.6</v>
      </c>
      <c r="N311" s="242">
        <f>INDEX('Policy Characteristics'!H:H,MATCH(PolicyLevers!$C311,'Policy Characteristics'!$C:$C,0))</f>
        <v>0</v>
      </c>
      <c r="O311" s="242">
        <f>INDEX('Policy Characteristics'!I:I,MATCH(PolicyLevers!$C311,'Policy Characteristics'!$C:$C,0))</f>
        <v>0</v>
      </c>
      <c r="P311" s="242"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250" t="s">
        <v>1743</v>
      </c>
      <c r="R311" s="264" t="s">
        <v>247</v>
      </c>
      <c r="S311" s="276" t="s">
        <v>306</v>
      </c>
      <c r="T311" s="250"/>
    </row>
    <row r="312" spans="1:20" s="242" customFormat="1" x14ac:dyDescent="0.35">
      <c r="A312" s="241" t="str">
        <f>INDEX('Policy Characteristics'!A:A,MATCH(PolicyLevers!$C312,'Policy Characteristics'!$C:$C,0))</f>
        <v>Electricity Supply</v>
      </c>
      <c r="B312" s="241" t="str">
        <f>INDEX('Policy Characteristics'!B:B,MATCH(PolicyLevers!$C312,'Policy Characteristics'!$C:$C,0))</f>
        <v>Reduce Plant Downtime</v>
      </c>
      <c r="C312" s="300" t="str">
        <f t="shared" si="46"/>
        <v>Percentage Reduction in Plant Downtime</v>
      </c>
      <c r="D312" s="250" t="s">
        <v>1106</v>
      </c>
      <c r="E312" s="250" t="s">
        <v>244</v>
      </c>
      <c r="G312" s="250"/>
      <c r="H312" s="177">
        <v>682</v>
      </c>
      <c r="I312" s="250" t="s">
        <v>47</v>
      </c>
      <c r="J312" s="242" t="str">
        <f>INDEX('Policy Characteristics'!D:D,MATCH(PolicyLevers!$C312,'Policy Characteristics'!$C:$C,0))</f>
        <v>Reduce Plant Downtime</v>
      </c>
      <c r="K312" s="242" t="str">
        <f>INDEX('Policy Characteristics'!E:E,MATCH(PolicyLevers!$C312,'Policy Characteristics'!$C:$C,0))</f>
        <v>elec reduce plant downtime</v>
      </c>
      <c r="L312" s="242">
        <f>INDEX('Policy Characteristics'!F:F,MATCH(PolicyLevers!$C312,'Policy Characteristics'!$C:$C,0))</f>
        <v>0</v>
      </c>
      <c r="M312" s="242">
        <f>INDEX('Policy Characteristics'!G:G,MATCH(PolicyLevers!$C312,'Policy Characteristics'!$C:$C,0))</f>
        <v>0.6</v>
      </c>
      <c r="N312" s="242">
        <f>INDEX('Policy Characteristics'!H:H,MATCH(PolicyLevers!$C312,'Policy Characteristics'!$C:$C,0))</f>
        <v>0</v>
      </c>
      <c r="O312" s="242">
        <f>INDEX('Policy Characteristics'!I:I,MATCH(PolicyLevers!$C312,'Policy Characteristics'!$C:$C,0))</f>
        <v>0</v>
      </c>
      <c r="P312" s="242"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250"/>
      <c r="R312" s="264"/>
      <c r="S312" s="276"/>
      <c r="T312" s="250"/>
    </row>
    <row r="313" spans="1:20" s="242" customFormat="1" x14ac:dyDescent="0.35">
      <c r="A313" s="241" t="str">
        <f>INDEX('Policy Characteristics'!A:A,MATCH(PolicyLevers!$C313,'Policy Characteristics'!$C:$C,0))</f>
        <v>Electricity Supply</v>
      </c>
      <c r="B313" s="241" t="str">
        <f>INDEX('Policy Characteristics'!B:B,MATCH(PolicyLevers!$C313,'Policy Characteristics'!$C:$C,0))</f>
        <v>Reduce Plant Downtime</v>
      </c>
      <c r="C313" s="300" t="str">
        <f t="shared" si="46"/>
        <v>Percentage Reduction in Plant Downtime</v>
      </c>
      <c r="D313" s="250" t="s">
        <v>1106</v>
      </c>
      <c r="E313" s="250" t="s">
        <v>245</v>
      </c>
      <c r="H313" s="177">
        <v>683</v>
      </c>
      <c r="I313" s="250" t="s">
        <v>47</v>
      </c>
      <c r="J313" s="242" t="str">
        <f>INDEX('Policy Characteristics'!D:D,MATCH(PolicyLevers!$C313,'Policy Characteristics'!$C:$C,0))</f>
        <v>Reduce Plant Downtime</v>
      </c>
      <c r="K313" s="242" t="str">
        <f>INDEX('Policy Characteristics'!E:E,MATCH(PolicyLevers!$C313,'Policy Characteristics'!$C:$C,0))</f>
        <v>elec reduce plant downtime</v>
      </c>
      <c r="L313" s="242">
        <f>INDEX('Policy Characteristics'!F:F,MATCH(PolicyLevers!$C313,'Policy Characteristics'!$C:$C,0))</f>
        <v>0</v>
      </c>
      <c r="M313" s="242">
        <f>INDEX('Policy Characteristics'!G:G,MATCH(PolicyLevers!$C313,'Policy Characteristics'!$C:$C,0))</f>
        <v>0.6</v>
      </c>
      <c r="N313" s="242">
        <f>INDEX('Policy Characteristics'!H:H,MATCH(PolicyLevers!$C313,'Policy Characteristics'!$C:$C,0))</f>
        <v>0</v>
      </c>
      <c r="O313" s="242">
        <f>INDEX('Policy Characteristics'!I:I,MATCH(PolicyLevers!$C313,'Policy Characteristics'!$C:$C,0))</f>
        <v>0</v>
      </c>
      <c r="P313" s="242"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250"/>
      <c r="R313" s="264"/>
      <c r="S313" s="276"/>
      <c r="T313" s="250"/>
    </row>
    <row r="314" spans="1:20" s="242" customFormat="1" x14ac:dyDescent="0.35">
      <c r="A314" s="241" t="str">
        <f>INDEX('Policy Characteristics'!A:A,MATCH(PolicyLevers!$C314,'Policy Characteristics'!$C:$C,0))</f>
        <v>Electricity Supply</v>
      </c>
      <c r="B314" s="241" t="str">
        <f>INDEX('Policy Characteristics'!B:B,MATCH(PolicyLevers!$C314,'Policy Characteristics'!$C:$C,0))</f>
        <v>Reduce Plant Downtime</v>
      </c>
      <c r="C314" s="300" t="str">
        <f t="shared" si="46"/>
        <v>Percentage Reduction in Plant Downtime</v>
      </c>
      <c r="D314" s="250" t="s">
        <v>1106</v>
      </c>
      <c r="E314" s="250" t="s">
        <v>246</v>
      </c>
      <c r="H314" s="177">
        <v>684</v>
      </c>
      <c r="I314" s="250" t="s">
        <v>47</v>
      </c>
      <c r="J314" s="242" t="str">
        <f>INDEX('Policy Characteristics'!D:D,MATCH(PolicyLevers!$C314,'Policy Characteristics'!$C:$C,0))</f>
        <v>Reduce Plant Downtime</v>
      </c>
      <c r="K314" s="242" t="str">
        <f>INDEX('Policy Characteristics'!E:E,MATCH(PolicyLevers!$C314,'Policy Characteristics'!$C:$C,0))</f>
        <v>elec reduce plant downtime</v>
      </c>
      <c r="L314" s="242">
        <f>INDEX('Policy Characteristics'!F:F,MATCH(PolicyLevers!$C314,'Policy Characteristics'!$C:$C,0))</f>
        <v>0</v>
      </c>
      <c r="M314" s="242">
        <f>INDEX('Policy Characteristics'!G:G,MATCH(PolicyLevers!$C314,'Policy Characteristics'!$C:$C,0))</f>
        <v>0.6</v>
      </c>
      <c r="N314" s="242">
        <f>INDEX('Policy Characteristics'!H:H,MATCH(PolicyLevers!$C314,'Policy Characteristics'!$C:$C,0))</f>
        <v>0</v>
      </c>
      <c r="O314" s="242">
        <f>INDEX('Policy Characteristics'!I:I,MATCH(PolicyLevers!$C314,'Policy Characteristics'!$C:$C,0))</f>
        <v>0</v>
      </c>
      <c r="P314" s="242"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250"/>
      <c r="R314" s="264"/>
      <c r="S314" s="276"/>
      <c r="T314" s="250"/>
    </row>
    <row r="315" spans="1:20" s="242" customFormat="1" x14ac:dyDescent="0.35">
      <c r="A315" s="241" t="str">
        <f>INDEX('Policy Characteristics'!A:A,MATCH(PolicyLevers!$C315,'Policy Characteristics'!$C:$C,0))</f>
        <v>Electricity Supply</v>
      </c>
      <c r="B315" s="241" t="str">
        <f>INDEX('Policy Characteristics'!B:B,MATCH(PolicyLevers!$C315,'Policy Characteristics'!$C:$C,0))</f>
        <v>Reduce Plant Downtime</v>
      </c>
      <c r="C315" s="300" t="str">
        <f t="shared" si="46"/>
        <v>Percentage Reduction in Plant Downtime</v>
      </c>
      <c r="D315" s="250" t="s">
        <v>1107</v>
      </c>
      <c r="E315" s="250" t="s">
        <v>244</v>
      </c>
      <c r="G315" s="250"/>
      <c r="H315" s="177">
        <v>685</v>
      </c>
      <c r="I315" s="250" t="s">
        <v>47</v>
      </c>
      <c r="J315" s="242" t="str">
        <f>INDEX('Policy Characteristics'!D:D,MATCH(PolicyLevers!$C315,'Policy Characteristics'!$C:$C,0))</f>
        <v>Reduce Plant Downtime</v>
      </c>
      <c r="K315" s="242" t="str">
        <f>INDEX('Policy Characteristics'!E:E,MATCH(PolicyLevers!$C315,'Policy Characteristics'!$C:$C,0))</f>
        <v>elec reduce plant downtime</v>
      </c>
      <c r="L315" s="242">
        <f>INDEX('Policy Characteristics'!F:F,MATCH(PolicyLevers!$C315,'Policy Characteristics'!$C:$C,0))</f>
        <v>0</v>
      </c>
      <c r="M315" s="242">
        <f>INDEX('Policy Characteristics'!G:G,MATCH(PolicyLevers!$C315,'Policy Characteristics'!$C:$C,0))</f>
        <v>0.6</v>
      </c>
      <c r="N315" s="242">
        <f>INDEX('Policy Characteristics'!H:H,MATCH(PolicyLevers!$C315,'Policy Characteristics'!$C:$C,0))</f>
        <v>0</v>
      </c>
      <c r="O315" s="242">
        <f>INDEX('Policy Characteristics'!I:I,MATCH(PolicyLevers!$C315,'Policy Characteristics'!$C:$C,0))</f>
        <v>0</v>
      </c>
      <c r="P315" s="242"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250"/>
      <c r="R315" s="264"/>
      <c r="S315" s="276"/>
      <c r="T315" s="250"/>
    </row>
    <row r="316" spans="1:20" s="242" customFormat="1" x14ac:dyDescent="0.35">
      <c r="A316" s="241" t="str">
        <f>INDEX('Policy Characteristics'!A:A,MATCH(PolicyLevers!$C316,'Policy Characteristics'!$C:$C,0))</f>
        <v>Electricity Supply</v>
      </c>
      <c r="B316" s="241" t="str">
        <f>INDEX('Policy Characteristics'!B:B,MATCH(PolicyLevers!$C316,'Policy Characteristics'!$C:$C,0))</f>
        <v>Reduce Plant Downtime</v>
      </c>
      <c r="C316" s="300" t="str">
        <f t="shared" si="46"/>
        <v>Percentage Reduction in Plant Downtime</v>
      </c>
      <c r="D316" s="250" t="s">
        <v>1107</v>
      </c>
      <c r="E316" s="250" t="s">
        <v>245</v>
      </c>
      <c r="H316" s="177">
        <v>686</v>
      </c>
      <c r="I316" s="250" t="s">
        <v>47</v>
      </c>
      <c r="J316" s="242" t="str">
        <f>INDEX('Policy Characteristics'!D:D,MATCH(PolicyLevers!$C316,'Policy Characteristics'!$C:$C,0))</f>
        <v>Reduce Plant Downtime</v>
      </c>
      <c r="K316" s="242" t="str">
        <f>INDEX('Policy Characteristics'!E:E,MATCH(PolicyLevers!$C316,'Policy Characteristics'!$C:$C,0))</f>
        <v>elec reduce plant downtime</v>
      </c>
      <c r="L316" s="242">
        <f>INDEX('Policy Characteristics'!F:F,MATCH(PolicyLevers!$C316,'Policy Characteristics'!$C:$C,0))</f>
        <v>0</v>
      </c>
      <c r="M316" s="242">
        <f>INDEX('Policy Characteristics'!G:G,MATCH(PolicyLevers!$C316,'Policy Characteristics'!$C:$C,0))</f>
        <v>0.6</v>
      </c>
      <c r="N316" s="242">
        <f>INDEX('Policy Characteristics'!H:H,MATCH(PolicyLevers!$C316,'Policy Characteristics'!$C:$C,0))</f>
        <v>0</v>
      </c>
      <c r="O316" s="242">
        <f>INDEX('Policy Characteristics'!I:I,MATCH(PolicyLevers!$C316,'Policy Characteristics'!$C:$C,0))</f>
        <v>0</v>
      </c>
      <c r="P316" s="242"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250"/>
      <c r="R316" s="264"/>
      <c r="S316" s="276"/>
      <c r="T316" s="250"/>
    </row>
    <row r="317" spans="1:20" s="242" customFormat="1" x14ac:dyDescent="0.35">
      <c r="A317" s="241" t="str">
        <f>INDEX('Policy Characteristics'!A:A,MATCH(PolicyLevers!$C317,'Policy Characteristics'!$C:$C,0))</f>
        <v>Electricity Supply</v>
      </c>
      <c r="B317" s="241" t="str">
        <f>INDEX('Policy Characteristics'!B:B,MATCH(PolicyLevers!$C317,'Policy Characteristics'!$C:$C,0))</f>
        <v>Reduce Plant Downtime</v>
      </c>
      <c r="C317" s="300" t="str">
        <f t="shared" si="46"/>
        <v>Percentage Reduction in Plant Downtime</v>
      </c>
      <c r="D317" s="250" t="s">
        <v>1107</v>
      </c>
      <c r="E317" s="250" t="s">
        <v>246</v>
      </c>
      <c r="G317" s="250"/>
      <c r="H317" s="177">
        <v>687</v>
      </c>
      <c r="I317" s="250" t="s">
        <v>47</v>
      </c>
      <c r="J317" s="242" t="str">
        <f>INDEX('Policy Characteristics'!D:D,MATCH(PolicyLevers!$C317,'Policy Characteristics'!$C:$C,0))</f>
        <v>Reduce Plant Downtime</v>
      </c>
      <c r="K317" s="242" t="str">
        <f>INDEX('Policy Characteristics'!E:E,MATCH(PolicyLevers!$C317,'Policy Characteristics'!$C:$C,0))</f>
        <v>elec reduce plant downtime</v>
      </c>
      <c r="L317" s="242">
        <f>INDEX('Policy Characteristics'!F:F,MATCH(PolicyLevers!$C317,'Policy Characteristics'!$C:$C,0))</f>
        <v>0</v>
      </c>
      <c r="M317" s="242">
        <f>INDEX('Policy Characteristics'!G:G,MATCH(PolicyLevers!$C317,'Policy Characteristics'!$C:$C,0))</f>
        <v>0.6</v>
      </c>
      <c r="N317" s="242">
        <f>INDEX('Policy Characteristics'!H:H,MATCH(PolicyLevers!$C317,'Policy Characteristics'!$C:$C,0))</f>
        <v>0</v>
      </c>
      <c r="O317" s="242">
        <f>INDEX('Policy Characteristics'!I:I,MATCH(PolicyLevers!$C317,'Policy Characteristics'!$C:$C,0))</f>
        <v>0</v>
      </c>
      <c r="P317" s="242"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250"/>
      <c r="R317" s="264"/>
      <c r="S317" s="276"/>
      <c r="T317" s="250"/>
    </row>
    <row r="318" spans="1:20" s="242" customFormat="1" x14ac:dyDescent="0.35">
      <c r="A318" s="241" t="str">
        <f>INDEX('Policy Characteristics'!A:A,MATCH(PolicyLevers!$C318,'Policy Characteristics'!$C:$C,0))</f>
        <v>Electricity Supply</v>
      </c>
      <c r="B318" s="241" t="str">
        <f>INDEX('Policy Characteristics'!B:B,MATCH(PolicyLevers!$C318,'Policy Characteristics'!$C:$C,0))</f>
        <v>Reduce Plant Downtime</v>
      </c>
      <c r="C318" s="300" t="str">
        <f t="shared" si="46"/>
        <v>Percentage Reduction in Plant Downtime</v>
      </c>
      <c r="D318" s="250" t="s">
        <v>1108</v>
      </c>
      <c r="E318" s="250" t="s">
        <v>244</v>
      </c>
      <c r="G318" s="250"/>
      <c r="H318" s="177">
        <v>688</v>
      </c>
      <c r="I318" s="250" t="s">
        <v>47</v>
      </c>
      <c r="J318" s="242" t="str">
        <f>INDEX('Policy Characteristics'!D:D,MATCH(PolicyLevers!$C318,'Policy Characteristics'!$C:$C,0))</f>
        <v>Reduce Plant Downtime</v>
      </c>
      <c r="K318" s="242" t="str">
        <f>INDEX('Policy Characteristics'!E:E,MATCH(PolicyLevers!$C318,'Policy Characteristics'!$C:$C,0))</f>
        <v>elec reduce plant downtime</v>
      </c>
      <c r="L318" s="242">
        <f>INDEX('Policy Characteristics'!F:F,MATCH(PolicyLevers!$C318,'Policy Characteristics'!$C:$C,0))</f>
        <v>0</v>
      </c>
      <c r="M318" s="242">
        <f>INDEX('Policy Characteristics'!G:G,MATCH(PolicyLevers!$C318,'Policy Characteristics'!$C:$C,0))</f>
        <v>0.6</v>
      </c>
      <c r="N318" s="242">
        <f>INDEX('Policy Characteristics'!H:H,MATCH(PolicyLevers!$C318,'Policy Characteristics'!$C:$C,0))</f>
        <v>0</v>
      </c>
      <c r="O318" s="242">
        <f>INDEX('Policy Characteristics'!I:I,MATCH(PolicyLevers!$C318,'Policy Characteristics'!$C:$C,0))</f>
        <v>0</v>
      </c>
      <c r="P318" s="242"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250"/>
      <c r="R318" s="264"/>
      <c r="S318" s="276"/>
      <c r="T318" s="250"/>
    </row>
    <row r="319" spans="1:20" s="242" customFormat="1" x14ac:dyDescent="0.35">
      <c r="A319" s="241" t="str">
        <f>INDEX('Policy Characteristics'!A:A,MATCH(PolicyLevers!$C319,'Policy Characteristics'!$C:$C,0))</f>
        <v>Electricity Supply</v>
      </c>
      <c r="B319" s="241" t="str">
        <f>INDEX('Policy Characteristics'!B:B,MATCH(PolicyLevers!$C319,'Policy Characteristics'!$C:$C,0))</f>
        <v>Reduce Plant Downtime</v>
      </c>
      <c r="C319" s="300" t="str">
        <f t="shared" si="46"/>
        <v>Percentage Reduction in Plant Downtime</v>
      </c>
      <c r="D319" s="250" t="s">
        <v>1108</v>
      </c>
      <c r="E319" s="250" t="s">
        <v>245</v>
      </c>
      <c r="F319" s="250"/>
      <c r="G319" s="250"/>
      <c r="H319" s="177">
        <v>689</v>
      </c>
      <c r="I319" s="250" t="s">
        <v>47</v>
      </c>
      <c r="J319" s="242" t="str">
        <f>INDEX('Policy Characteristics'!D:D,MATCH(PolicyLevers!$C319,'Policy Characteristics'!$C:$C,0))</f>
        <v>Reduce Plant Downtime</v>
      </c>
      <c r="K319" s="242" t="str">
        <f>INDEX('Policy Characteristics'!E:E,MATCH(PolicyLevers!$C319,'Policy Characteristics'!$C:$C,0))</f>
        <v>elec reduce plant downtime</v>
      </c>
      <c r="L319" s="242">
        <f>INDEX('Policy Characteristics'!F:F,MATCH(PolicyLevers!$C319,'Policy Characteristics'!$C:$C,0))</f>
        <v>0</v>
      </c>
      <c r="M319" s="242">
        <f>INDEX('Policy Characteristics'!G:G,MATCH(PolicyLevers!$C319,'Policy Characteristics'!$C:$C,0))</f>
        <v>0.6</v>
      </c>
      <c r="N319" s="242">
        <f>INDEX('Policy Characteristics'!H:H,MATCH(PolicyLevers!$C319,'Policy Characteristics'!$C:$C,0))</f>
        <v>0</v>
      </c>
      <c r="O319" s="242">
        <f>INDEX('Policy Characteristics'!I:I,MATCH(PolicyLevers!$C319,'Policy Characteristics'!$C:$C,0))</f>
        <v>0</v>
      </c>
      <c r="P319" s="242"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250"/>
      <c r="R319" s="264"/>
      <c r="S319" s="276"/>
      <c r="T319" s="250"/>
    </row>
    <row r="320" spans="1:20" s="242" customFormat="1" x14ac:dyDescent="0.35">
      <c r="A320" s="241" t="str">
        <f>INDEX('Policy Characteristics'!A:A,MATCH(PolicyLevers!$C320,'Policy Characteristics'!$C:$C,0))</f>
        <v>Electricity Supply</v>
      </c>
      <c r="B320" s="241" t="str">
        <f>INDEX('Policy Characteristics'!B:B,MATCH(PolicyLevers!$C320,'Policy Characteristics'!$C:$C,0))</f>
        <v>Reduce Plant Downtime</v>
      </c>
      <c r="C320" s="300" t="str">
        <f t="shared" si="46"/>
        <v>Percentage Reduction in Plant Downtime</v>
      </c>
      <c r="D320" s="250" t="s">
        <v>1108</v>
      </c>
      <c r="E320" s="250" t="s">
        <v>246</v>
      </c>
      <c r="F320" s="250"/>
      <c r="G320" s="250"/>
      <c r="H320" s="177">
        <v>690</v>
      </c>
      <c r="I320" s="250" t="s">
        <v>47</v>
      </c>
      <c r="J320" s="242" t="str">
        <f>INDEX('Policy Characteristics'!D:D,MATCH(PolicyLevers!$C320,'Policy Characteristics'!$C:$C,0))</f>
        <v>Reduce Plant Downtime</v>
      </c>
      <c r="K320" s="242" t="str">
        <f>INDEX('Policy Characteristics'!E:E,MATCH(PolicyLevers!$C320,'Policy Characteristics'!$C:$C,0))</f>
        <v>elec reduce plant downtime</v>
      </c>
      <c r="L320" s="242">
        <f>INDEX('Policy Characteristics'!F:F,MATCH(PolicyLevers!$C320,'Policy Characteristics'!$C:$C,0))</f>
        <v>0</v>
      </c>
      <c r="M320" s="242">
        <f>INDEX('Policy Characteristics'!G:G,MATCH(PolicyLevers!$C320,'Policy Characteristics'!$C:$C,0))</f>
        <v>0.6</v>
      </c>
      <c r="N320" s="242">
        <f>INDEX('Policy Characteristics'!H:H,MATCH(PolicyLevers!$C320,'Policy Characteristics'!$C:$C,0))</f>
        <v>0</v>
      </c>
      <c r="O320" s="242">
        <f>INDEX('Policy Characteristics'!I:I,MATCH(PolicyLevers!$C320,'Policy Characteristics'!$C:$C,0))</f>
        <v>0</v>
      </c>
      <c r="P320" s="242"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250"/>
      <c r="R320" s="264"/>
      <c r="S320" s="276"/>
      <c r="T320" s="250"/>
    </row>
    <row r="321" spans="1:20" s="242" customFormat="1" x14ac:dyDescent="0.35">
      <c r="A321" s="241" t="str">
        <f>INDEX('Policy Characteristics'!A:A,MATCH(PolicyLevers!$C321,'Policy Characteristics'!$C:$C,0))</f>
        <v>Electricity Supply</v>
      </c>
      <c r="B321" s="241" t="str">
        <f>INDEX('Policy Characteristics'!B:B,MATCH(PolicyLevers!$C321,'Policy Characteristics'!$C:$C,0))</f>
        <v>Reduce Soft Costs</v>
      </c>
      <c r="C321" s="301" t="s">
        <v>596</v>
      </c>
      <c r="D321" s="250" t="s">
        <v>453</v>
      </c>
      <c r="E321" s="250"/>
      <c r="F321" s="250" t="s">
        <v>456</v>
      </c>
      <c r="G321" s="250"/>
      <c r="H321" s="177">
        <v>194</v>
      </c>
      <c r="I321" s="250" t="s">
        <v>46</v>
      </c>
      <c r="J321" s="242" t="str">
        <f>INDEX('Policy Characteristics'!D:D,MATCH(PolicyLevers!$C321,'Policy Characteristics'!$C:$C,0))</f>
        <v>Reduce Soft Costs</v>
      </c>
      <c r="K321" s="242" t="str">
        <f>INDEX('Policy Characteristics'!E:E,MATCH(PolicyLevers!$C321,'Policy Characteristics'!$C:$C,0))</f>
        <v>elec reduce soft costs</v>
      </c>
      <c r="L321" s="242">
        <f>INDEX('Policy Characteristics'!F:F,MATCH(PolicyLevers!$C321,'Policy Characteristics'!$C:$C,0))</f>
        <v>0</v>
      </c>
      <c r="M321" s="242">
        <f>INDEX('Policy Characteristics'!G:G,MATCH(PolicyLevers!$C321,'Policy Characteristics'!$C:$C,0))</f>
        <v>0.9</v>
      </c>
      <c r="N321" s="242">
        <f>INDEX('Policy Characteristics'!H:H,MATCH(PolicyLevers!$C321,'Policy Characteristics'!$C:$C,0))</f>
        <v>0.01</v>
      </c>
      <c r="O321" s="242" t="str">
        <f>INDEX('Policy Characteristics'!I:I,MATCH(PolicyLevers!$C321,'Policy Characteristics'!$C:$C,0))</f>
        <v>% reduction in soft costs</v>
      </c>
      <c r="P321" s="242"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250" t="s">
        <v>1744</v>
      </c>
      <c r="R321" s="264" t="s">
        <v>656</v>
      </c>
      <c r="S321" s="276"/>
      <c r="T321" s="250"/>
    </row>
    <row r="322" spans="1:20" s="242" customFormat="1" x14ac:dyDescent="0.35">
      <c r="A322" s="241" t="str">
        <f>INDEX('Policy Characteristics'!A:A,MATCH(PolicyLevers!$C322,'Policy Characteristics'!$C:$C,0))</f>
        <v>Electricity Supply</v>
      </c>
      <c r="B322" s="241" t="str">
        <f>INDEX('Policy Characteristics'!B:B,MATCH(PolicyLevers!$C322,'Policy Characteristics'!$C:$C,0))</f>
        <v>Reduce Soft Costs</v>
      </c>
      <c r="C322" s="300" t="str">
        <f t="shared" ref="B322:C323" si="47">C$321</f>
        <v>Percent Reduction in Soft Costs of Capacity Construction</v>
      </c>
      <c r="D322" s="250" t="s">
        <v>82</v>
      </c>
      <c r="E322" s="250"/>
      <c r="F322" s="250" t="s">
        <v>96</v>
      </c>
      <c r="G322" s="250"/>
      <c r="H322" s="177">
        <v>195</v>
      </c>
      <c r="I322" s="250" t="s">
        <v>46</v>
      </c>
      <c r="J322" s="242" t="str">
        <f>INDEX('Policy Characteristics'!D:D,MATCH(PolicyLevers!$C322,'Policy Characteristics'!$C:$C,0))</f>
        <v>Reduce Soft Costs</v>
      </c>
      <c r="K322" s="242" t="str">
        <f>INDEX('Policy Characteristics'!E:E,MATCH(PolicyLevers!$C322,'Policy Characteristics'!$C:$C,0))</f>
        <v>elec reduce soft costs</v>
      </c>
      <c r="L322" s="242">
        <f>INDEX('Policy Characteristics'!F:F,MATCH(PolicyLevers!$C322,'Policy Characteristics'!$C:$C,0))</f>
        <v>0</v>
      </c>
      <c r="M322" s="242">
        <f>INDEX('Policy Characteristics'!G:G,MATCH(PolicyLevers!$C322,'Policy Characteristics'!$C:$C,0))</f>
        <v>0.9</v>
      </c>
      <c r="N322" s="242">
        <f>INDEX('Policy Characteristics'!H:H,MATCH(PolicyLevers!$C322,'Policy Characteristics'!$C:$C,0))</f>
        <v>0.01</v>
      </c>
      <c r="O322" s="242" t="str">
        <f>INDEX('Policy Characteristics'!I:I,MATCH(PolicyLevers!$C322,'Policy Characteristics'!$C:$C,0))</f>
        <v>% reduction in soft costs</v>
      </c>
      <c r="P322" s="242"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2" t="str">
        <f t="shared" ref="Q322:R323" si="48">Q$321</f>
        <v>endogenous-learning.html#red-soft-costs</v>
      </c>
      <c r="R322" s="303" t="str">
        <f t="shared" si="48"/>
        <v>reduce-soft-costs.html</v>
      </c>
      <c r="S322" s="276"/>
      <c r="T322" s="250"/>
    </row>
    <row r="323" spans="1:20" s="242" customFormat="1" x14ac:dyDescent="0.35">
      <c r="A323" s="241" t="str">
        <f>INDEX('Policy Characteristics'!A:A,MATCH(PolicyLevers!$C323,'Policy Characteristics'!$C:$C,0))</f>
        <v>Electricity Supply</v>
      </c>
      <c r="B323" s="241" t="str">
        <f>INDEX('Policy Characteristics'!B:B,MATCH(PolicyLevers!$C323,'Policy Characteristics'!$C:$C,0))</f>
        <v>Reduce Soft Costs</v>
      </c>
      <c r="C323" s="300" t="str">
        <f t="shared" si="47"/>
        <v>Percent Reduction in Soft Costs of Capacity Construction</v>
      </c>
      <c r="D323" s="250" t="s">
        <v>458</v>
      </c>
      <c r="E323" s="250"/>
      <c r="F323" s="250" t="s">
        <v>459</v>
      </c>
      <c r="G323" s="250"/>
      <c r="H323" s="177">
        <v>196</v>
      </c>
      <c r="I323" s="250" t="s">
        <v>46</v>
      </c>
      <c r="J323" s="242" t="str">
        <f>INDEX('Policy Characteristics'!D:D,MATCH(PolicyLevers!$C323,'Policy Characteristics'!$C:$C,0))</f>
        <v>Reduce Soft Costs</v>
      </c>
      <c r="K323" s="242" t="str">
        <f>INDEX('Policy Characteristics'!E:E,MATCH(PolicyLevers!$C323,'Policy Characteristics'!$C:$C,0))</f>
        <v>elec reduce soft costs</v>
      </c>
      <c r="L323" s="242">
        <f>INDEX('Policy Characteristics'!F:F,MATCH(PolicyLevers!$C323,'Policy Characteristics'!$C:$C,0))</f>
        <v>0</v>
      </c>
      <c r="M323" s="242">
        <f>INDEX('Policy Characteristics'!G:G,MATCH(PolicyLevers!$C323,'Policy Characteristics'!$C:$C,0))</f>
        <v>0.9</v>
      </c>
      <c r="N323" s="242">
        <f>INDEX('Policy Characteristics'!H:H,MATCH(PolicyLevers!$C323,'Policy Characteristics'!$C:$C,0))</f>
        <v>0.01</v>
      </c>
      <c r="O323" s="242" t="str">
        <f>INDEX('Policy Characteristics'!I:I,MATCH(PolicyLevers!$C323,'Policy Characteristics'!$C:$C,0))</f>
        <v>% reduction in soft costs</v>
      </c>
      <c r="P323" s="242"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2" t="str">
        <f t="shared" si="48"/>
        <v>endogenous-learning.html#red-soft-costs</v>
      </c>
      <c r="R323" s="303" t="str">
        <f t="shared" si="48"/>
        <v>reduce-soft-costs.html</v>
      </c>
      <c r="S323" s="276"/>
      <c r="T323" s="250"/>
    </row>
    <row r="324" spans="1:20" s="242" customFormat="1" x14ac:dyDescent="0.35">
      <c r="A324" s="241" t="str">
        <f>INDEX('Policy Characteristics'!A:A,MATCH(PolicyLevers!$C324,'Policy Characteristics'!$C:$C,0))</f>
        <v>Electricity Supply</v>
      </c>
      <c r="B324" s="241" t="str">
        <f>INDEX('Policy Characteristics'!B:B,MATCH(PolicyLevers!$C324,'Policy Characteristics'!$C:$C,0))</f>
        <v>Reduce Transmission &amp; Distribution Losses</v>
      </c>
      <c r="C324" s="252" t="s">
        <v>269</v>
      </c>
      <c r="D324" s="250"/>
      <c r="E324" s="250"/>
      <c r="F324" s="250"/>
      <c r="G324" s="250"/>
      <c r="H324" s="177">
        <v>145</v>
      </c>
      <c r="I324" s="250" t="s">
        <v>46</v>
      </c>
      <c r="J324" s="242" t="str">
        <f>INDEX('Policy Characteristics'!D:D,MATCH(PolicyLevers!$C324,'Policy Characteristics'!$C:$C,0))</f>
        <v>Reduce T&amp;D Losses</v>
      </c>
      <c r="K324" s="242" t="str">
        <f>INDEX('Policy Characteristics'!E:E,MATCH(PolicyLevers!$C324,'Policy Characteristics'!$C:$C,0))</f>
        <v>elec avoid TND loss</v>
      </c>
      <c r="L324" s="242">
        <f>INDEX('Policy Characteristics'!F:F,MATCH(PolicyLevers!$C324,'Policy Characteristics'!$C:$C,0))</f>
        <v>0</v>
      </c>
      <c r="M324" s="242">
        <f>INDEX('Policy Characteristics'!G:G,MATCH(PolicyLevers!$C324,'Policy Characteristics'!$C:$C,0))</f>
        <v>0.4</v>
      </c>
      <c r="N324" s="242">
        <f>INDEX('Policy Characteristics'!H:H,MATCH(PolicyLevers!$C324,'Policy Characteristics'!$C:$C,0))</f>
        <v>0.01</v>
      </c>
      <c r="O324" s="242" t="str">
        <f>INDEX('Policy Characteristics'!I:I,MATCH(PolicyLevers!$C324,'Policy Characteristics'!$C:$C,0))</f>
        <v>% of losses avoided</v>
      </c>
      <c r="P324" s="242"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250" t="s">
        <v>1745</v>
      </c>
      <c r="R324" s="264" t="s">
        <v>241</v>
      </c>
      <c r="S324" s="276" t="s">
        <v>296</v>
      </c>
      <c r="T324" s="250"/>
    </row>
    <row r="325" spans="1:20" s="242" customFormat="1" x14ac:dyDescent="0.35">
      <c r="A325" s="241" t="str">
        <f>INDEX('Policy Characteristics'!A:A,MATCH(PolicyLevers!$C325,'Policy Characteristics'!$C:$C,0))</f>
        <v>Electricity Supply</v>
      </c>
      <c r="B325" s="241" t="str">
        <f>INDEX('Policy Characteristics'!B:B,MATCH(PolicyLevers!$C325,'Policy Characteristics'!$C:$C,0))</f>
        <v>Subsidy for Capacity Construction</v>
      </c>
      <c r="C325" s="252" t="s">
        <v>1154</v>
      </c>
      <c r="D325" s="243" t="s">
        <v>452</v>
      </c>
      <c r="E325" s="243"/>
      <c r="F325" s="250" t="s">
        <v>451</v>
      </c>
      <c r="G325" s="250"/>
      <c r="H325" s="177">
        <v>691</v>
      </c>
      <c r="I325" s="250" t="s">
        <v>47</v>
      </c>
      <c r="J325" s="242" t="str">
        <f>INDEX('Policy Characteristics'!D:D,MATCH(PolicyLevers!$C325,'Policy Characteristics'!$C:$C,0))</f>
        <v>Subsidy for Capacity Construction</v>
      </c>
      <c r="K325" s="242" t="str">
        <f>INDEX('Policy Characteristics'!E:E,MATCH(PolicyLevers!$C325,'Policy Characteristics'!$C:$C,0))</f>
        <v>elec capacity construction subsidy</v>
      </c>
      <c r="L325" s="242">
        <f>INDEX('Policy Characteristics'!F:F,MATCH(PolicyLevers!$C325,'Policy Characteristics'!$C:$C,0))</f>
        <v>0</v>
      </c>
      <c r="M325" s="242">
        <f>INDEX('Policy Characteristics'!G:G,MATCH(PolicyLevers!$C325,'Policy Characteristics'!$C:$C,0))</f>
        <v>0.5</v>
      </c>
      <c r="N325" s="242">
        <f>INDEX('Policy Characteristics'!H:H,MATCH(PolicyLevers!$C325,'Policy Characteristics'!$C:$C,0))</f>
        <v>0.01</v>
      </c>
      <c r="O325" s="242" t="str">
        <f>INDEX('Policy Characteristics'!I:I,MATCH(PolicyLevers!$C325,'Policy Characteristics'!$C:$C,0))</f>
        <v>% of construction cost</v>
      </c>
      <c r="P325" s="242" t="str">
        <f>INDEX('Policy Characteristics'!J:J,MATCH(PolicyLevers!$C325,'Policy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25" s="243" t="s">
        <v>1746</v>
      </c>
      <c r="R325" s="264"/>
      <c r="S325" s="276"/>
      <c r="T325" s="250"/>
    </row>
    <row r="326" spans="1:20" s="242" customFormat="1" x14ac:dyDescent="0.35">
      <c r="A326" s="241" t="str">
        <f>INDEX('Policy Characteristics'!A:A,MATCH(PolicyLevers!$C326,'Policy Characteristics'!$C:$C,0))</f>
        <v>Electricity Supply</v>
      </c>
      <c r="B326" s="241" t="str">
        <f>INDEX('Policy Characteristics'!B:B,MATCH(PolicyLevers!$C326,'Policy Characteristics'!$C:$C,0))</f>
        <v>Subsidy for Capacity Construction</v>
      </c>
      <c r="C326" s="300" t="str">
        <f t="shared" ref="B326:C337" si="49">C$325</f>
        <v>Perc Subsidy for Elec Capacity Construction</v>
      </c>
      <c r="D326" s="250" t="s">
        <v>79</v>
      </c>
      <c r="E326" s="273"/>
      <c r="F326" s="250" t="s">
        <v>93</v>
      </c>
      <c r="G326" s="250"/>
      <c r="H326" s="177">
        <v>692</v>
      </c>
      <c r="I326" s="250" t="s">
        <v>47</v>
      </c>
      <c r="J326" s="242" t="str">
        <f>INDEX('Policy Characteristics'!D:D,MATCH(PolicyLevers!$C326,'Policy Characteristics'!$C:$C,0))</f>
        <v>Subsidy for Capacity Construction</v>
      </c>
      <c r="K326" s="242" t="str">
        <f>INDEX('Policy Characteristics'!E:E,MATCH(PolicyLevers!$C326,'Policy Characteristics'!$C:$C,0))</f>
        <v>elec capacity construction subsidy</v>
      </c>
      <c r="L326" s="242">
        <f>INDEX('Policy Characteristics'!F:F,MATCH(PolicyLevers!$C326,'Policy Characteristics'!$C:$C,0))</f>
        <v>0</v>
      </c>
      <c r="M326" s="242">
        <f>INDEX('Policy Characteristics'!G:G,MATCH(PolicyLevers!$C326,'Policy Characteristics'!$C:$C,0))</f>
        <v>0.5</v>
      </c>
      <c r="N326" s="242">
        <f>INDEX('Policy Characteristics'!H:H,MATCH(PolicyLevers!$C326,'Policy Characteristics'!$C:$C,0))</f>
        <v>0.01</v>
      </c>
      <c r="O326" s="242" t="str">
        <f>INDEX('Policy Characteristics'!I:I,MATCH(PolicyLevers!$C326,'Policy Characteristics'!$C:$C,0))</f>
        <v>% of construction cost</v>
      </c>
      <c r="P326" s="242" t="str">
        <f>INDEX('Policy Characteristics'!J:J,MATCH(PolicyLevers!$C326,'Policy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26" s="304" t="str">
        <f t="shared" ref="Q326:Q337" si="50">Q$325</f>
        <v>electricity-sector-main.html#subsidies</v>
      </c>
      <c r="R326" s="264"/>
      <c r="S326" s="276"/>
      <c r="T326" s="250"/>
    </row>
    <row r="327" spans="1:20" s="242" customFormat="1" x14ac:dyDescent="0.35">
      <c r="A327" s="241" t="str">
        <f>INDEX('Policy Characteristics'!A:A,MATCH(PolicyLevers!$C327,'Policy Characteristics'!$C:$C,0))</f>
        <v>Electricity Supply</v>
      </c>
      <c r="B327" s="241" t="str">
        <f>INDEX('Policy Characteristics'!B:B,MATCH(PolicyLevers!$C327,'Policy Characteristics'!$C:$C,0))</f>
        <v>Subsidy for Capacity Construction</v>
      </c>
      <c r="C327" s="300" t="str">
        <f t="shared" si="49"/>
        <v>Perc Subsidy for Elec Capacity Construction</v>
      </c>
      <c r="D327" s="250" t="s">
        <v>80</v>
      </c>
      <c r="E327" s="273"/>
      <c r="F327" s="250" t="s">
        <v>94</v>
      </c>
      <c r="G327" s="250"/>
      <c r="H327" s="177">
        <v>517</v>
      </c>
      <c r="I327" s="250" t="s">
        <v>46</v>
      </c>
      <c r="J327" s="242" t="str">
        <f>INDEX('Policy Characteristics'!D:D,MATCH(PolicyLevers!$C327,'Policy Characteristics'!$C:$C,0))</f>
        <v>Subsidy for Capacity Construction</v>
      </c>
      <c r="K327" s="242" t="str">
        <f>INDEX('Policy Characteristics'!E:E,MATCH(PolicyLevers!$C327,'Policy Characteristics'!$C:$C,0))</f>
        <v>elec capacity construction subsidy</v>
      </c>
      <c r="L327" s="242">
        <f>INDEX('Policy Characteristics'!F:F,MATCH(PolicyLevers!$C327,'Policy Characteristics'!$C:$C,0))</f>
        <v>0</v>
      </c>
      <c r="M327" s="242">
        <f>INDEX('Policy Characteristics'!G:G,MATCH(PolicyLevers!$C327,'Policy Characteristics'!$C:$C,0))</f>
        <v>0.5</v>
      </c>
      <c r="N327" s="242">
        <f>INDEX('Policy Characteristics'!H:H,MATCH(PolicyLevers!$C327,'Policy Characteristics'!$C:$C,0))</f>
        <v>0.01</v>
      </c>
      <c r="O327" s="242" t="str">
        <f>INDEX('Policy Characteristics'!I:I,MATCH(PolicyLevers!$C327,'Policy Characteristics'!$C:$C,0))</f>
        <v>% of construction cost</v>
      </c>
      <c r="P327" s="242" t="str">
        <f>INDEX('Policy Characteristics'!J:J,MATCH(PolicyLevers!$C327,'Policy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27" s="304" t="str">
        <f t="shared" si="50"/>
        <v>electricity-sector-main.html#subsidies</v>
      </c>
      <c r="R327" s="299"/>
      <c r="S327" s="275" t="s">
        <v>1159</v>
      </c>
      <c r="T327" s="250"/>
    </row>
    <row r="328" spans="1:20" s="242" customFormat="1" x14ac:dyDescent="0.35">
      <c r="A328" s="241" t="str">
        <f>INDEX('Policy Characteristics'!A:A,MATCH(PolicyLevers!$C328,'Policy Characteristics'!$C:$C,0))</f>
        <v>Electricity Supply</v>
      </c>
      <c r="B328" s="241" t="str">
        <f>INDEX('Policy Characteristics'!B:B,MATCH(PolicyLevers!$C328,'Policy Characteristics'!$C:$C,0))</f>
        <v>Subsidy for Capacity Construction</v>
      </c>
      <c r="C328" s="300" t="str">
        <f t="shared" si="49"/>
        <v>Perc Subsidy for Elec Capacity Construction</v>
      </c>
      <c r="D328" s="250" t="s">
        <v>81</v>
      </c>
      <c r="E328" s="273"/>
      <c r="F328" s="250" t="s">
        <v>95</v>
      </c>
      <c r="G328" s="250"/>
      <c r="H328" s="177">
        <v>693</v>
      </c>
      <c r="I328" s="250" t="s">
        <v>47</v>
      </c>
      <c r="J328" s="242" t="str">
        <f>INDEX('Policy Characteristics'!D:D,MATCH(PolicyLevers!$C328,'Policy Characteristics'!$C:$C,0))</f>
        <v>Subsidy for Capacity Construction</v>
      </c>
      <c r="K328" s="242" t="str">
        <f>INDEX('Policy Characteristics'!E:E,MATCH(PolicyLevers!$C328,'Policy Characteristics'!$C:$C,0))</f>
        <v>elec capacity construction subsidy</v>
      </c>
      <c r="L328" s="242">
        <f>INDEX('Policy Characteristics'!F:F,MATCH(PolicyLevers!$C328,'Policy Characteristics'!$C:$C,0))</f>
        <v>0</v>
      </c>
      <c r="M328" s="242">
        <f>INDEX('Policy Characteristics'!G:G,MATCH(PolicyLevers!$C328,'Policy Characteristics'!$C:$C,0))</f>
        <v>0.5</v>
      </c>
      <c r="N328" s="242">
        <f>INDEX('Policy Characteristics'!H:H,MATCH(PolicyLevers!$C328,'Policy Characteristics'!$C:$C,0))</f>
        <v>0.01</v>
      </c>
      <c r="O328" s="242" t="str">
        <f>INDEX('Policy Characteristics'!I:I,MATCH(PolicyLevers!$C328,'Policy Characteristics'!$C:$C,0))</f>
        <v>% of construction cost</v>
      </c>
      <c r="P328" s="242" t="str">
        <f>INDEX('Policy Characteristics'!J:J,MATCH(PolicyLevers!$C328,'Policy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28" s="304" t="str">
        <f t="shared" si="50"/>
        <v>electricity-sector-main.html#subsidies</v>
      </c>
      <c r="R328" s="264"/>
      <c r="S328" s="276"/>
      <c r="T328" s="250"/>
    </row>
    <row r="329" spans="1:20" s="242" customFormat="1" x14ac:dyDescent="0.35">
      <c r="A329" s="241" t="str">
        <f>INDEX('Policy Characteristics'!A:A,MATCH(PolicyLevers!$C329,'Policy Characteristics'!$C:$C,0))</f>
        <v>Electricity Supply</v>
      </c>
      <c r="B329" s="241" t="str">
        <f>INDEX('Policy Characteristics'!B:B,MATCH(PolicyLevers!$C329,'Policy Characteristics'!$C:$C,0))</f>
        <v>Subsidy for Capacity Construction</v>
      </c>
      <c r="C329" s="300" t="str">
        <f t="shared" si="49"/>
        <v>Perc Subsidy for Elec Capacity Construction</v>
      </c>
      <c r="D329" s="250" t="s">
        <v>453</v>
      </c>
      <c r="E329" s="273"/>
      <c r="F329" s="250" t="s">
        <v>456</v>
      </c>
      <c r="G329" s="250"/>
      <c r="H329" s="177">
        <v>518</v>
      </c>
      <c r="I329" s="250" t="s">
        <v>46</v>
      </c>
      <c r="J329" s="242" t="str">
        <f>INDEX('Policy Characteristics'!D:D,MATCH(PolicyLevers!$C329,'Policy Characteristics'!$C:$C,0))</f>
        <v>Subsidy for Capacity Construction</v>
      </c>
      <c r="K329" s="242" t="str">
        <f>INDEX('Policy Characteristics'!E:E,MATCH(PolicyLevers!$C329,'Policy Characteristics'!$C:$C,0))</f>
        <v>elec capacity construction subsidy</v>
      </c>
      <c r="L329" s="242">
        <f>INDEX('Policy Characteristics'!F:F,MATCH(PolicyLevers!$C329,'Policy Characteristics'!$C:$C,0))</f>
        <v>0</v>
      </c>
      <c r="M329" s="242">
        <f>INDEX('Policy Characteristics'!G:G,MATCH(PolicyLevers!$C329,'Policy Characteristics'!$C:$C,0))</f>
        <v>0.5</v>
      </c>
      <c r="N329" s="242">
        <f>INDEX('Policy Characteristics'!H:H,MATCH(PolicyLevers!$C329,'Policy Characteristics'!$C:$C,0))</f>
        <v>0.01</v>
      </c>
      <c r="O329" s="242" t="str">
        <f>INDEX('Policy Characteristics'!I:I,MATCH(PolicyLevers!$C329,'Policy Characteristics'!$C:$C,0))</f>
        <v>% of construction cost</v>
      </c>
      <c r="P329" s="242" t="str">
        <f>INDEX('Policy Characteristics'!J:J,MATCH(PolicyLevers!$C329,'Policy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29" s="304" t="str">
        <f t="shared" si="50"/>
        <v>electricity-sector-main.html#subsidies</v>
      </c>
      <c r="R329" s="299"/>
      <c r="S329" s="275" t="s">
        <v>1158</v>
      </c>
      <c r="T329" s="250"/>
    </row>
    <row r="330" spans="1:20" s="242" customFormat="1" x14ac:dyDescent="0.35">
      <c r="A330" s="241" t="str">
        <f>INDEX('Policy Characteristics'!A:A,MATCH(PolicyLevers!$C330,'Policy Characteristics'!$C:$C,0))</f>
        <v>Electricity Supply</v>
      </c>
      <c r="B330" s="241" t="str">
        <f>INDEX('Policy Characteristics'!B:B,MATCH(PolicyLevers!$C330,'Policy Characteristics'!$C:$C,0))</f>
        <v>Subsidy for Capacity Construction</v>
      </c>
      <c r="C330" s="300" t="str">
        <f t="shared" si="49"/>
        <v>Perc Subsidy for Elec Capacity Construction</v>
      </c>
      <c r="D330" s="250" t="s">
        <v>82</v>
      </c>
      <c r="E330" s="273"/>
      <c r="F330" s="250" t="s">
        <v>96</v>
      </c>
      <c r="G330" s="250"/>
      <c r="H330" s="177">
        <v>519</v>
      </c>
      <c r="I330" s="250" t="s">
        <v>46</v>
      </c>
      <c r="J330" s="242" t="str">
        <f>INDEX('Policy Characteristics'!D:D,MATCH(PolicyLevers!$C330,'Policy Characteristics'!$C:$C,0))</f>
        <v>Subsidy for Capacity Construction</v>
      </c>
      <c r="K330" s="242" t="str">
        <f>INDEX('Policy Characteristics'!E:E,MATCH(PolicyLevers!$C330,'Policy Characteristics'!$C:$C,0))</f>
        <v>elec capacity construction subsidy</v>
      </c>
      <c r="L330" s="242">
        <f>INDEX('Policy Characteristics'!F:F,MATCH(PolicyLevers!$C330,'Policy Characteristics'!$C:$C,0))</f>
        <v>0</v>
      </c>
      <c r="M330" s="242">
        <f>INDEX('Policy Characteristics'!G:G,MATCH(PolicyLevers!$C330,'Policy Characteristics'!$C:$C,0))</f>
        <v>0.5</v>
      </c>
      <c r="N330" s="242">
        <f>INDEX('Policy Characteristics'!H:H,MATCH(PolicyLevers!$C330,'Policy Characteristics'!$C:$C,0))</f>
        <v>0.01</v>
      </c>
      <c r="O330" s="242" t="str">
        <f>INDEX('Policy Characteristics'!I:I,MATCH(PolicyLevers!$C330,'Policy Characteristics'!$C:$C,0))</f>
        <v>% of construction cost</v>
      </c>
      <c r="P330" s="242" t="str">
        <f>INDEX('Policy Characteristics'!J:J,MATCH(PolicyLevers!$C330,'Policy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0" s="304" t="str">
        <f t="shared" si="50"/>
        <v>electricity-sector-main.html#subsidies</v>
      </c>
      <c r="R330" s="299"/>
      <c r="S330" s="275" t="s">
        <v>1158</v>
      </c>
      <c r="T330" s="250"/>
    </row>
    <row r="331" spans="1:20" s="242" customFormat="1" x14ac:dyDescent="0.35">
      <c r="A331" s="241" t="str">
        <f>INDEX('Policy Characteristics'!A:A,MATCH(PolicyLevers!$C331,'Policy Characteristics'!$C:$C,0))</f>
        <v>Electricity Supply</v>
      </c>
      <c r="B331" s="241" t="str">
        <f>INDEX('Policy Characteristics'!B:B,MATCH(PolicyLevers!$C331,'Policy Characteristics'!$C:$C,0))</f>
        <v>Subsidy for Capacity Construction</v>
      </c>
      <c r="C331" s="300" t="str">
        <f t="shared" si="49"/>
        <v>Perc Subsidy for Elec Capacity Construction</v>
      </c>
      <c r="D331" s="250" t="s">
        <v>83</v>
      </c>
      <c r="E331" s="273"/>
      <c r="F331" s="250" t="s">
        <v>97</v>
      </c>
      <c r="G331" s="250"/>
      <c r="H331" s="177">
        <v>520</v>
      </c>
      <c r="I331" s="250" t="s">
        <v>46</v>
      </c>
      <c r="J331" s="242" t="str">
        <f>INDEX('Policy Characteristics'!D:D,MATCH(PolicyLevers!$C331,'Policy Characteristics'!$C:$C,0))</f>
        <v>Subsidy for Capacity Construction</v>
      </c>
      <c r="K331" s="242" t="str">
        <f>INDEX('Policy Characteristics'!E:E,MATCH(PolicyLevers!$C331,'Policy Characteristics'!$C:$C,0))</f>
        <v>elec capacity construction subsidy</v>
      </c>
      <c r="L331" s="242">
        <f>INDEX('Policy Characteristics'!F:F,MATCH(PolicyLevers!$C331,'Policy Characteristics'!$C:$C,0))</f>
        <v>0</v>
      </c>
      <c r="M331" s="242">
        <f>INDEX('Policy Characteristics'!G:G,MATCH(PolicyLevers!$C331,'Policy Characteristics'!$C:$C,0))</f>
        <v>0.5</v>
      </c>
      <c r="N331" s="242">
        <f>INDEX('Policy Characteristics'!H:H,MATCH(PolicyLevers!$C331,'Policy Characteristics'!$C:$C,0))</f>
        <v>0.01</v>
      </c>
      <c r="O331" s="242" t="str">
        <f>INDEX('Policy Characteristics'!I:I,MATCH(PolicyLevers!$C331,'Policy Characteristics'!$C:$C,0))</f>
        <v>% of construction cost</v>
      </c>
      <c r="P331" s="242" t="str">
        <f>INDEX('Policy Characteristics'!J:J,MATCH(PolicyLevers!$C331,'Policy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1" s="304" t="str">
        <f t="shared" si="50"/>
        <v>electricity-sector-main.html#subsidies</v>
      </c>
      <c r="R331" s="299"/>
      <c r="S331" s="275" t="s">
        <v>1158</v>
      </c>
      <c r="T331" s="250"/>
    </row>
    <row r="332" spans="1:20" s="242" customFormat="1" x14ac:dyDescent="0.35">
      <c r="A332" s="241" t="str">
        <f>INDEX('Policy Characteristics'!A:A,MATCH(PolicyLevers!$C332,'Policy Characteristics'!$C:$C,0))</f>
        <v>Electricity Supply</v>
      </c>
      <c r="B332" s="241" t="str">
        <f>INDEX('Policy Characteristics'!B:B,MATCH(PolicyLevers!$C332,'Policy Characteristics'!$C:$C,0))</f>
        <v>Subsidy for Capacity Construction</v>
      </c>
      <c r="C332" s="300" t="str">
        <f t="shared" si="49"/>
        <v>Perc Subsidy for Elec Capacity Construction</v>
      </c>
      <c r="D332" s="250" t="s">
        <v>84</v>
      </c>
      <c r="E332" s="273"/>
      <c r="F332" s="250" t="s">
        <v>98</v>
      </c>
      <c r="G332" s="250"/>
      <c r="H332" s="177">
        <v>521</v>
      </c>
      <c r="I332" s="250" t="s">
        <v>47</v>
      </c>
      <c r="J332" s="242" t="str">
        <f>INDEX('Policy Characteristics'!D:D,MATCH(PolicyLevers!$C332,'Policy Characteristics'!$C:$C,0))</f>
        <v>Subsidy for Capacity Construction</v>
      </c>
      <c r="K332" s="242" t="str">
        <f>INDEX('Policy Characteristics'!E:E,MATCH(PolicyLevers!$C332,'Policy Characteristics'!$C:$C,0))</f>
        <v>elec capacity construction subsidy</v>
      </c>
      <c r="L332" s="242">
        <f>INDEX('Policy Characteristics'!F:F,MATCH(PolicyLevers!$C332,'Policy Characteristics'!$C:$C,0))</f>
        <v>0</v>
      </c>
      <c r="M332" s="242">
        <f>INDEX('Policy Characteristics'!G:G,MATCH(PolicyLevers!$C332,'Policy Characteristics'!$C:$C,0))</f>
        <v>0.5</v>
      </c>
      <c r="N332" s="242">
        <f>INDEX('Policy Characteristics'!H:H,MATCH(PolicyLevers!$C332,'Policy Characteristics'!$C:$C,0))</f>
        <v>0.01</v>
      </c>
      <c r="O332" s="242" t="str">
        <f>INDEX('Policy Characteristics'!I:I,MATCH(PolicyLevers!$C332,'Policy Characteristics'!$C:$C,0))</f>
        <v>% of construction cost</v>
      </c>
      <c r="P332" s="242" t="str">
        <f>INDEX('Policy Characteristics'!J:J,MATCH(PolicyLevers!$C332,'Policy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2" s="304" t="str">
        <f t="shared" si="50"/>
        <v>electricity-sector-main.html#subsidies</v>
      </c>
      <c r="R332" s="299"/>
      <c r="S332" s="275" t="s">
        <v>1157</v>
      </c>
      <c r="T332" s="250"/>
    </row>
    <row r="333" spans="1:20" s="242" customFormat="1" x14ac:dyDescent="0.35">
      <c r="A333" s="241" t="str">
        <f>INDEX('Policy Characteristics'!A:A,MATCH(PolicyLevers!$C333,'Policy Characteristics'!$C:$C,0))</f>
        <v>Electricity Supply</v>
      </c>
      <c r="B333" s="241" t="str">
        <f>INDEX('Policy Characteristics'!B:B,MATCH(PolicyLevers!$C333,'Policy Characteristics'!$C:$C,0))</f>
        <v>Subsidy for Capacity Construction</v>
      </c>
      <c r="C333" s="300" t="str">
        <f t="shared" si="49"/>
        <v>Perc Subsidy for Elec Capacity Construction</v>
      </c>
      <c r="D333" s="250" t="s">
        <v>449</v>
      </c>
      <c r="E333" s="273"/>
      <c r="F333" s="250" t="s">
        <v>448</v>
      </c>
      <c r="G333" s="250"/>
      <c r="H333" s="177">
        <v>694</v>
      </c>
      <c r="I333" s="250" t="s">
        <v>47</v>
      </c>
      <c r="J333" s="242" t="str">
        <f>INDEX('Policy Characteristics'!D:D,MATCH(PolicyLevers!$C333,'Policy Characteristics'!$C:$C,0))</f>
        <v>Subsidy for Capacity Construction</v>
      </c>
      <c r="K333" s="242" t="str">
        <f>INDEX('Policy Characteristics'!E:E,MATCH(PolicyLevers!$C333,'Policy Characteristics'!$C:$C,0))</f>
        <v>elec capacity construction subsidy</v>
      </c>
      <c r="L333" s="242">
        <f>INDEX('Policy Characteristics'!F:F,MATCH(PolicyLevers!$C333,'Policy Characteristics'!$C:$C,0))</f>
        <v>0</v>
      </c>
      <c r="M333" s="242">
        <f>INDEX('Policy Characteristics'!G:G,MATCH(PolicyLevers!$C333,'Policy Characteristics'!$C:$C,0))</f>
        <v>0.5</v>
      </c>
      <c r="N333" s="242">
        <f>INDEX('Policy Characteristics'!H:H,MATCH(PolicyLevers!$C333,'Policy Characteristics'!$C:$C,0))</f>
        <v>0.01</v>
      </c>
      <c r="O333" s="242" t="str">
        <f>INDEX('Policy Characteristics'!I:I,MATCH(PolicyLevers!$C333,'Policy Characteristics'!$C:$C,0))</f>
        <v>% of construction cost</v>
      </c>
      <c r="P333" s="242" t="str">
        <f>INDEX('Policy Characteristics'!J:J,MATCH(PolicyLevers!$C333,'Policy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3" s="304" t="str">
        <f t="shared" si="50"/>
        <v>electricity-sector-main.html#subsidies</v>
      </c>
      <c r="R333" s="264"/>
      <c r="S333" s="276"/>
      <c r="T333" s="250"/>
    </row>
    <row r="334" spans="1:20" s="242" customFormat="1" x14ac:dyDescent="0.35">
      <c r="A334" s="241" t="str">
        <f>INDEX('Policy Characteristics'!A:A,MATCH(PolicyLevers!$C334,'Policy Characteristics'!$C:$C,0))</f>
        <v>Electricity Supply</v>
      </c>
      <c r="B334" s="241" t="str">
        <f>INDEX('Policy Characteristics'!B:B,MATCH(PolicyLevers!$C334,'Policy Characteristics'!$C:$C,0))</f>
        <v>Subsidy for Capacity Construction</v>
      </c>
      <c r="C334" s="300" t="str">
        <f t="shared" si="49"/>
        <v>Perc Subsidy for Elec Capacity Construction</v>
      </c>
      <c r="D334" s="250" t="s">
        <v>458</v>
      </c>
      <c r="E334" s="273"/>
      <c r="F334" s="250" t="s">
        <v>459</v>
      </c>
      <c r="G334" s="250"/>
      <c r="H334" s="177">
        <v>522</v>
      </c>
      <c r="I334" s="250" t="s">
        <v>46</v>
      </c>
      <c r="J334" s="242" t="str">
        <f>INDEX('Policy Characteristics'!D:D,MATCH(PolicyLevers!$C334,'Policy Characteristics'!$C:$C,0))</f>
        <v>Subsidy for Capacity Construction</v>
      </c>
      <c r="K334" s="242" t="str">
        <f>INDEX('Policy Characteristics'!E:E,MATCH(PolicyLevers!$C334,'Policy Characteristics'!$C:$C,0))</f>
        <v>elec capacity construction subsidy</v>
      </c>
      <c r="L334" s="242">
        <f>INDEX('Policy Characteristics'!F:F,MATCH(PolicyLevers!$C334,'Policy Characteristics'!$C:$C,0))</f>
        <v>0</v>
      </c>
      <c r="M334" s="242">
        <f>INDEX('Policy Characteristics'!G:G,MATCH(PolicyLevers!$C334,'Policy Characteristics'!$C:$C,0))</f>
        <v>0.5</v>
      </c>
      <c r="N334" s="242">
        <f>INDEX('Policy Characteristics'!H:H,MATCH(PolicyLevers!$C334,'Policy Characteristics'!$C:$C,0))</f>
        <v>0.01</v>
      </c>
      <c r="O334" s="242" t="str">
        <f>INDEX('Policy Characteristics'!I:I,MATCH(PolicyLevers!$C334,'Policy Characteristics'!$C:$C,0))</f>
        <v>% of construction cost</v>
      </c>
      <c r="P334" s="242" t="str">
        <f>INDEX('Policy Characteristics'!J:J,MATCH(PolicyLevers!$C334,'Policy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4" s="304" t="str">
        <f t="shared" si="50"/>
        <v>electricity-sector-main.html#subsidies</v>
      </c>
      <c r="R334" s="299"/>
      <c r="S334" s="275" t="s">
        <v>1158</v>
      </c>
      <c r="T334" s="250"/>
    </row>
    <row r="335" spans="1:20" s="242" customFormat="1" x14ac:dyDescent="0.35">
      <c r="A335" s="241" t="str">
        <f>INDEX('Policy Characteristics'!A:A,MATCH(PolicyLevers!$C335,'Policy Characteristics'!$C:$C,0))</f>
        <v>Electricity Supply</v>
      </c>
      <c r="B335" s="241" t="str">
        <f>INDEX('Policy Characteristics'!B:B,MATCH(PolicyLevers!$C335,'Policy Characteristics'!$C:$C,0))</f>
        <v>Subsidy for Capacity Construction</v>
      </c>
      <c r="C335" s="300" t="str">
        <f t="shared" si="49"/>
        <v>Perc Subsidy for Elec Capacity Construction</v>
      </c>
      <c r="D335" s="250" t="s">
        <v>1106</v>
      </c>
      <c r="E335" s="243"/>
      <c r="F335" s="250" t="s">
        <v>767</v>
      </c>
      <c r="G335" s="250"/>
      <c r="H335" s="177">
        <v>695</v>
      </c>
      <c r="I335" s="250" t="s">
        <v>47</v>
      </c>
      <c r="J335" s="242" t="str">
        <f>INDEX('Policy Characteristics'!D:D,MATCH(PolicyLevers!$C335,'Policy Characteristics'!$C:$C,0))</f>
        <v>Subsidy for Capacity Construction</v>
      </c>
      <c r="K335" s="242" t="str">
        <f>INDEX('Policy Characteristics'!E:E,MATCH(PolicyLevers!$C335,'Policy Characteristics'!$C:$C,0))</f>
        <v>elec capacity construction subsidy</v>
      </c>
      <c r="L335" s="242">
        <f>INDEX('Policy Characteristics'!F:F,MATCH(PolicyLevers!$C335,'Policy Characteristics'!$C:$C,0))</f>
        <v>0</v>
      </c>
      <c r="M335" s="242">
        <f>INDEX('Policy Characteristics'!G:G,MATCH(PolicyLevers!$C335,'Policy Characteristics'!$C:$C,0))</f>
        <v>0.5</v>
      </c>
      <c r="N335" s="242">
        <f>INDEX('Policy Characteristics'!H:H,MATCH(PolicyLevers!$C335,'Policy Characteristics'!$C:$C,0))</f>
        <v>0.01</v>
      </c>
      <c r="O335" s="242" t="str">
        <f>INDEX('Policy Characteristics'!I:I,MATCH(PolicyLevers!$C335,'Policy Characteristics'!$C:$C,0))</f>
        <v>% of construction cost</v>
      </c>
      <c r="P335" s="242" t="str">
        <f>INDEX('Policy Characteristics'!J:J,MATCH(PolicyLevers!$C335,'Policy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5" s="304" t="str">
        <f t="shared" si="50"/>
        <v>electricity-sector-main.html#subsidies</v>
      </c>
      <c r="R335" s="264"/>
      <c r="S335" s="276"/>
      <c r="T335" s="250"/>
    </row>
    <row r="336" spans="1:20" s="242" customFormat="1" x14ac:dyDescent="0.35">
      <c r="A336" s="241" t="str">
        <f>INDEX('Policy Characteristics'!A:A,MATCH(PolicyLevers!$C336,'Policy Characteristics'!$C:$C,0))</f>
        <v>Electricity Supply</v>
      </c>
      <c r="B336" s="241" t="str">
        <f>INDEX('Policy Characteristics'!B:B,MATCH(PolicyLevers!$C336,'Policy Characteristics'!$C:$C,0))</f>
        <v>Subsidy for Capacity Construction</v>
      </c>
      <c r="C336" s="300" t="str">
        <f t="shared" si="49"/>
        <v>Perc Subsidy for Elec Capacity Construction</v>
      </c>
      <c r="D336" s="250" t="s">
        <v>1107</v>
      </c>
      <c r="E336" s="243"/>
      <c r="F336" s="250" t="s">
        <v>917</v>
      </c>
      <c r="G336" s="250"/>
      <c r="H336" s="177">
        <v>696</v>
      </c>
      <c r="I336" s="250" t="s">
        <v>47</v>
      </c>
      <c r="J336" s="242" t="str">
        <f>INDEX('Policy Characteristics'!D:D,MATCH(PolicyLevers!$C336,'Policy Characteristics'!$C:$C,0))</f>
        <v>Subsidy for Capacity Construction</v>
      </c>
      <c r="K336" s="242" t="str">
        <f>INDEX('Policy Characteristics'!E:E,MATCH(PolicyLevers!$C336,'Policy Characteristics'!$C:$C,0))</f>
        <v>elec capacity construction subsidy</v>
      </c>
      <c r="L336" s="242">
        <f>INDEX('Policy Characteristics'!F:F,MATCH(PolicyLevers!$C336,'Policy Characteristics'!$C:$C,0))</f>
        <v>0</v>
      </c>
      <c r="M336" s="242">
        <f>INDEX('Policy Characteristics'!G:G,MATCH(PolicyLevers!$C336,'Policy Characteristics'!$C:$C,0))</f>
        <v>0.5</v>
      </c>
      <c r="N336" s="242">
        <f>INDEX('Policy Characteristics'!H:H,MATCH(PolicyLevers!$C336,'Policy Characteristics'!$C:$C,0))</f>
        <v>0.01</v>
      </c>
      <c r="O336" s="242" t="str">
        <f>INDEX('Policy Characteristics'!I:I,MATCH(PolicyLevers!$C336,'Policy Characteristics'!$C:$C,0))</f>
        <v>% of construction cost</v>
      </c>
      <c r="P336" s="242" t="str">
        <f>INDEX('Policy Characteristics'!J:J,MATCH(PolicyLevers!$C336,'Policy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6" s="304" t="str">
        <f t="shared" si="50"/>
        <v>electricity-sector-main.html#subsidies</v>
      </c>
      <c r="R336" s="264"/>
      <c r="S336" s="276"/>
      <c r="T336" s="250"/>
    </row>
    <row r="337" spans="1:20" s="242" customFormat="1" x14ac:dyDescent="0.35">
      <c r="A337" s="241" t="str">
        <f>INDEX('Policy Characteristics'!A:A,MATCH(PolicyLevers!$C337,'Policy Characteristics'!$C:$C,0))</f>
        <v>Electricity Supply</v>
      </c>
      <c r="B337" s="241" t="str">
        <f>INDEX('Policy Characteristics'!B:B,MATCH(PolicyLevers!$C337,'Policy Characteristics'!$C:$C,0))</f>
        <v>Subsidy for Capacity Construction</v>
      </c>
      <c r="C337" s="300" t="str">
        <f t="shared" si="49"/>
        <v>Perc Subsidy for Elec Capacity Construction</v>
      </c>
      <c r="D337" s="250" t="s">
        <v>1108</v>
      </c>
      <c r="E337" s="243"/>
      <c r="F337" s="250" t="s">
        <v>769</v>
      </c>
      <c r="G337" s="250"/>
      <c r="H337" s="177">
        <v>697</v>
      </c>
      <c r="I337" s="250" t="s">
        <v>47</v>
      </c>
      <c r="J337" s="242" t="str">
        <f>INDEX('Policy Characteristics'!D:D,MATCH(PolicyLevers!$C337,'Policy Characteristics'!$C:$C,0))</f>
        <v>Subsidy for Capacity Construction</v>
      </c>
      <c r="K337" s="242" t="str">
        <f>INDEX('Policy Characteristics'!E:E,MATCH(PolicyLevers!$C337,'Policy Characteristics'!$C:$C,0))</f>
        <v>elec capacity construction subsidy</v>
      </c>
      <c r="L337" s="242">
        <f>INDEX('Policy Characteristics'!F:F,MATCH(PolicyLevers!$C337,'Policy Characteristics'!$C:$C,0))</f>
        <v>0</v>
      </c>
      <c r="M337" s="242">
        <f>INDEX('Policy Characteristics'!G:G,MATCH(PolicyLevers!$C337,'Policy Characteristics'!$C:$C,0))</f>
        <v>0.5</v>
      </c>
      <c r="N337" s="242">
        <f>INDEX('Policy Characteristics'!H:H,MATCH(PolicyLevers!$C337,'Policy Characteristics'!$C:$C,0))</f>
        <v>0.01</v>
      </c>
      <c r="O337" s="242" t="str">
        <f>INDEX('Policy Characteristics'!I:I,MATCH(PolicyLevers!$C337,'Policy Characteristics'!$C:$C,0))</f>
        <v>% of construction cost</v>
      </c>
      <c r="P337" s="242" t="str">
        <f>INDEX('Policy Characteristics'!J:J,MATCH(PolicyLevers!$C337,'Policy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7" s="304" t="str">
        <f t="shared" si="50"/>
        <v>electricity-sector-main.html#subsidies</v>
      </c>
      <c r="R337" s="264"/>
      <c r="S337" s="276"/>
      <c r="T337" s="250"/>
    </row>
    <row r="338" spans="1:20" s="251" customFormat="1" x14ac:dyDescent="0.35">
      <c r="A338" s="241" t="str">
        <f>INDEX('Policy Characteristics'!A:A,MATCH(PolicyLevers!$C338,'Policy Characteristics'!$C:$C,0))</f>
        <v>Electricity Supply</v>
      </c>
      <c r="B338" s="241" t="str">
        <f>INDEX('Policy Characteristics'!B:B,MATCH(PolicyLevers!$C338,'Policy Characteristics'!$C:$C,0))</f>
        <v>Subsidy for Electricity Production</v>
      </c>
      <c r="C338" s="262" t="s">
        <v>138</v>
      </c>
      <c r="D338" s="243" t="s">
        <v>452</v>
      </c>
      <c r="E338" s="243"/>
      <c r="F338" s="250" t="s">
        <v>451</v>
      </c>
      <c r="G338" s="243"/>
      <c r="H338" s="177">
        <v>698</v>
      </c>
      <c r="I338" s="250" t="s">
        <v>47</v>
      </c>
      <c r="J338" s="242" t="str">
        <f>INDEX('Policy Characteristics'!D:D,MATCH(PolicyLevers!$C338,'Policy Characteristics'!$C:$C,0))</f>
        <v>Subsidy for Electricity Production</v>
      </c>
      <c r="K338" s="242" t="str">
        <f>INDEX('Policy Characteristics'!E:E,MATCH(PolicyLevers!$C338,'Policy Characteristics'!$C:$C,0))</f>
        <v>elec generation subsidy</v>
      </c>
      <c r="L338" s="242">
        <f>INDEX('Policy Characteristics'!F:F,MATCH(PolicyLevers!$C338,'Policy Characteristics'!$C:$C,0))</f>
        <v>0</v>
      </c>
      <c r="M338" s="242">
        <f>INDEX('Policy Characteristics'!G:G,MATCH(PolicyLevers!$C338,'Policy Characteristics'!$C:$C,0))</f>
        <v>60</v>
      </c>
      <c r="N338" s="242">
        <f>INDEX('Policy Characteristics'!H:H,MATCH(PolicyLevers!$C338,'Policy Characteristics'!$C:$C,0))</f>
        <v>1</v>
      </c>
      <c r="O338" s="242" t="str">
        <f>INDEX('Policy Characteristics'!I:I,MATCH(PolicyLevers!$C338,'Policy Characteristics'!$C:$C,0))</f>
        <v>$/MWh</v>
      </c>
      <c r="P338" s="242"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38" s="273"/>
      <c r="R338" s="264"/>
      <c r="S338" s="276"/>
      <c r="T338" s="273"/>
    </row>
    <row r="339" spans="1:20" s="251" customFormat="1" x14ac:dyDescent="0.35">
      <c r="A339" s="241" t="str">
        <f>INDEX('Policy Characteristics'!A:A,MATCH(PolicyLevers!$C339,'Policy Characteristics'!$C:$C,0))</f>
        <v>Electricity Supply</v>
      </c>
      <c r="B339" s="241" t="str">
        <f>INDEX('Policy Characteristics'!B:B,MATCH(PolicyLevers!$C339,'Policy Characteristics'!$C:$C,0))</f>
        <v>Subsidy for Electricity Production</v>
      </c>
      <c r="C339" s="255" t="str">
        <f t="shared" ref="A339:C350" si="51">C$338</f>
        <v>Subsidy for Elec Production by Fuel</v>
      </c>
      <c r="D339" s="250" t="s">
        <v>79</v>
      </c>
      <c r="E339" s="273"/>
      <c r="F339" s="250" t="s">
        <v>93</v>
      </c>
      <c r="G339" s="273"/>
      <c r="H339" s="177">
        <v>699</v>
      </c>
      <c r="I339" s="250" t="s">
        <v>47</v>
      </c>
      <c r="J339" s="242" t="str">
        <f>INDEX('Policy Characteristics'!D:D,MATCH(PolicyLevers!$C339,'Policy Characteristics'!$C:$C,0))</f>
        <v>Subsidy for Electricity Production</v>
      </c>
      <c r="K339" s="242" t="str">
        <f>INDEX('Policy Characteristics'!E:E,MATCH(PolicyLevers!$C339,'Policy Characteristics'!$C:$C,0))</f>
        <v>elec generation subsidy</v>
      </c>
      <c r="L339" s="242">
        <f>INDEX('Policy Characteristics'!F:F,MATCH(PolicyLevers!$C339,'Policy Characteristics'!$C:$C,0))</f>
        <v>0</v>
      </c>
      <c r="M339" s="242">
        <f>INDEX('Policy Characteristics'!G:G,MATCH(PolicyLevers!$C339,'Policy Characteristics'!$C:$C,0))</f>
        <v>60</v>
      </c>
      <c r="N339" s="242">
        <f>INDEX('Policy Characteristics'!H:H,MATCH(PolicyLevers!$C339,'Policy Characteristics'!$C:$C,0))</f>
        <v>1</v>
      </c>
      <c r="O339" s="242" t="str">
        <f>INDEX('Policy Characteristics'!I:I,MATCH(PolicyLevers!$C339,'Policy Characteristics'!$C:$C,0))</f>
        <v>$/MWh</v>
      </c>
      <c r="P339" s="242"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39" s="273"/>
      <c r="R339" s="264"/>
      <c r="S339" s="276"/>
      <c r="T339" s="273"/>
    </row>
    <row r="340" spans="1:20" s="251" customFormat="1" x14ac:dyDescent="0.35">
      <c r="A340" s="241" t="str">
        <f>INDEX('Policy Characteristics'!A:A,MATCH(PolicyLevers!$C340,'Policy Characteristics'!$C:$C,0))</f>
        <v>Electricity Supply</v>
      </c>
      <c r="B340" s="241" t="str">
        <f>INDEX('Policy Characteristics'!B:B,MATCH(PolicyLevers!$C340,'Policy Characteristics'!$C:$C,0))</f>
        <v>Subsidy for Electricity Production</v>
      </c>
      <c r="C340" s="255" t="str">
        <f t="shared" si="51"/>
        <v>Subsidy for Elec Production by Fuel</v>
      </c>
      <c r="D340" s="250" t="s">
        <v>80</v>
      </c>
      <c r="E340" s="273"/>
      <c r="F340" s="250" t="s">
        <v>94</v>
      </c>
      <c r="G340" s="273"/>
      <c r="H340" s="40">
        <v>37</v>
      </c>
      <c r="I340" s="250" t="s">
        <v>46</v>
      </c>
      <c r="J340" s="242" t="str">
        <f>INDEX('Policy Characteristics'!D:D,MATCH(PolicyLevers!$C340,'Policy Characteristics'!$C:$C,0))</f>
        <v>Subsidy for Electricity Production</v>
      </c>
      <c r="K340" s="242" t="str">
        <f>INDEX('Policy Characteristics'!E:E,MATCH(PolicyLevers!$C340,'Policy Characteristics'!$C:$C,0))</f>
        <v>elec generation subsidy</v>
      </c>
      <c r="L340" s="242">
        <f>INDEX('Policy Characteristics'!F:F,MATCH(PolicyLevers!$C340,'Policy Characteristics'!$C:$C,0))</f>
        <v>0</v>
      </c>
      <c r="M340" s="242">
        <f>INDEX('Policy Characteristics'!G:G,MATCH(PolicyLevers!$C340,'Policy Characteristics'!$C:$C,0))</f>
        <v>60</v>
      </c>
      <c r="N340" s="242">
        <f>INDEX('Policy Characteristics'!H:H,MATCH(PolicyLevers!$C340,'Policy Characteristics'!$C:$C,0))</f>
        <v>1</v>
      </c>
      <c r="O340" s="242" t="str">
        <f>INDEX('Policy Characteristics'!I:I,MATCH(PolicyLevers!$C340,'Policy Characteristics'!$C:$C,0))</f>
        <v>$/MWh</v>
      </c>
      <c r="P340" s="242"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0" s="243" t="s">
        <v>1746</v>
      </c>
      <c r="R340" s="264" t="s">
        <v>220</v>
      </c>
      <c r="S340" s="265" t="s">
        <v>167</v>
      </c>
      <c r="T340" s="243"/>
    </row>
    <row r="341" spans="1:20" s="251" customFormat="1" x14ac:dyDescent="0.35">
      <c r="A341" s="241" t="str">
        <f>INDEX('Policy Characteristics'!A:A,MATCH(PolicyLevers!$C341,'Policy Characteristics'!$C:$C,0))</f>
        <v>Electricity Supply</v>
      </c>
      <c r="B341" s="241" t="str">
        <f>INDEX('Policy Characteristics'!B:B,MATCH(PolicyLevers!$C341,'Policy Characteristics'!$C:$C,0))</f>
        <v>Subsidy for Electricity Production</v>
      </c>
      <c r="C341" s="255" t="str">
        <f t="shared" si="51"/>
        <v>Subsidy for Elec Production by Fuel</v>
      </c>
      <c r="D341" s="250" t="s">
        <v>81</v>
      </c>
      <c r="E341" s="273"/>
      <c r="F341" s="250" t="s">
        <v>95</v>
      </c>
      <c r="G341" s="273"/>
      <c r="H341" s="40">
        <v>700</v>
      </c>
      <c r="I341" s="250" t="s">
        <v>47</v>
      </c>
      <c r="J341" s="242" t="str">
        <f>INDEX('Policy Characteristics'!D:D,MATCH(PolicyLevers!$C341,'Policy Characteristics'!$C:$C,0))</f>
        <v>Subsidy for Electricity Production</v>
      </c>
      <c r="K341" s="242" t="str">
        <f>INDEX('Policy Characteristics'!E:E,MATCH(PolicyLevers!$C341,'Policy Characteristics'!$C:$C,0))</f>
        <v>elec generation subsidy</v>
      </c>
      <c r="L341" s="242">
        <f>INDEX('Policy Characteristics'!F:F,MATCH(PolicyLevers!$C341,'Policy Characteristics'!$C:$C,0))</f>
        <v>0</v>
      </c>
      <c r="M341" s="242">
        <f>INDEX('Policy Characteristics'!G:G,MATCH(PolicyLevers!$C341,'Policy Characteristics'!$C:$C,0))</f>
        <v>60</v>
      </c>
      <c r="N341" s="242">
        <f>INDEX('Policy Characteristics'!H:H,MATCH(PolicyLevers!$C341,'Policy Characteristics'!$C:$C,0))</f>
        <v>1</v>
      </c>
      <c r="O341" s="242" t="str">
        <f>INDEX('Policy Characteristics'!I:I,MATCH(PolicyLevers!$C341,'Policy Characteristics'!$C:$C,0))</f>
        <v>$/MWh</v>
      </c>
      <c r="P341" s="242"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1" s="273"/>
      <c r="R341" s="264"/>
      <c r="S341" s="289"/>
      <c r="T341" s="273"/>
    </row>
    <row r="342" spans="1:20" x14ac:dyDescent="0.35">
      <c r="A342" s="241" t="str">
        <f>INDEX('Policy Characteristics'!A:A,MATCH(PolicyLevers!$C342,'Policy Characteristics'!$C:$C,0))</f>
        <v>Electricity Supply</v>
      </c>
      <c r="B342" s="241" t="str">
        <f>INDEX('Policy Characteristics'!B:B,MATCH(PolicyLevers!$C342,'Policy Characteristics'!$C:$C,0))</f>
        <v>Subsidy for Electricity Production</v>
      </c>
      <c r="C342" s="255" t="str">
        <f t="shared" si="51"/>
        <v>Subsidy for Elec Production by Fuel</v>
      </c>
      <c r="D342" s="250" t="s">
        <v>453</v>
      </c>
      <c r="E342" s="273"/>
      <c r="F342" s="250" t="s">
        <v>456</v>
      </c>
      <c r="G342" s="273"/>
      <c r="H342" s="40">
        <v>39</v>
      </c>
      <c r="I342" s="250" t="s">
        <v>46</v>
      </c>
      <c r="J342" s="242" t="str">
        <f>INDEX('Policy Characteristics'!D:D,MATCH(PolicyLevers!$C342,'Policy Characteristics'!$C:$C,0))</f>
        <v>Subsidy for Electricity Production</v>
      </c>
      <c r="K342" s="242" t="str">
        <f>INDEX('Policy Characteristics'!E:E,MATCH(PolicyLevers!$C342,'Policy Characteristics'!$C:$C,0))</f>
        <v>elec generation subsidy</v>
      </c>
      <c r="L342" s="242">
        <f>INDEX('Policy Characteristics'!F:F,MATCH(PolicyLevers!$C342,'Policy Characteristics'!$C:$C,0))</f>
        <v>0</v>
      </c>
      <c r="M342" s="242">
        <f>INDEX('Policy Characteristics'!G:G,MATCH(PolicyLevers!$C342,'Policy Characteristics'!$C:$C,0))</f>
        <v>60</v>
      </c>
      <c r="N342" s="242">
        <f>INDEX('Policy Characteristics'!H:H,MATCH(PolicyLevers!$C342,'Policy Characteristics'!$C:$C,0))</f>
        <v>1</v>
      </c>
      <c r="O342" s="242" t="str">
        <f>INDEX('Policy Characteristics'!I:I,MATCH(PolicyLevers!$C342,'Policy Characteristics'!$C:$C,0))</f>
        <v>$/MWh</v>
      </c>
      <c r="P342" s="242"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2" s="243" t="s">
        <v>1746</v>
      </c>
      <c r="R342" s="264" t="s">
        <v>220</v>
      </c>
      <c r="S342" s="28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43"/>
    </row>
    <row r="343" spans="1:20" x14ac:dyDescent="0.35">
      <c r="A343" s="241" t="str">
        <f>INDEX('Policy Characteristics'!A:A,MATCH(PolicyLevers!$C343,'Policy Characteristics'!$C:$C,0))</f>
        <v>Electricity Supply</v>
      </c>
      <c r="B343" s="241" t="str">
        <f>INDEX('Policy Characteristics'!B:B,MATCH(PolicyLevers!$C343,'Policy Characteristics'!$C:$C,0))</f>
        <v>Subsidy for Electricity Production</v>
      </c>
      <c r="C343" s="255" t="str">
        <f t="shared" si="51"/>
        <v>Subsidy for Elec Production by Fuel</v>
      </c>
      <c r="D343" s="250" t="s">
        <v>82</v>
      </c>
      <c r="E343" s="273"/>
      <c r="F343" s="250" t="s">
        <v>96</v>
      </c>
      <c r="G343" s="273"/>
      <c r="H343" s="40">
        <v>40</v>
      </c>
      <c r="I343" s="250" t="s">
        <v>46</v>
      </c>
      <c r="J343" s="242" t="str">
        <f>INDEX('Policy Characteristics'!D:D,MATCH(PolicyLevers!$C343,'Policy Characteristics'!$C:$C,0))</f>
        <v>Subsidy for Electricity Production</v>
      </c>
      <c r="K343" s="242" t="str">
        <f>INDEX('Policy Characteristics'!E:E,MATCH(PolicyLevers!$C343,'Policy Characteristics'!$C:$C,0))</f>
        <v>elec generation subsidy</v>
      </c>
      <c r="L343" s="242">
        <f>INDEX('Policy Characteristics'!F:F,MATCH(PolicyLevers!$C343,'Policy Characteristics'!$C:$C,0))</f>
        <v>0</v>
      </c>
      <c r="M343" s="242">
        <f>INDEX('Policy Characteristics'!G:G,MATCH(PolicyLevers!$C343,'Policy Characteristics'!$C:$C,0))</f>
        <v>60</v>
      </c>
      <c r="N343" s="242">
        <f>INDEX('Policy Characteristics'!H:H,MATCH(PolicyLevers!$C343,'Policy Characteristics'!$C:$C,0))</f>
        <v>1</v>
      </c>
      <c r="O343" s="242" t="str">
        <f>INDEX('Policy Characteristics'!I:I,MATCH(PolicyLevers!$C343,'Policy Characteristics'!$C:$C,0))</f>
        <v>$/MWh</v>
      </c>
      <c r="P343" s="242"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3" s="243" t="s">
        <v>1746</v>
      </c>
      <c r="R343" s="264" t="s">
        <v>220</v>
      </c>
      <c r="S343" s="28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43"/>
    </row>
    <row r="344" spans="1:20" x14ac:dyDescent="0.35">
      <c r="A344" s="241" t="str">
        <f>INDEX('Policy Characteristics'!A:A,MATCH(PolicyLevers!$C344,'Policy Characteristics'!$C:$C,0))</f>
        <v>Electricity Supply</v>
      </c>
      <c r="B344" s="241" t="str">
        <f>INDEX('Policy Characteristics'!B:B,MATCH(PolicyLevers!$C344,'Policy Characteristics'!$C:$C,0))</f>
        <v>Subsidy for Electricity Production</v>
      </c>
      <c r="C344" s="255" t="str">
        <f t="shared" si="51"/>
        <v>Subsidy for Elec Production by Fuel</v>
      </c>
      <c r="D344" s="250" t="s">
        <v>83</v>
      </c>
      <c r="E344" s="273"/>
      <c r="F344" s="250" t="s">
        <v>97</v>
      </c>
      <c r="G344" s="273"/>
      <c r="H344" s="40">
        <v>41</v>
      </c>
      <c r="I344" s="250" t="s">
        <v>46</v>
      </c>
      <c r="J344" s="242" t="str">
        <f>INDEX('Policy Characteristics'!D:D,MATCH(PolicyLevers!$C344,'Policy Characteristics'!$C:$C,0))</f>
        <v>Subsidy for Electricity Production</v>
      </c>
      <c r="K344" s="242" t="str">
        <f>INDEX('Policy Characteristics'!E:E,MATCH(PolicyLevers!$C344,'Policy Characteristics'!$C:$C,0))</f>
        <v>elec generation subsidy</v>
      </c>
      <c r="L344" s="242">
        <f>INDEX('Policy Characteristics'!F:F,MATCH(PolicyLevers!$C344,'Policy Characteristics'!$C:$C,0))</f>
        <v>0</v>
      </c>
      <c r="M344" s="242">
        <f>INDEX('Policy Characteristics'!G:G,MATCH(PolicyLevers!$C344,'Policy Characteristics'!$C:$C,0))</f>
        <v>60</v>
      </c>
      <c r="N344" s="242">
        <f>INDEX('Policy Characteristics'!H:H,MATCH(PolicyLevers!$C344,'Policy Characteristics'!$C:$C,0))</f>
        <v>1</v>
      </c>
      <c r="O344" s="242" t="str">
        <f>INDEX('Policy Characteristics'!I:I,MATCH(PolicyLevers!$C344,'Policy Characteristics'!$C:$C,0))</f>
        <v>$/MWh</v>
      </c>
      <c r="P344" s="242"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4" s="243" t="s">
        <v>1746</v>
      </c>
      <c r="R344" s="264" t="s">
        <v>220</v>
      </c>
      <c r="S344" s="28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43"/>
    </row>
    <row r="345" spans="1:20" x14ac:dyDescent="0.35">
      <c r="A345" s="241" t="str">
        <f>INDEX('Policy Characteristics'!A:A,MATCH(PolicyLevers!$C345,'Policy Characteristics'!$C:$C,0))</f>
        <v>Electricity Supply</v>
      </c>
      <c r="B345" s="241" t="str">
        <f>INDEX('Policy Characteristics'!B:B,MATCH(PolicyLevers!$C345,'Policy Characteristics'!$C:$C,0))</f>
        <v>Subsidy for Electricity Production</v>
      </c>
      <c r="C345" s="255" t="str">
        <f t="shared" si="51"/>
        <v>Subsidy for Elec Production by Fuel</v>
      </c>
      <c r="D345" s="250" t="s">
        <v>84</v>
      </c>
      <c r="E345" s="273"/>
      <c r="F345" s="250" t="s">
        <v>98</v>
      </c>
      <c r="G345" s="273"/>
      <c r="H345" s="40">
        <v>42</v>
      </c>
      <c r="I345" s="250" t="s">
        <v>47</v>
      </c>
      <c r="J345" s="242" t="str">
        <f>INDEX('Policy Characteristics'!D:D,MATCH(PolicyLevers!$C345,'Policy Characteristics'!$C:$C,0))</f>
        <v>Subsidy for Electricity Production</v>
      </c>
      <c r="K345" s="242" t="str">
        <f>INDEX('Policy Characteristics'!E:E,MATCH(PolicyLevers!$C345,'Policy Characteristics'!$C:$C,0))</f>
        <v>elec generation subsidy</v>
      </c>
      <c r="L345" s="242">
        <f>INDEX('Policy Characteristics'!F:F,MATCH(PolicyLevers!$C345,'Policy Characteristics'!$C:$C,0))</f>
        <v>0</v>
      </c>
      <c r="M345" s="242">
        <f>INDEX('Policy Characteristics'!G:G,MATCH(PolicyLevers!$C345,'Policy Characteristics'!$C:$C,0))</f>
        <v>60</v>
      </c>
      <c r="N345" s="242">
        <f>INDEX('Policy Characteristics'!H:H,MATCH(PolicyLevers!$C345,'Policy Characteristics'!$C:$C,0))</f>
        <v>1</v>
      </c>
      <c r="O345" s="242" t="str">
        <f>INDEX('Policy Characteristics'!I:I,MATCH(PolicyLevers!$C345,'Policy Characteristics'!$C:$C,0))</f>
        <v>$/MWh</v>
      </c>
      <c r="P345" s="242"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5" s="243" t="s">
        <v>1746</v>
      </c>
      <c r="R345" s="264" t="s">
        <v>220</v>
      </c>
      <c r="S345" s="28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43"/>
    </row>
    <row r="346" spans="1:20" x14ac:dyDescent="0.35">
      <c r="A346" s="241" t="str">
        <f>INDEX('Policy Characteristics'!A:A,MATCH(PolicyLevers!$C346,'Policy Characteristics'!$C:$C,0))</f>
        <v>Electricity Supply</v>
      </c>
      <c r="B346" s="241" t="str">
        <f>INDEX('Policy Characteristics'!B:B,MATCH(PolicyLevers!$C346,'Policy Characteristics'!$C:$C,0))</f>
        <v>Subsidy for Electricity Production</v>
      </c>
      <c r="C346" s="255" t="str">
        <f t="shared" si="51"/>
        <v>Subsidy for Elec Production by Fuel</v>
      </c>
      <c r="D346" s="250" t="s">
        <v>449</v>
      </c>
      <c r="E346" s="273"/>
      <c r="F346" s="250" t="s">
        <v>448</v>
      </c>
      <c r="G346" s="273"/>
      <c r="H346" s="40">
        <v>701</v>
      </c>
      <c r="I346" s="250" t="s">
        <v>47</v>
      </c>
      <c r="J346" s="242" t="str">
        <f>INDEX('Policy Characteristics'!D:D,MATCH(PolicyLevers!$C346,'Policy Characteristics'!$C:$C,0))</f>
        <v>Subsidy for Electricity Production</v>
      </c>
      <c r="K346" s="242" t="str">
        <f>INDEX('Policy Characteristics'!E:E,MATCH(PolicyLevers!$C346,'Policy Characteristics'!$C:$C,0))</f>
        <v>elec generation subsidy</v>
      </c>
      <c r="L346" s="242">
        <f>INDEX('Policy Characteristics'!F:F,MATCH(PolicyLevers!$C346,'Policy Characteristics'!$C:$C,0))</f>
        <v>0</v>
      </c>
      <c r="M346" s="242">
        <f>INDEX('Policy Characteristics'!G:G,MATCH(PolicyLevers!$C346,'Policy Characteristics'!$C:$C,0))</f>
        <v>60</v>
      </c>
      <c r="N346" s="242">
        <f>INDEX('Policy Characteristics'!H:H,MATCH(PolicyLevers!$C346,'Policy Characteristics'!$C:$C,0))</f>
        <v>1</v>
      </c>
      <c r="O346" s="242" t="str">
        <f>INDEX('Policy Characteristics'!I:I,MATCH(PolicyLevers!$C346,'Policy Characteristics'!$C:$C,0))</f>
        <v>$/MWh</v>
      </c>
      <c r="P346" s="242"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6" s="243"/>
      <c r="R346" s="264"/>
      <c r="S346" s="289"/>
      <c r="T346" s="243"/>
    </row>
    <row r="347" spans="1:20" x14ac:dyDescent="0.35">
      <c r="A347" s="241" t="str">
        <f>INDEX('Policy Characteristics'!A:A,MATCH(PolicyLevers!$C347,'Policy Characteristics'!$C:$C,0))</f>
        <v>Electricity Supply</v>
      </c>
      <c r="B347" s="241" t="str">
        <f>INDEX('Policy Characteristics'!B:B,MATCH(PolicyLevers!$C347,'Policy Characteristics'!$C:$C,0))</f>
        <v>Subsidy for Electricity Production</v>
      </c>
      <c r="C347" s="255" t="str">
        <f t="shared" si="51"/>
        <v>Subsidy for Elec Production by Fuel</v>
      </c>
      <c r="D347" s="250" t="s">
        <v>458</v>
      </c>
      <c r="E347" s="273"/>
      <c r="F347" s="250" t="s">
        <v>459</v>
      </c>
      <c r="G347" s="273"/>
      <c r="H347" s="40">
        <v>184</v>
      </c>
      <c r="I347" s="250" t="s">
        <v>46</v>
      </c>
      <c r="J347" s="242" t="str">
        <f>INDEX('Policy Characteristics'!D:D,MATCH(PolicyLevers!$C347,'Policy Characteristics'!$C:$C,0))</f>
        <v>Subsidy for Electricity Production</v>
      </c>
      <c r="K347" s="242" t="str">
        <f>INDEX('Policy Characteristics'!E:E,MATCH(PolicyLevers!$C347,'Policy Characteristics'!$C:$C,0))</f>
        <v>elec generation subsidy</v>
      </c>
      <c r="L347" s="242">
        <f>INDEX('Policy Characteristics'!F:F,MATCH(PolicyLevers!$C347,'Policy Characteristics'!$C:$C,0))</f>
        <v>0</v>
      </c>
      <c r="M347" s="242">
        <f>INDEX('Policy Characteristics'!G:G,MATCH(PolicyLevers!$C347,'Policy Characteristics'!$C:$C,0))</f>
        <v>60</v>
      </c>
      <c r="N347" s="242">
        <f>INDEX('Policy Characteristics'!H:H,MATCH(PolicyLevers!$C347,'Policy Characteristics'!$C:$C,0))</f>
        <v>1</v>
      </c>
      <c r="O347" s="242" t="str">
        <f>INDEX('Policy Characteristics'!I:I,MATCH(PolicyLevers!$C347,'Policy Characteristics'!$C:$C,0))</f>
        <v>$/MWh</v>
      </c>
      <c r="P347" s="242"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7" s="243" t="s">
        <v>1746</v>
      </c>
      <c r="R347" s="264" t="s">
        <v>220</v>
      </c>
      <c r="S347" s="28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43"/>
    </row>
    <row r="348" spans="1:20" x14ac:dyDescent="0.35">
      <c r="A348" s="241" t="str">
        <f>INDEX('Policy Characteristics'!A:A,MATCH(PolicyLevers!$C348,'Policy Characteristics'!$C:$C,0))</f>
        <v>Electricity Supply</v>
      </c>
      <c r="B348" s="241" t="str">
        <f>INDEX('Policy Characteristics'!B:B,MATCH(PolicyLevers!$C348,'Policy Characteristics'!$C:$C,0))</f>
        <v>Subsidy for Electricity Production</v>
      </c>
      <c r="C348" s="255" t="str">
        <f t="shared" si="51"/>
        <v>Subsidy for Elec Production by Fuel</v>
      </c>
      <c r="D348" s="250" t="s">
        <v>1106</v>
      </c>
      <c r="E348" s="243"/>
      <c r="F348" s="250" t="s">
        <v>767</v>
      </c>
      <c r="G348" s="273"/>
      <c r="H348" s="40">
        <v>702</v>
      </c>
      <c r="I348" s="250" t="s">
        <v>47</v>
      </c>
      <c r="J348" s="242" t="str">
        <f>INDEX('Policy Characteristics'!D:D,MATCH(PolicyLevers!$C348,'Policy Characteristics'!$C:$C,0))</f>
        <v>Subsidy for Electricity Production</v>
      </c>
      <c r="K348" s="242" t="str">
        <f>INDEX('Policy Characteristics'!E:E,MATCH(PolicyLevers!$C348,'Policy Characteristics'!$C:$C,0))</f>
        <v>elec generation subsidy</v>
      </c>
      <c r="L348" s="242">
        <f>INDEX('Policy Characteristics'!F:F,MATCH(PolicyLevers!$C348,'Policy Characteristics'!$C:$C,0))</f>
        <v>0</v>
      </c>
      <c r="M348" s="242">
        <f>INDEX('Policy Characteristics'!G:G,MATCH(PolicyLevers!$C348,'Policy Characteristics'!$C:$C,0))</f>
        <v>60</v>
      </c>
      <c r="N348" s="242">
        <f>INDEX('Policy Characteristics'!H:H,MATCH(PolicyLevers!$C348,'Policy Characteristics'!$C:$C,0))</f>
        <v>1</v>
      </c>
      <c r="O348" s="242" t="str">
        <f>INDEX('Policy Characteristics'!I:I,MATCH(PolicyLevers!$C348,'Policy Characteristics'!$C:$C,0))</f>
        <v>$/MWh</v>
      </c>
      <c r="P348" s="242"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8" s="243"/>
      <c r="R348" s="264"/>
      <c r="S348" s="289"/>
      <c r="T348" s="243"/>
    </row>
    <row r="349" spans="1:20" x14ac:dyDescent="0.35">
      <c r="A349" s="241" t="str">
        <f>INDEX('Policy Characteristics'!A:A,MATCH(PolicyLevers!$C349,'Policy Characteristics'!$C:$C,0))</f>
        <v>Electricity Supply</v>
      </c>
      <c r="B349" s="241" t="str">
        <f>INDEX('Policy Characteristics'!B:B,MATCH(PolicyLevers!$C349,'Policy Characteristics'!$C:$C,0))</f>
        <v>Subsidy for Electricity Production</v>
      </c>
      <c r="C349" s="255" t="str">
        <f t="shared" si="51"/>
        <v>Subsidy for Elec Production by Fuel</v>
      </c>
      <c r="D349" s="250" t="s">
        <v>1107</v>
      </c>
      <c r="E349" s="243"/>
      <c r="F349" s="250" t="s">
        <v>917</v>
      </c>
      <c r="G349" s="273"/>
      <c r="H349" s="40">
        <v>703</v>
      </c>
      <c r="I349" s="250" t="s">
        <v>47</v>
      </c>
      <c r="J349" s="242" t="str">
        <f>INDEX('Policy Characteristics'!D:D,MATCH(PolicyLevers!$C349,'Policy Characteristics'!$C:$C,0))</f>
        <v>Subsidy for Electricity Production</v>
      </c>
      <c r="K349" s="242" t="str">
        <f>INDEX('Policy Characteristics'!E:E,MATCH(PolicyLevers!$C349,'Policy Characteristics'!$C:$C,0))</f>
        <v>elec generation subsidy</v>
      </c>
      <c r="L349" s="242">
        <f>INDEX('Policy Characteristics'!F:F,MATCH(PolicyLevers!$C349,'Policy Characteristics'!$C:$C,0))</f>
        <v>0</v>
      </c>
      <c r="M349" s="242">
        <f>INDEX('Policy Characteristics'!G:G,MATCH(PolicyLevers!$C349,'Policy Characteristics'!$C:$C,0))</f>
        <v>60</v>
      </c>
      <c r="N349" s="242">
        <f>INDEX('Policy Characteristics'!H:H,MATCH(PolicyLevers!$C349,'Policy Characteristics'!$C:$C,0))</f>
        <v>1</v>
      </c>
      <c r="O349" s="242" t="str">
        <f>INDEX('Policy Characteristics'!I:I,MATCH(PolicyLevers!$C349,'Policy Characteristics'!$C:$C,0))</f>
        <v>$/MWh</v>
      </c>
      <c r="P349" s="242"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9" s="243"/>
      <c r="R349" s="264"/>
      <c r="S349" s="289"/>
      <c r="T349" s="243"/>
    </row>
    <row r="350" spans="1:20" x14ac:dyDescent="0.35">
      <c r="A350" s="241" t="str">
        <f>INDEX('Policy Characteristics'!A:A,MATCH(PolicyLevers!$C350,'Policy Characteristics'!$C:$C,0))</f>
        <v>Electricity Supply</v>
      </c>
      <c r="B350" s="241" t="str">
        <f>INDEX('Policy Characteristics'!B:B,MATCH(PolicyLevers!$C350,'Policy Characteristics'!$C:$C,0))</f>
        <v>Subsidy for Electricity Production</v>
      </c>
      <c r="C350" s="255" t="str">
        <f t="shared" si="51"/>
        <v>Subsidy for Elec Production by Fuel</v>
      </c>
      <c r="D350" s="250" t="s">
        <v>1108</v>
      </c>
      <c r="E350" s="243"/>
      <c r="F350" s="250" t="s">
        <v>769</v>
      </c>
      <c r="G350" s="273"/>
      <c r="H350" s="40">
        <v>704</v>
      </c>
      <c r="I350" s="250" t="s">
        <v>47</v>
      </c>
      <c r="J350" s="242" t="str">
        <f>INDEX('Policy Characteristics'!D:D,MATCH(PolicyLevers!$C350,'Policy Characteristics'!$C:$C,0))</f>
        <v>Subsidy for Electricity Production</v>
      </c>
      <c r="K350" s="242" t="str">
        <f>INDEX('Policy Characteristics'!E:E,MATCH(PolicyLevers!$C350,'Policy Characteristics'!$C:$C,0))</f>
        <v>elec generation subsidy</v>
      </c>
      <c r="L350" s="242">
        <f>INDEX('Policy Characteristics'!F:F,MATCH(PolicyLevers!$C350,'Policy Characteristics'!$C:$C,0))</f>
        <v>0</v>
      </c>
      <c r="M350" s="242">
        <f>INDEX('Policy Characteristics'!G:G,MATCH(PolicyLevers!$C350,'Policy Characteristics'!$C:$C,0))</f>
        <v>60</v>
      </c>
      <c r="N350" s="242">
        <f>INDEX('Policy Characteristics'!H:H,MATCH(PolicyLevers!$C350,'Policy Characteristics'!$C:$C,0))</f>
        <v>1</v>
      </c>
      <c r="O350" s="242" t="str">
        <f>INDEX('Policy Characteristics'!I:I,MATCH(PolicyLevers!$C350,'Policy Characteristics'!$C:$C,0))</f>
        <v>$/MWh</v>
      </c>
      <c r="P350" s="242"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50" s="243"/>
      <c r="R350" s="264"/>
      <c r="S350" s="289"/>
      <c r="T350" s="243"/>
    </row>
    <row r="351" spans="1:20" x14ac:dyDescent="0.35">
      <c r="A351" s="241" t="str">
        <f>INDEX('Policy Characteristics'!A:A,MATCH(PolicyLevers!$C351,'Policy Characteristics'!$C:$C,0))</f>
        <v>Industry</v>
      </c>
      <c r="B351" s="241" t="str">
        <f>INDEX('Policy Characteristics'!B:B,MATCH(PolicyLevers!$C351,'Policy Characteristics'!$C:$C,0))</f>
        <v>Carbon Capture and Sequestration</v>
      </c>
      <c r="C351" s="4" t="s">
        <v>1712</v>
      </c>
      <c r="D351" s="291" t="s">
        <v>141</v>
      </c>
      <c r="E351" s="292" t="s">
        <v>1713</v>
      </c>
      <c r="F351" s="292" t="s">
        <v>690</v>
      </c>
      <c r="G351" s="291" t="s">
        <v>1714</v>
      </c>
      <c r="H351" s="40">
        <v>892</v>
      </c>
      <c r="I351" s="291" t="s">
        <v>46</v>
      </c>
      <c r="J351" s="242" t="str">
        <f>INDEX('Policy Characteristics'!D:D,MATCH(PolicyLevers!$C351,'Policy Characteristics'!$C:$C,0))</f>
        <v>Industry CCS</v>
      </c>
      <c r="K351" s="242" t="str">
        <f>INDEX('Policy Characteristics'!E:E,MATCH(PolicyLevers!$C351,'Policy Characteristics'!$C:$C,0))</f>
        <v>indst CCS</v>
      </c>
      <c r="L351" s="242">
        <f>INDEX('Policy Characteristics'!F:F,MATCH(PolicyLevers!$C351,'Policy Characteristics'!$C:$C,0))</f>
        <v>0</v>
      </c>
      <c r="M351" s="242">
        <f>INDEX('Policy Characteristics'!G:G,MATCH(PolicyLevers!$C351,'Policy Characteristics'!$C:$C,0))</f>
        <v>1</v>
      </c>
      <c r="N351" s="242">
        <f>INDEX('Policy Characteristics'!H:H,MATCH(PolicyLevers!$C351,'Policy Characteristics'!$C:$C,0))</f>
        <v>0.01</v>
      </c>
      <c r="O351" s="242" t="str">
        <f>INDEX('Policy Characteristics'!I:I,MATCH(PolicyLevers!$C351,'Policy Characteristics'!$C:$C,0))</f>
        <v>% of CO2 captured</v>
      </c>
      <c r="P351" s="242"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91" t="s">
        <v>1709</v>
      </c>
      <c r="R351" s="292" t="s">
        <v>233</v>
      </c>
      <c r="S351" s="298"/>
      <c r="T351" s="291"/>
    </row>
    <row r="352" spans="1:20" x14ac:dyDescent="0.35">
      <c r="A352" s="241" t="str">
        <f>INDEX('Policy Characteristics'!A:A,MATCH(PolicyLevers!$C352,'Policy Characteristics'!$C:$C,0))</f>
        <v>Industry</v>
      </c>
      <c r="B352" s="241" t="str">
        <f>INDEX('Policy Characteristics'!B:B,MATCH(PolicyLevers!$C352,'Policy Characteristics'!$C:$C,0))</f>
        <v>Carbon Capture and Sequestration</v>
      </c>
      <c r="C352" s="251" t="str">
        <f t="shared" ref="A352:C366" si="52">C$351</f>
        <v>Industry Sector Fraction of Potential Additional CCS Achieved</v>
      </c>
      <c r="D352" s="291" t="s">
        <v>141</v>
      </c>
      <c r="E352" s="292" t="s">
        <v>854</v>
      </c>
      <c r="F352" s="292" t="s">
        <v>690</v>
      </c>
      <c r="G352" s="291" t="s">
        <v>1717</v>
      </c>
      <c r="H352" s="40">
        <v>893</v>
      </c>
      <c r="I352" s="291" t="s">
        <v>46</v>
      </c>
      <c r="J352" s="242" t="str">
        <f>INDEX('Policy Characteristics'!D:D,MATCH(PolicyLevers!$C352,'Policy Characteristics'!$C:$C,0))</f>
        <v>Industry CCS</v>
      </c>
      <c r="K352" s="242" t="str">
        <f>INDEX('Policy Characteristics'!E:E,MATCH(PolicyLevers!$C352,'Policy Characteristics'!$C:$C,0))</f>
        <v>indst CCS</v>
      </c>
      <c r="L352" s="242">
        <f>INDEX('Policy Characteristics'!F:F,MATCH(PolicyLevers!$C352,'Policy Characteristics'!$C:$C,0))</f>
        <v>0</v>
      </c>
      <c r="M352" s="242">
        <f>INDEX('Policy Characteristics'!G:G,MATCH(PolicyLevers!$C352,'Policy Characteristics'!$C:$C,0))</f>
        <v>1</v>
      </c>
      <c r="N352" s="242">
        <f>INDEX('Policy Characteristics'!H:H,MATCH(PolicyLevers!$C352,'Policy Characteristics'!$C:$C,0))</f>
        <v>0.01</v>
      </c>
      <c r="O352" s="242" t="str">
        <f>INDEX('Policy Characteristics'!I:I,MATCH(PolicyLevers!$C352,'Policy Characteristics'!$C:$C,0))</f>
        <v>% of CO2 captured</v>
      </c>
      <c r="P352" s="242"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248" t="str">
        <f t="shared" ref="J352:R366" si="53">Q$351</f>
        <v>ccs.html#ccs</v>
      </c>
      <c r="R352" s="251" t="str">
        <f t="shared" si="53"/>
        <v>carbon-capture-and-sequestration.html</v>
      </c>
      <c r="S352" s="298"/>
      <c r="T352" s="291"/>
    </row>
    <row r="353" spans="1:20" x14ac:dyDescent="0.35">
      <c r="A353" s="241" t="str">
        <f>INDEX('Policy Characteristics'!A:A,MATCH(PolicyLevers!$C353,'Policy Characteristics'!$C:$C,0))</f>
        <v>Industry</v>
      </c>
      <c r="B353" s="241" t="str">
        <f>INDEX('Policy Characteristics'!B:B,MATCH(PolicyLevers!$C353,'Policy Characteristics'!$C:$C,0))</f>
        <v>Carbon Capture and Sequestration</v>
      </c>
      <c r="C353" s="251" t="str">
        <f t="shared" si="52"/>
        <v>Industry Sector Fraction of Potential Additional CCS Achieved</v>
      </c>
      <c r="D353" s="292" t="s">
        <v>142</v>
      </c>
      <c r="E353" s="292" t="s">
        <v>1713</v>
      </c>
      <c r="F353" s="292" t="s">
        <v>691</v>
      </c>
      <c r="G353" s="291" t="s">
        <v>1714</v>
      </c>
      <c r="H353" s="40">
        <v>894</v>
      </c>
      <c r="I353" s="291" t="s">
        <v>46</v>
      </c>
      <c r="J353" s="242" t="str">
        <f>INDEX('Policy Characteristics'!D:D,MATCH(PolicyLevers!$C353,'Policy Characteristics'!$C:$C,0))</f>
        <v>Industry CCS</v>
      </c>
      <c r="K353" s="242" t="str">
        <f>INDEX('Policy Characteristics'!E:E,MATCH(PolicyLevers!$C353,'Policy Characteristics'!$C:$C,0))</f>
        <v>indst CCS</v>
      </c>
      <c r="L353" s="242">
        <f>INDEX('Policy Characteristics'!F:F,MATCH(PolicyLevers!$C353,'Policy Characteristics'!$C:$C,0))</f>
        <v>0</v>
      </c>
      <c r="M353" s="242">
        <f>INDEX('Policy Characteristics'!G:G,MATCH(PolicyLevers!$C353,'Policy Characteristics'!$C:$C,0))</f>
        <v>1</v>
      </c>
      <c r="N353" s="242">
        <f>INDEX('Policy Characteristics'!H:H,MATCH(PolicyLevers!$C353,'Policy Characteristics'!$C:$C,0))</f>
        <v>0.01</v>
      </c>
      <c r="O353" s="242" t="str">
        <f>INDEX('Policy Characteristics'!I:I,MATCH(PolicyLevers!$C353,'Policy Characteristics'!$C:$C,0))</f>
        <v>% of CO2 captured</v>
      </c>
      <c r="P353" s="242"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248" t="str">
        <f t="shared" si="53"/>
        <v>ccs.html#ccs</v>
      </c>
      <c r="R353" s="251" t="str">
        <f t="shared" si="53"/>
        <v>carbon-capture-and-sequestration.html</v>
      </c>
      <c r="S353" s="295"/>
      <c r="T353" s="291"/>
    </row>
    <row r="354" spans="1:20" x14ac:dyDescent="0.35">
      <c r="A354" s="241" t="str">
        <f>INDEX('Policy Characteristics'!A:A,MATCH(PolicyLevers!$C354,'Policy Characteristics'!$C:$C,0))</f>
        <v>Industry</v>
      </c>
      <c r="B354" s="241" t="str">
        <f>INDEX('Policy Characteristics'!B:B,MATCH(PolicyLevers!$C354,'Policy Characteristics'!$C:$C,0))</f>
        <v>Carbon Capture and Sequestration</v>
      </c>
      <c r="C354" s="251" t="str">
        <f t="shared" si="52"/>
        <v>Industry Sector Fraction of Potential Additional CCS Achieved</v>
      </c>
      <c r="D354" s="292" t="s">
        <v>142</v>
      </c>
      <c r="E354" s="292" t="s">
        <v>854</v>
      </c>
      <c r="F354" s="292" t="s">
        <v>691</v>
      </c>
      <c r="G354" s="291" t="s">
        <v>1717</v>
      </c>
      <c r="H354" s="40">
        <v>895</v>
      </c>
      <c r="I354" s="291" t="s">
        <v>46</v>
      </c>
      <c r="J354" s="242" t="str">
        <f>INDEX('Policy Characteristics'!D:D,MATCH(PolicyLevers!$C354,'Policy Characteristics'!$C:$C,0))</f>
        <v>Industry CCS</v>
      </c>
      <c r="K354" s="242" t="str">
        <f>INDEX('Policy Characteristics'!E:E,MATCH(PolicyLevers!$C354,'Policy Characteristics'!$C:$C,0))</f>
        <v>indst CCS</v>
      </c>
      <c r="L354" s="242">
        <f>INDEX('Policy Characteristics'!F:F,MATCH(PolicyLevers!$C354,'Policy Characteristics'!$C:$C,0))</f>
        <v>0</v>
      </c>
      <c r="M354" s="242">
        <f>INDEX('Policy Characteristics'!G:G,MATCH(PolicyLevers!$C354,'Policy Characteristics'!$C:$C,0))</f>
        <v>1</v>
      </c>
      <c r="N354" s="242">
        <f>INDEX('Policy Characteristics'!H:H,MATCH(PolicyLevers!$C354,'Policy Characteristics'!$C:$C,0))</f>
        <v>0.01</v>
      </c>
      <c r="O354" s="242" t="str">
        <f>INDEX('Policy Characteristics'!I:I,MATCH(PolicyLevers!$C354,'Policy Characteristics'!$C:$C,0))</f>
        <v>% of CO2 captured</v>
      </c>
      <c r="P354" s="242"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248" t="str">
        <f t="shared" si="53"/>
        <v>ccs.html#ccs</v>
      </c>
      <c r="R354" s="251" t="str">
        <f t="shared" si="53"/>
        <v>carbon-capture-and-sequestration.html</v>
      </c>
      <c r="S354" s="295"/>
      <c r="T354" s="291"/>
    </row>
    <row r="355" spans="1:20" x14ac:dyDescent="0.35">
      <c r="A355" s="241" t="str">
        <f>INDEX('Policy Characteristics'!A:A,MATCH(PolicyLevers!$C355,'Policy Characteristics'!$C:$C,0))</f>
        <v>Industry</v>
      </c>
      <c r="B355" s="241" t="str">
        <f>INDEX('Policy Characteristics'!B:B,MATCH(PolicyLevers!$C355,'Policy Characteristics'!$C:$C,0))</f>
        <v>Carbon Capture and Sequestration</v>
      </c>
      <c r="C355" s="251" t="str">
        <f t="shared" si="52"/>
        <v>Industry Sector Fraction of Potential Additional CCS Achieved</v>
      </c>
      <c r="D355" s="292" t="s">
        <v>143</v>
      </c>
      <c r="E355" s="292" t="s">
        <v>1713</v>
      </c>
      <c r="F355" s="292" t="s">
        <v>692</v>
      </c>
      <c r="G355" s="291" t="s">
        <v>1714</v>
      </c>
      <c r="H355" s="40">
        <v>896</v>
      </c>
      <c r="I355" s="291" t="s">
        <v>46</v>
      </c>
      <c r="J355" s="242" t="str">
        <f>INDEX('Policy Characteristics'!D:D,MATCH(PolicyLevers!$C355,'Policy Characteristics'!$C:$C,0))</f>
        <v>Industry CCS</v>
      </c>
      <c r="K355" s="242" t="str">
        <f>INDEX('Policy Characteristics'!E:E,MATCH(PolicyLevers!$C355,'Policy Characteristics'!$C:$C,0))</f>
        <v>indst CCS</v>
      </c>
      <c r="L355" s="242">
        <f>INDEX('Policy Characteristics'!F:F,MATCH(PolicyLevers!$C355,'Policy Characteristics'!$C:$C,0))</f>
        <v>0</v>
      </c>
      <c r="M355" s="242">
        <f>INDEX('Policy Characteristics'!G:G,MATCH(PolicyLevers!$C355,'Policy Characteristics'!$C:$C,0))</f>
        <v>1</v>
      </c>
      <c r="N355" s="242">
        <f>INDEX('Policy Characteristics'!H:H,MATCH(PolicyLevers!$C355,'Policy Characteristics'!$C:$C,0))</f>
        <v>0.01</v>
      </c>
      <c r="O355" s="242" t="str">
        <f>INDEX('Policy Characteristics'!I:I,MATCH(PolicyLevers!$C355,'Policy Characteristics'!$C:$C,0))</f>
        <v>% of CO2 captured</v>
      </c>
      <c r="P355" s="242"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248" t="str">
        <f t="shared" si="53"/>
        <v>ccs.html#ccs</v>
      </c>
      <c r="R355" s="251" t="str">
        <f t="shared" si="53"/>
        <v>carbon-capture-and-sequestration.html</v>
      </c>
      <c r="S355" s="295"/>
      <c r="T355" s="291"/>
    </row>
    <row r="356" spans="1:20" x14ac:dyDescent="0.35">
      <c r="A356" s="241" t="str">
        <f>INDEX('Policy Characteristics'!A:A,MATCH(PolicyLevers!$C356,'Policy Characteristics'!$C:$C,0))</f>
        <v>Industry</v>
      </c>
      <c r="B356" s="241" t="str">
        <f>INDEX('Policy Characteristics'!B:B,MATCH(PolicyLevers!$C356,'Policy Characteristics'!$C:$C,0))</f>
        <v>Carbon Capture and Sequestration</v>
      </c>
      <c r="C356" s="251" t="str">
        <f t="shared" si="52"/>
        <v>Industry Sector Fraction of Potential Additional CCS Achieved</v>
      </c>
      <c r="D356" s="292" t="s">
        <v>143</v>
      </c>
      <c r="E356" s="292" t="s">
        <v>854</v>
      </c>
      <c r="F356" s="292" t="s">
        <v>692</v>
      </c>
      <c r="G356" s="291" t="s">
        <v>1717</v>
      </c>
      <c r="H356" s="40">
        <v>897</v>
      </c>
      <c r="I356" s="291" t="s">
        <v>46</v>
      </c>
      <c r="J356" s="242" t="str">
        <f>INDEX('Policy Characteristics'!D:D,MATCH(PolicyLevers!$C356,'Policy Characteristics'!$C:$C,0))</f>
        <v>Industry CCS</v>
      </c>
      <c r="K356" s="242" t="str">
        <f>INDEX('Policy Characteristics'!E:E,MATCH(PolicyLevers!$C356,'Policy Characteristics'!$C:$C,0))</f>
        <v>indst CCS</v>
      </c>
      <c r="L356" s="242">
        <f>INDEX('Policy Characteristics'!F:F,MATCH(PolicyLevers!$C356,'Policy Characteristics'!$C:$C,0))</f>
        <v>0</v>
      </c>
      <c r="M356" s="242">
        <f>INDEX('Policy Characteristics'!G:G,MATCH(PolicyLevers!$C356,'Policy Characteristics'!$C:$C,0))</f>
        <v>1</v>
      </c>
      <c r="N356" s="242">
        <f>INDEX('Policy Characteristics'!H:H,MATCH(PolicyLevers!$C356,'Policy Characteristics'!$C:$C,0))</f>
        <v>0.01</v>
      </c>
      <c r="O356" s="242" t="str">
        <f>INDEX('Policy Characteristics'!I:I,MATCH(PolicyLevers!$C356,'Policy Characteristics'!$C:$C,0))</f>
        <v>% of CO2 captured</v>
      </c>
      <c r="P356" s="242"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248" t="str">
        <f t="shared" si="53"/>
        <v>ccs.html#ccs</v>
      </c>
      <c r="R356" s="251" t="str">
        <f t="shared" si="53"/>
        <v>carbon-capture-and-sequestration.html</v>
      </c>
      <c r="S356" s="295"/>
      <c r="T356" s="291"/>
    </row>
    <row r="357" spans="1:20" x14ac:dyDescent="0.35">
      <c r="A357" s="241" t="str">
        <f>INDEX('Policy Characteristics'!A:A,MATCH(PolicyLevers!$C357,'Policy Characteristics'!$C:$C,0))</f>
        <v>Industry</v>
      </c>
      <c r="B357" s="241" t="str">
        <f>INDEX('Policy Characteristics'!B:B,MATCH(PolicyLevers!$C357,'Policy Characteristics'!$C:$C,0))</f>
        <v>Carbon Capture and Sequestration</v>
      </c>
      <c r="C357" s="251" t="str">
        <f t="shared" si="52"/>
        <v>Industry Sector Fraction of Potential Additional CCS Achieved</v>
      </c>
      <c r="D357" s="292" t="s">
        <v>144</v>
      </c>
      <c r="E357" s="292" t="s">
        <v>1713</v>
      </c>
      <c r="F357" s="292" t="s">
        <v>693</v>
      </c>
      <c r="G357" s="291" t="s">
        <v>1714</v>
      </c>
      <c r="H357" s="40">
        <v>898</v>
      </c>
      <c r="I357" s="291" t="s">
        <v>46</v>
      </c>
      <c r="J357" s="242" t="str">
        <f>INDEX('Policy Characteristics'!D:D,MATCH(PolicyLevers!$C357,'Policy Characteristics'!$C:$C,0))</f>
        <v>Industry CCS</v>
      </c>
      <c r="K357" s="242" t="str">
        <f>INDEX('Policy Characteristics'!E:E,MATCH(PolicyLevers!$C357,'Policy Characteristics'!$C:$C,0))</f>
        <v>indst CCS</v>
      </c>
      <c r="L357" s="242">
        <f>INDEX('Policy Characteristics'!F:F,MATCH(PolicyLevers!$C357,'Policy Characteristics'!$C:$C,0))</f>
        <v>0</v>
      </c>
      <c r="M357" s="242">
        <f>INDEX('Policy Characteristics'!G:G,MATCH(PolicyLevers!$C357,'Policy Characteristics'!$C:$C,0))</f>
        <v>1</v>
      </c>
      <c r="N357" s="242">
        <f>INDEX('Policy Characteristics'!H:H,MATCH(PolicyLevers!$C357,'Policy Characteristics'!$C:$C,0))</f>
        <v>0.01</v>
      </c>
      <c r="O357" s="242" t="str">
        <f>INDEX('Policy Characteristics'!I:I,MATCH(PolicyLevers!$C357,'Policy Characteristics'!$C:$C,0))</f>
        <v>% of CO2 captured</v>
      </c>
      <c r="P357" s="242"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248" t="str">
        <f t="shared" si="53"/>
        <v>ccs.html#ccs</v>
      </c>
      <c r="R357" s="251" t="str">
        <f t="shared" si="53"/>
        <v>carbon-capture-and-sequestration.html</v>
      </c>
      <c r="S357" s="295"/>
      <c r="T357" s="291"/>
    </row>
    <row r="358" spans="1:20" x14ac:dyDescent="0.35">
      <c r="A358" s="241" t="str">
        <f>INDEX('Policy Characteristics'!A:A,MATCH(PolicyLevers!$C358,'Policy Characteristics'!$C:$C,0))</f>
        <v>Industry</v>
      </c>
      <c r="B358" s="241" t="str">
        <f>INDEX('Policy Characteristics'!B:B,MATCH(PolicyLevers!$C358,'Policy Characteristics'!$C:$C,0))</f>
        <v>Carbon Capture and Sequestration</v>
      </c>
      <c r="C358" s="251" t="str">
        <f t="shared" si="52"/>
        <v>Industry Sector Fraction of Potential Additional CCS Achieved</v>
      </c>
      <c r="D358" s="292" t="s">
        <v>144</v>
      </c>
      <c r="E358" s="292" t="s">
        <v>854</v>
      </c>
      <c r="F358" s="292" t="s">
        <v>693</v>
      </c>
      <c r="G358" s="291" t="s">
        <v>1717</v>
      </c>
      <c r="H358" s="40">
        <v>899</v>
      </c>
      <c r="I358" s="291" t="s">
        <v>46</v>
      </c>
      <c r="J358" s="242" t="str">
        <f>INDEX('Policy Characteristics'!D:D,MATCH(PolicyLevers!$C358,'Policy Characteristics'!$C:$C,0))</f>
        <v>Industry CCS</v>
      </c>
      <c r="K358" s="242" t="str">
        <f>INDEX('Policy Characteristics'!E:E,MATCH(PolicyLevers!$C358,'Policy Characteristics'!$C:$C,0))</f>
        <v>indst CCS</v>
      </c>
      <c r="L358" s="242">
        <f>INDEX('Policy Characteristics'!F:F,MATCH(PolicyLevers!$C358,'Policy Characteristics'!$C:$C,0))</f>
        <v>0</v>
      </c>
      <c r="M358" s="242">
        <f>INDEX('Policy Characteristics'!G:G,MATCH(PolicyLevers!$C358,'Policy Characteristics'!$C:$C,0))</f>
        <v>1</v>
      </c>
      <c r="N358" s="242">
        <f>INDEX('Policy Characteristics'!H:H,MATCH(PolicyLevers!$C358,'Policy Characteristics'!$C:$C,0))</f>
        <v>0.01</v>
      </c>
      <c r="O358" s="242" t="str">
        <f>INDEX('Policy Characteristics'!I:I,MATCH(PolicyLevers!$C358,'Policy Characteristics'!$C:$C,0))</f>
        <v>% of CO2 captured</v>
      </c>
      <c r="P358" s="242"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248" t="str">
        <f t="shared" si="53"/>
        <v>ccs.html#ccs</v>
      </c>
      <c r="R358" s="251" t="str">
        <f t="shared" si="53"/>
        <v>carbon-capture-and-sequestration.html</v>
      </c>
      <c r="S358" s="295"/>
      <c r="T358" s="291"/>
    </row>
    <row r="359" spans="1:20" x14ac:dyDescent="0.35">
      <c r="A359" s="241" t="str">
        <f>INDEX('Policy Characteristics'!A:A,MATCH(PolicyLevers!$C359,'Policy Characteristics'!$C:$C,0))</f>
        <v>Industry</v>
      </c>
      <c r="B359" s="241" t="str">
        <f>INDEX('Policy Characteristics'!B:B,MATCH(PolicyLevers!$C359,'Policy Characteristics'!$C:$C,0))</f>
        <v>Carbon Capture and Sequestration</v>
      </c>
      <c r="C359" s="251" t="str">
        <f t="shared" si="52"/>
        <v>Industry Sector Fraction of Potential Additional CCS Achieved</v>
      </c>
      <c r="D359" s="292" t="s">
        <v>724</v>
      </c>
      <c r="E359" s="292" t="s">
        <v>1713</v>
      </c>
      <c r="F359" s="291" t="s">
        <v>1127</v>
      </c>
      <c r="G359" s="291" t="s">
        <v>1714</v>
      </c>
      <c r="H359" s="40">
        <v>900</v>
      </c>
      <c r="I359" s="292" t="s">
        <v>47</v>
      </c>
      <c r="J359" s="242" t="str">
        <f>INDEX('Policy Characteristics'!D:D,MATCH(PolicyLevers!$C359,'Policy Characteristics'!$C:$C,0))</f>
        <v>Industry CCS</v>
      </c>
      <c r="K359" s="242" t="str">
        <f>INDEX('Policy Characteristics'!E:E,MATCH(PolicyLevers!$C359,'Policy Characteristics'!$C:$C,0))</f>
        <v>indst CCS</v>
      </c>
      <c r="L359" s="242">
        <f>INDEX('Policy Characteristics'!F:F,MATCH(PolicyLevers!$C359,'Policy Characteristics'!$C:$C,0))</f>
        <v>0</v>
      </c>
      <c r="M359" s="242">
        <f>INDEX('Policy Characteristics'!G:G,MATCH(PolicyLevers!$C359,'Policy Characteristics'!$C:$C,0))</f>
        <v>1</v>
      </c>
      <c r="N359" s="242">
        <f>INDEX('Policy Characteristics'!H:H,MATCH(PolicyLevers!$C359,'Policy Characteristics'!$C:$C,0))</f>
        <v>0.01</v>
      </c>
      <c r="O359" s="242" t="str">
        <f>INDEX('Policy Characteristics'!I:I,MATCH(PolicyLevers!$C359,'Policy Characteristics'!$C:$C,0))</f>
        <v>% of CO2 captured</v>
      </c>
      <c r="P359" s="242"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251"/>
      <c r="R359" s="251"/>
      <c r="S359" s="295"/>
      <c r="T359" s="291"/>
    </row>
    <row r="360" spans="1:20" x14ac:dyDescent="0.35">
      <c r="A360" s="241" t="str">
        <f>INDEX('Policy Characteristics'!A:A,MATCH(PolicyLevers!$C360,'Policy Characteristics'!$C:$C,0))</f>
        <v>Industry</v>
      </c>
      <c r="B360" s="241" t="str">
        <f>INDEX('Policy Characteristics'!B:B,MATCH(PolicyLevers!$C360,'Policy Characteristics'!$C:$C,0))</f>
        <v>Carbon Capture and Sequestration</v>
      </c>
      <c r="C360" s="251" t="str">
        <f t="shared" si="52"/>
        <v>Industry Sector Fraction of Potential Additional CCS Achieved</v>
      </c>
      <c r="D360" s="292" t="s">
        <v>724</v>
      </c>
      <c r="E360" s="292" t="s">
        <v>854</v>
      </c>
      <c r="F360" s="291" t="s">
        <v>1127</v>
      </c>
      <c r="G360" s="291" t="s">
        <v>1717</v>
      </c>
      <c r="H360" s="40">
        <v>901</v>
      </c>
      <c r="I360" s="292" t="s">
        <v>47</v>
      </c>
      <c r="J360" s="242" t="str">
        <f>INDEX('Policy Characteristics'!D:D,MATCH(PolicyLevers!$C360,'Policy Characteristics'!$C:$C,0))</f>
        <v>Industry CCS</v>
      </c>
      <c r="K360" s="242" t="str">
        <f>INDEX('Policy Characteristics'!E:E,MATCH(PolicyLevers!$C360,'Policy Characteristics'!$C:$C,0))</f>
        <v>indst CCS</v>
      </c>
      <c r="L360" s="242">
        <f>INDEX('Policy Characteristics'!F:F,MATCH(PolicyLevers!$C360,'Policy Characteristics'!$C:$C,0))</f>
        <v>0</v>
      </c>
      <c r="M360" s="242">
        <f>INDEX('Policy Characteristics'!G:G,MATCH(PolicyLevers!$C360,'Policy Characteristics'!$C:$C,0))</f>
        <v>1</v>
      </c>
      <c r="N360" s="242">
        <f>INDEX('Policy Characteristics'!H:H,MATCH(PolicyLevers!$C360,'Policy Characteristics'!$C:$C,0))</f>
        <v>0.01</v>
      </c>
      <c r="O360" s="242" t="str">
        <f>INDEX('Policy Characteristics'!I:I,MATCH(PolicyLevers!$C360,'Policy Characteristics'!$C:$C,0))</f>
        <v>% of CO2 captured</v>
      </c>
      <c r="P360" s="242"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251"/>
      <c r="R360" s="251"/>
      <c r="S360" s="295"/>
      <c r="T360" s="291"/>
    </row>
    <row r="361" spans="1:20" x14ac:dyDescent="0.35">
      <c r="A361" s="241" t="str">
        <f>INDEX('Policy Characteristics'!A:A,MATCH(PolicyLevers!$C361,'Policy Characteristics'!$C:$C,0))</f>
        <v>Industry</v>
      </c>
      <c r="B361" s="241" t="str">
        <f>INDEX('Policy Characteristics'!B:B,MATCH(PolicyLevers!$C361,'Policy Characteristics'!$C:$C,0))</f>
        <v>Carbon Capture and Sequestration</v>
      </c>
      <c r="C361" s="251" t="str">
        <f t="shared" si="52"/>
        <v>Industry Sector Fraction of Potential Additional CCS Achieved</v>
      </c>
      <c r="D361" s="292" t="s">
        <v>145</v>
      </c>
      <c r="E361" s="292" t="s">
        <v>1713</v>
      </c>
      <c r="F361" s="292" t="s">
        <v>723</v>
      </c>
      <c r="G361" s="291" t="s">
        <v>1714</v>
      </c>
      <c r="H361" s="40">
        <v>902</v>
      </c>
      <c r="I361" s="292" t="s">
        <v>47</v>
      </c>
      <c r="J361" s="242" t="str">
        <f>INDEX('Policy Characteristics'!D:D,MATCH(PolicyLevers!$C361,'Policy Characteristics'!$C:$C,0))</f>
        <v>Industry CCS</v>
      </c>
      <c r="K361" s="242" t="str">
        <f>INDEX('Policy Characteristics'!E:E,MATCH(PolicyLevers!$C361,'Policy Characteristics'!$C:$C,0))</f>
        <v>indst CCS</v>
      </c>
      <c r="L361" s="242">
        <f>INDEX('Policy Characteristics'!F:F,MATCH(PolicyLevers!$C361,'Policy Characteristics'!$C:$C,0))</f>
        <v>0</v>
      </c>
      <c r="M361" s="242">
        <f>INDEX('Policy Characteristics'!G:G,MATCH(PolicyLevers!$C361,'Policy Characteristics'!$C:$C,0))</f>
        <v>1</v>
      </c>
      <c r="N361" s="242">
        <f>INDEX('Policy Characteristics'!H:H,MATCH(PolicyLevers!$C361,'Policy Characteristics'!$C:$C,0))</f>
        <v>0.01</v>
      </c>
      <c r="O361" s="242" t="str">
        <f>INDEX('Policy Characteristics'!I:I,MATCH(PolicyLevers!$C361,'Policy Characteristics'!$C:$C,0))</f>
        <v>% of CO2 captured</v>
      </c>
      <c r="P361" s="242"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251"/>
      <c r="R361" s="251"/>
      <c r="S361" s="295"/>
      <c r="T361" s="291"/>
    </row>
    <row r="362" spans="1:20" x14ac:dyDescent="0.35">
      <c r="A362" s="241" t="str">
        <f>INDEX('Policy Characteristics'!A:A,MATCH(PolicyLevers!$C362,'Policy Characteristics'!$C:$C,0))</f>
        <v>Industry</v>
      </c>
      <c r="B362" s="241" t="str">
        <f>INDEX('Policy Characteristics'!B:B,MATCH(PolicyLevers!$C362,'Policy Characteristics'!$C:$C,0))</f>
        <v>Carbon Capture and Sequestration</v>
      </c>
      <c r="C362" s="251" t="str">
        <f t="shared" si="52"/>
        <v>Industry Sector Fraction of Potential Additional CCS Achieved</v>
      </c>
      <c r="D362" s="292" t="s">
        <v>145</v>
      </c>
      <c r="E362" s="292" t="s">
        <v>854</v>
      </c>
      <c r="F362" s="292" t="s">
        <v>723</v>
      </c>
      <c r="G362" s="291" t="s">
        <v>1717</v>
      </c>
      <c r="H362" s="40">
        <v>903</v>
      </c>
      <c r="I362" s="292" t="s">
        <v>47</v>
      </c>
      <c r="J362" s="242" t="str">
        <f>INDEX('Policy Characteristics'!D:D,MATCH(PolicyLevers!$C362,'Policy Characteristics'!$C:$C,0))</f>
        <v>Industry CCS</v>
      </c>
      <c r="K362" s="242" t="str">
        <f>INDEX('Policy Characteristics'!E:E,MATCH(PolicyLevers!$C362,'Policy Characteristics'!$C:$C,0))</f>
        <v>indst CCS</v>
      </c>
      <c r="L362" s="242">
        <f>INDEX('Policy Characteristics'!F:F,MATCH(PolicyLevers!$C362,'Policy Characteristics'!$C:$C,0))</f>
        <v>0</v>
      </c>
      <c r="M362" s="242">
        <f>INDEX('Policy Characteristics'!G:G,MATCH(PolicyLevers!$C362,'Policy Characteristics'!$C:$C,0))</f>
        <v>1</v>
      </c>
      <c r="N362" s="242">
        <f>INDEX('Policy Characteristics'!H:H,MATCH(PolicyLevers!$C362,'Policy Characteristics'!$C:$C,0))</f>
        <v>0.01</v>
      </c>
      <c r="O362" s="242" t="str">
        <f>INDEX('Policy Characteristics'!I:I,MATCH(PolicyLevers!$C362,'Policy Characteristics'!$C:$C,0))</f>
        <v>% of CO2 captured</v>
      </c>
      <c r="P362" s="242"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251"/>
      <c r="R362" s="251"/>
      <c r="S362" s="295"/>
      <c r="T362" s="291"/>
    </row>
    <row r="363" spans="1:20" x14ac:dyDescent="0.35">
      <c r="A363" s="241" t="str">
        <f>INDEX('Policy Characteristics'!A:A,MATCH(PolicyLevers!$C363,'Policy Characteristics'!$C:$C,0))</f>
        <v>Industry</v>
      </c>
      <c r="B363" s="241" t="str">
        <f>INDEX('Policy Characteristics'!B:B,MATCH(PolicyLevers!$C363,'Policy Characteristics'!$C:$C,0))</f>
        <v>Carbon Capture and Sequestration</v>
      </c>
      <c r="C363" s="251" t="str">
        <f t="shared" si="52"/>
        <v>Industry Sector Fraction of Potential Additional CCS Achieved</v>
      </c>
      <c r="D363" s="292" t="s">
        <v>146</v>
      </c>
      <c r="E363" s="292" t="s">
        <v>1713</v>
      </c>
      <c r="F363" s="292" t="s">
        <v>148</v>
      </c>
      <c r="G363" s="291" t="s">
        <v>1714</v>
      </c>
      <c r="H363" s="40">
        <v>904</v>
      </c>
      <c r="I363" s="292" t="s">
        <v>47</v>
      </c>
      <c r="J363" s="242" t="str">
        <f>INDEX('Policy Characteristics'!D:D,MATCH(PolicyLevers!$C363,'Policy Characteristics'!$C:$C,0))</f>
        <v>Industry CCS</v>
      </c>
      <c r="K363" s="242" t="str">
        <f>INDEX('Policy Characteristics'!E:E,MATCH(PolicyLevers!$C363,'Policy Characteristics'!$C:$C,0))</f>
        <v>indst CCS</v>
      </c>
      <c r="L363" s="242">
        <f>INDEX('Policy Characteristics'!F:F,MATCH(PolicyLevers!$C363,'Policy Characteristics'!$C:$C,0))</f>
        <v>0</v>
      </c>
      <c r="M363" s="242">
        <f>INDEX('Policy Characteristics'!G:G,MATCH(PolicyLevers!$C363,'Policy Characteristics'!$C:$C,0))</f>
        <v>1</v>
      </c>
      <c r="N363" s="242">
        <f>INDEX('Policy Characteristics'!H:H,MATCH(PolicyLevers!$C363,'Policy Characteristics'!$C:$C,0))</f>
        <v>0.01</v>
      </c>
      <c r="O363" s="242" t="str">
        <f>INDEX('Policy Characteristics'!I:I,MATCH(PolicyLevers!$C363,'Policy Characteristics'!$C:$C,0))</f>
        <v>% of CO2 captured</v>
      </c>
      <c r="P363" s="242"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251"/>
      <c r="R363" s="251"/>
      <c r="S363" s="295"/>
      <c r="T363" s="291"/>
    </row>
    <row r="364" spans="1:20" x14ac:dyDescent="0.35">
      <c r="A364" s="241" t="str">
        <f>INDEX('Policy Characteristics'!A:A,MATCH(PolicyLevers!$C364,'Policy Characteristics'!$C:$C,0))</f>
        <v>Industry</v>
      </c>
      <c r="B364" s="241" t="str">
        <f>INDEX('Policy Characteristics'!B:B,MATCH(PolicyLevers!$C364,'Policy Characteristics'!$C:$C,0))</f>
        <v>Carbon Capture and Sequestration</v>
      </c>
      <c r="C364" s="251" t="str">
        <f t="shared" si="52"/>
        <v>Industry Sector Fraction of Potential Additional CCS Achieved</v>
      </c>
      <c r="D364" s="292" t="s">
        <v>146</v>
      </c>
      <c r="E364" s="292" t="s">
        <v>854</v>
      </c>
      <c r="F364" s="292" t="s">
        <v>148</v>
      </c>
      <c r="G364" s="291" t="s">
        <v>1717</v>
      </c>
      <c r="H364" s="40">
        <v>905</v>
      </c>
      <c r="I364" s="292" t="s">
        <v>47</v>
      </c>
      <c r="J364" s="242" t="str">
        <f>INDEX('Policy Characteristics'!D:D,MATCH(PolicyLevers!$C364,'Policy Characteristics'!$C:$C,0))</f>
        <v>Industry CCS</v>
      </c>
      <c r="K364" s="242" t="str">
        <f>INDEX('Policy Characteristics'!E:E,MATCH(PolicyLevers!$C364,'Policy Characteristics'!$C:$C,0))</f>
        <v>indst CCS</v>
      </c>
      <c r="L364" s="242">
        <f>INDEX('Policy Characteristics'!F:F,MATCH(PolicyLevers!$C364,'Policy Characteristics'!$C:$C,0))</f>
        <v>0</v>
      </c>
      <c r="M364" s="242">
        <f>INDEX('Policy Characteristics'!G:G,MATCH(PolicyLevers!$C364,'Policy Characteristics'!$C:$C,0))</f>
        <v>1</v>
      </c>
      <c r="N364" s="242">
        <f>INDEX('Policy Characteristics'!H:H,MATCH(PolicyLevers!$C364,'Policy Characteristics'!$C:$C,0))</f>
        <v>0.01</v>
      </c>
      <c r="O364" s="242" t="str">
        <f>INDEX('Policy Characteristics'!I:I,MATCH(PolicyLevers!$C364,'Policy Characteristics'!$C:$C,0))</f>
        <v>% of CO2 captured</v>
      </c>
      <c r="P364" s="242"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251"/>
      <c r="R364" s="251"/>
      <c r="S364" s="295"/>
      <c r="T364" s="291"/>
    </row>
    <row r="365" spans="1:20" x14ac:dyDescent="0.35">
      <c r="A365" s="241" t="str">
        <f>INDEX('Policy Characteristics'!A:A,MATCH(PolicyLevers!$C365,'Policy Characteristics'!$C:$C,0))</f>
        <v>Industry</v>
      </c>
      <c r="B365" s="241" t="str">
        <f>INDEX('Policy Characteristics'!B:B,MATCH(PolicyLevers!$C365,'Policy Characteristics'!$C:$C,0))</f>
        <v>Carbon Capture and Sequestration</v>
      </c>
      <c r="C365" s="251" t="str">
        <f t="shared" si="52"/>
        <v>Industry Sector Fraction of Potential Additional CCS Achieved</v>
      </c>
      <c r="D365" s="292" t="s">
        <v>147</v>
      </c>
      <c r="E365" s="292" t="s">
        <v>1713</v>
      </c>
      <c r="F365" s="292" t="s">
        <v>149</v>
      </c>
      <c r="G365" s="291" t="s">
        <v>1714</v>
      </c>
      <c r="H365" s="40">
        <v>906</v>
      </c>
      <c r="I365" s="291" t="s">
        <v>46</v>
      </c>
      <c r="J365" s="242" t="str">
        <f>INDEX('Policy Characteristics'!D:D,MATCH(PolicyLevers!$C365,'Policy Characteristics'!$C:$C,0))</f>
        <v>Industry CCS</v>
      </c>
      <c r="K365" s="242" t="str">
        <f>INDEX('Policy Characteristics'!E:E,MATCH(PolicyLevers!$C365,'Policy Characteristics'!$C:$C,0))</f>
        <v>indst CCS</v>
      </c>
      <c r="L365" s="242">
        <f>INDEX('Policy Characteristics'!F:F,MATCH(PolicyLevers!$C365,'Policy Characteristics'!$C:$C,0))</f>
        <v>0</v>
      </c>
      <c r="M365" s="242">
        <f>INDEX('Policy Characteristics'!G:G,MATCH(PolicyLevers!$C365,'Policy Characteristics'!$C:$C,0))</f>
        <v>1</v>
      </c>
      <c r="N365" s="242">
        <f>INDEX('Policy Characteristics'!H:H,MATCH(PolicyLevers!$C365,'Policy Characteristics'!$C:$C,0))</f>
        <v>0.01</v>
      </c>
      <c r="O365" s="242" t="str">
        <f>INDEX('Policy Characteristics'!I:I,MATCH(PolicyLevers!$C365,'Policy Characteristics'!$C:$C,0))</f>
        <v>% of CO2 captured</v>
      </c>
      <c r="P365" s="242"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248" t="str">
        <f t="shared" si="53"/>
        <v>ccs.html#ccs</v>
      </c>
      <c r="R365" s="251" t="str">
        <f t="shared" si="53"/>
        <v>carbon-capture-and-sequestration.html</v>
      </c>
      <c r="S365" s="295"/>
      <c r="T365" s="291"/>
    </row>
    <row r="366" spans="1:20" x14ac:dyDescent="0.35">
      <c r="A366" s="241" t="str">
        <f>INDEX('Policy Characteristics'!A:A,MATCH(PolicyLevers!$C366,'Policy Characteristics'!$C:$C,0))</f>
        <v>Industry</v>
      </c>
      <c r="B366" s="241" t="str">
        <f>INDEX('Policy Characteristics'!B:B,MATCH(PolicyLevers!$C366,'Policy Characteristics'!$C:$C,0))</f>
        <v>Carbon Capture and Sequestration</v>
      </c>
      <c r="C366" s="251" t="str">
        <f t="shared" si="52"/>
        <v>Industry Sector Fraction of Potential Additional CCS Achieved</v>
      </c>
      <c r="D366" s="292" t="s">
        <v>147</v>
      </c>
      <c r="E366" s="292" t="s">
        <v>854</v>
      </c>
      <c r="F366" s="292" t="s">
        <v>149</v>
      </c>
      <c r="G366" s="291" t="s">
        <v>1717</v>
      </c>
      <c r="H366" s="40">
        <v>907</v>
      </c>
      <c r="I366" s="291" t="s">
        <v>46</v>
      </c>
      <c r="J366" s="242" t="str">
        <f>INDEX('Policy Characteristics'!D:D,MATCH(PolicyLevers!$C366,'Policy Characteristics'!$C:$C,0))</f>
        <v>Industry CCS</v>
      </c>
      <c r="K366" s="242" t="str">
        <f>INDEX('Policy Characteristics'!E:E,MATCH(PolicyLevers!$C366,'Policy Characteristics'!$C:$C,0))</f>
        <v>indst CCS</v>
      </c>
      <c r="L366" s="242">
        <f>INDEX('Policy Characteristics'!F:F,MATCH(PolicyLevers!$C366,'Policy Characteristics'!$C:$C,0))</f>
        <v>0</v>
      </c>
      <c r="M366" s="242">
        <f>INDEX('Policy Characteristics'!G:G,MATCH(PolicyLevers!$C366,'Policy Characteristics'!$C:$C,0))</f>
        <v>1</v>
      </c>
      <c r="N366" s="242">
        <f>INDEX('Policy Characteristics'!H:H,MATCH(PolicyLevers!$C366,'Policy Characteristics'!$C:$C,0))</f>
        <v>0.01</v>
      </c>
      <c r="O366" s="242" t="str">
        <f>INDEX('Policy Characteristics'!I:I,MATCH(PolicyLevers!$C366,'Policy Characteristics'!$C:$C,0))</f>
        <v>% of CO2 captured</v>
      </c>
      <c r="P366" s="242"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248" t="str">
        <f t="shared" si="53"/>
        <v>ccs.html#ccs</v>
      </c>
      <c r="R366" s="251" t="str">
        <f t="shared" si="53"/>
        <v>carbon-capture-and-sequestration.html</v>
      </c>
      <c r="S366" s="295"/>
      <c r="T366" s="291"/>
    </row>
    <row r="367" spans="1:20" x14ac:dyDescent="0.35">
      <c r="A367" s="241" t="str">
        <f>INDEX('Policy Characteristics'!A:A,MATCH(PolicyLevers!$C367,'Policy Characteristics'!$C:$C,0))</f>
        <v>Industry</v>
      </c>
      <c r="B367" s="241" t="str">
        <f>INDEX('Policy Characteristics'!B:B,MATCH(PolicyLevers!$C367,'Policy Characteristics'!$C:$C,0))</f>
        <v>Cement Clinker Substitution</v>
      </c>
      <c r="C367" s="262" t="s">
        <v>1134</v>
      </c>
      <c r="D367" s="243"/>
      <c r="E367" s="243"/>
      <c r="F367" s="243"/>
      <c r="G367" s="243"/>
      <c r="H367" s="40">
        <v>43</v>
      </c>
      <c r="I367" s="243" t="s">
        <v>46</v>
      </c>
      <c r="J367" s="242" t="str">
        <f>INDEX('Policy Characteristics'!D:D,MATCH(PolicyLevers!$C367,'Policy Characteristics'!$C:$C,0))</f>
        <v>Cement Clinker Substitution</v>
      </c>
      <c r="K367" s="242" t="str">
        <f>INDEX('Policy Characteristics'!E:E,MATCH(PolicyLevers!$C367,'Policy Characteristics'!$C:$C,0))</f>
        <v>indst cement measures</v>
      </c>
      <c r="L367" s="242">
        <f>INDEX('Policy Characteristics'!F:F,MATCH(PolicyLevers!$C367,'Policy Characteristics'!$C:$C,0))</f>
        <v>0</v>
      </c>
      <c r="M367" s="242">
        <f>INDEX('Policy Characteristics'!G:G,MATCH(PolicyLevers!$C367,'Policy Characteristics'!$C:$C,0))</f>
        <v>1</v>
      </c>
      <c r="N367" s="242">
        <f>INDEX('Policy Characteristics'!H:H,MATCH(PolicyLevers!$C367,'Policy Characteristics'!$C:$C,0))</f>
        <v>0.01</v>
      </c>
      <c r="O367" s="242" t="str">
        <f>INDEX('Policy Characteristics'!I:I,MATCH(PolicyLevers!$C367,'Policy Characteristics'!$C:$C,0))</f>
        <v>% of potential achieved</v>
      </c>
      <c r="P367" s="242"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243" t="s">
        <v>1747</v>
      </c>
      <c r="R367" s="264" t="s">
        <v>221</v>
      </c>
      <c r="S367" s="265" t="s">
        <v>667</v>
      </c>
      <c r="T367" s="243"/>
    </row>
    <row r="368" spans="1:20" s="251" customFormat="1" x14ac:dyDescent="0.35">
      <c r="A368" s="241" t="str">
        <f>INDEX('Policy Characteristics'!A:A,MATCH(PolicyLevers!$C368,'Policy Characteristics'!$C:$C,0))</f>
        <v>Industry</v>
      </c>
      <c r="B368" s="241" t="str">
        <f>INDEX('Policy Characteristics'!B:B,MATCH(PolicyLevers!$C368,'Policy Characteristics'!$C:$C,0))</f>
        <v>Cogeneration and Waste Heat Recovery</v>
      </c>
      <c r="C368" s="262" t="s">
        <v>270</v>
      </c>
      <c r="D368" s="243"/>
      <c r="E368" s="243"/>
      <c r="F368" s="243"/>
      <c r="G368" s="243"/>
      <c r="H368" s="40">
        <v>44</v>
      </c>
      <c r="I368" s="243" t="s">
        <v>47</v>
      </c>
      <c r="J368" s="242" t="str">
        <f>INDEX('Policy Characteristics'!D:D,MATCH(PolicyLevers!$C368,'Policy Characteristics'!$C:$C,0))</f>
        <v>Cogeneration and Waste Heat Recovery</v>
      </c>
      <c r="K368" s="242" t="str">
        <f>INDEX('Policy Characteristics'!E:E,MATCH(PolicyLevers!$C368,'Policy Characteristics'!$C:$C,0))</f>
        <v>indst CHP</v>
      </c>
      <c r="L368" s="242">
        <f>INDEX('Policy Characteristics'!F:F,MATCH(PolicyLevers!$C368,'Policy Characteristics'!$C:$C,0))</f>
        <v>0</v>
      </c>
      <c r="M368" s="242">
        <f>INDEX('Policy Characteristics'!G:G,MATCH(PolicyLevers!$C368,'Policy Characteristics'!$C:$C,0))</f>
        <v>1</v>
      </c>
      <c r="N368" s="242">
        <f>INDEX('Policy Characteristics'!H:H,MATCH(PolicyLevers!$C368,'Policy Characteristics'!$C:$C,0))</f>
        <v>0.01</v>
      </c>
      <c r="O368" s="242" t="str">
        <f>INDEX('Policy Characteristics'!I:I,MATCH(PolicyLevers!$C368,'Policy Characteristics'!$C:$C,0))</f>
        <v>% of potential achieved</v>
      </c>
      <c r="P368" s="242"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243" t="s">
        <v>1748</v>
      </c>
      <c r="R368" s="264" t="s">
        <v>222</v>
      </c>
      <c r="S368" s="265" t="s">
        <v>168</v>
      </c>
      <c r="T368" s="273"/>
    </row>
    <row r="369" spans="1:20" s="251" customFormat="1" x14ac:dyDescent="0.35">
      <c r="A369" s="241" t="str">
        <f>INDEX('Policy Characteristics'!A:A,MATCH(PolicyLevers!$C369,'Policy Characteristics'!$C:$C,0))</f>
        <v>Industry</v>
      </c>
      <c r="B369" s="241" t="str">
        <f>INDEX('Policy Characteristics'!B:B,MATCH(PolicyLevers!$C369,'Policy Characteristics'!$C:$C,0))</f>
        <v>Early Retirement of Industrial Facilities</v>
      </c>
      <c r="C369" s="262" t="s">
        <v>61</v>
      </c>
      <c r="D369" s="243"/>
      <c r="E369" s="243"/>
      <c r="F369" s="243"/>
      <c r="G369" s="243"/>
      <c r="H369" s="40">
        <v>45</v>
      </c>
      <c r="I369" s="243" t="s">
        <v>46</v>
      </c>
      <c r="J369" s="242" t="str">
        <f>INDEX('Policy Characteristics'!D:D,MATCH(PolicyLevers!$C369,'Policy Characteristics'!$C:$C,0))</f>
        <v>Early Retirement of Industrial Facilities</v>
      </c>
      <c r="K369" s="242" t="str">
        <f>INDEX('Policy Characteristics'!E:E,MATCH(PolicyLevers!$C369,'Policy Characteristics'!$C:$C,0))</f>
        <v>indst early retirement</v>
      </c>
      <c r="L369" s="242">
        <f>INDEX('Policy Characteristics'!F:F,MATCH(PolicyLevers!$C369,'Policy Characteristics'!$C:$C,0))</f>
        <v>0</v>
      </c>
      <c r="M369" s="242">
        <f>INDEX('Policy Characteristics'!G:G,MATCH(PolicyLevers!$C369,'Policy Characteristics'!$C:$C,0))</f>
        <v>1</v>
      </c>
      <c r="N369" s="242">
        <f>INDEX('Policy Characteristics'!H:H,MATCH(PolicyLevers!$C369,'Policy Characteristics'!$C:$C,0))</f>
        <v>0.01</v>
      </c>
      <c r="O369" s="242" t="str">
        <f>INDEX('Policy Characteristics'!I:I,MATCH(PolicyLevers!$C369,'Policy Characteristics'!$C:$C,0))</f>
        <v>% of potential achieved</v>
      </c>
      <c r="P369" s="242"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243" t="s">
        <v>1749</v>
      </c>
      <c r="R369" s="264" t="s">
        <v>223</v>
      </c>
      <c r="S369" s="265" t="s">
        <v>168</v>
      </c>
      <c r="T369" s="273"/>
    </row>
    <row r="370" spans="1:20" s="251" customFormat="1" x14ac:dyDescent="0.35">
      <c r="A370" s="241" t="str">
        <f>INDEX('Policy Characteristics'!A:A,MATCH(PolicyLevers!$C370,'Policy Characteristics'!$C:$C,0))</f>
        <v>Industry</v>
      </c>
      <c r="B370" s="241" t="str">
        <f>INDEX('Policy Characteristics'!B:B,MATCH(PolicyLevers!$C370,'Policy Characteristics'!$C:$C,0))</f>
        <v>Industry Energy Efficiency Standards</v>
      </c>
      <c r="C370" s="4" t="s">
        <v>271</v>
      </c>
      <c r="D370" s="291" t="s">
        <v>141</v>
      </c>
      <c r="E370" s="291" t="s">
        <v>676</v>
      </c>
      <c r="F370" s="292" t="s">
        <v>690</v>
      </c>
      <c r="G370" s="291" t="s">
        <v>682</v>
      </c>
      <c r="H370" s="40">
        <v>756</v>
      </c>
      <c r="I370" s="291" t="s">
        <v>46</v>
      </c>
      <c r="J370" s="242" t="str">
        <f>INDEX('Policy Characteristics'!D:D,MATCH(PolicyLevers!$C370,'Policy Characteristics'!$C:$C,0))</f>
        <v>Industry Energy Efficiency Standards</v>
      </c>
      <c r="K370" s="242" t="str">
        <f>INDEX('Policy Characteristics'!E:E,MATCH(PolicyLevers!$C370,'Policy Characteristics'!$C:$C,0))</f>
        <v>indst efficiency standards</v>
      </c>
      <c r="L370" s="242">
        <f>INDEX('Policy Characteristics'!F:F,MATCH(PolicyLevers!$C370,'Policy Characteristics'!$C:$C,0))</f>
        <v>0</v>
      </c>
      <c r="M370" s="242">
        <f>INDEX('Policy Characteristics'!G:G,MATCH(PolicyLevers!$C370,'Policy Characteristics'!$C:$C,0))</f>
        <v>0.33</v>
      </c>
      <c r="N370" s="242">
        <f>INDEX('Policy Characteristics'!H:H,MATCH(PolicyLevers!$C370,'Policy Characteristics'!$C:$C,0))</f>
        <v>0.01</v>
      </c>
      <c r="O370" s="242" t="str">
        <f>INDEX('Policy Characteristics'!I:I,MATCH(PolicyLevers!$C370,'Policy Characteristics'!$C:$C,0))</f>
        <v>% reduction in energy use</v>
      </c>
      <c r="P370" s="242"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91" t="s">
        <v>1750</v>
      </c>
      <c r="R370" s="305" t="s">
        <v>224</v>
      </c>
      <c r="S370" s="292" t="s">
        <v>510</v>
      </c>
      <c r="T370" s="292" t="s">
        <v>510</v>
      </c>
    </row>
    <row r="371" spans="1:20" s="251" customFormat="1" x14ac:dyDescent="0.35">
      <c r="A371" s="241" t="str">
        <f>INDEX('Policy Characteristics'!A:A,MATCH(PolicyLevers!$C371,'Policy Characteristics'!$C:$C,0))</f>
        <v>Industry</v>
      </c>
      <c r="B371" s="241" t="str">
        <f>INDEX('Policy Characteristics'!B:B,MATCH(PolicyLevers!$C371,'Policy Characteristics'!$C:$C,0))</f>
        <v>Industry Energy Efficiency Standards</v>
      </c>
      <c r="C371" s="251" t="str">
        <f t="shared" ref="B371:C386" si="54">C$370</f>
        <v>Percentage Improvement in Eqpt Efficiency Standards above BAU</v>
      </c>
      <c r="D371" s="291" t="s">
        <v>141</v>
      </c>
      <c r="E371" s="291" t="s">
        <v>677</v>
      </c>
      <c r="F371" s="292" t="s">
        <v>690</v>
      </c>
      <c r="G371" s="291" t="s">
        <v>685</v>
      </c>
      <c r="H371" s="40">
        <v>757</v>
      </c>
      <c r="I371" s="291" t="s">
        <v>46</v>
      </c>
      <c r="J371" s="242" t="str">
        <f>INDEX('Policy Characteristics'!D:D,MATCH(PolicyLevers!$C371,'Policy Characteristics'!$C:$C,0))</f>
        <v>Industry Energy Efficiency Standards</v>
      </c>
      <c r="K371" s="242" t="str">
        <f>INDEX('Policy Characteristics'!E:E,MATCH(PolicyLevers!$C371,'Policy Characteristics'!$C:$C,0))</f>
        <v>indst efficiency standards</v>
      </c>
      <c r="L371" s="242">
        <f>INDEX('Policy Characteristics'!F:F,MATCH(PolicyLevers!$C371,'Policy Characteristics'!$C:$C,0))</f>
        <v>0</v>
      </c>
      <c r="M371" s="242">
        <f>INDEX('Policy Characteristics'!G:G,MATCH(PolicyLevers!$C371,'Policy Characteristics'!$C:$C,0))</f>
        <v>0.33</v>
      </c>
      <c r="N371" s="242">
        <f>INDEX('Policy Characteristics'!H:H,MATCH(PolicyLevers!$C371,'Policy Characteristics'!$C:$C,0))</f>
        <v>0.01</v>
      </c>
      <c r="O371" s="242" t="str">
        <f>INDEX('Policy Characteristics'!I:I,MATCH(PolicyLevers!$C371,'Policy Characteristics'!$C:$C,0))</f>
        <v>% reduction in energy use</v>
      </c>
      <c r="P371" s="242"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06" t="str">
        <f t="shared" ref="J371:T387" si="55">Q$370</f>
        <v>industry-ag-main.html#eff-stds</v>
      </c>
      <c r="R371" s="307" t="str">
        <f t="shared" si="55"/>
        <v>industry-energy-efficiency-standards.html</v>
      </c>
      <c r="S371" s="296" t="str">
        <f t="shared" si="55"/>
        <v>U.S. DOE, 2016, Industrial Energy Efficiency Potential Analysis, https://energy.gov/sites/prod/files/2017/04/f34/energy-savings-by-state-industrial-methodology.pdf</v>
      </c>
      <c r="T371" s="296" t="str">
        <f t="shared" si="55"/>
        <v>U.S. DOE, 2016, Industrial Energy Efficiency Potential Analysis, https://energy.gov/sites/prod/files/2017/04/f34/energy-savings-by-state-industrial-methodology.pdf</v>
      </c>
    </row>
    <row r="372" spans="1:20" s="251" customFormat="1" x14ac:dyDescent="0.35">
      <c r="A372" s="241" t="str">
        <f>INDEX('Policy Characteristics'!A:A,MATCH(PolicyLevers!$C372,'Policy Characteristics'!$C:$C,0))</f>
        <v>Industry</v>
      </c>
      <c r="B372" s="241" t="str">
        <f>INDEX('Policy Characteristics'!B:B,MATCH(PolicyLevers!$C372,'Policy Characteristics'!$C:$C,0))</f>
        <v>Industry Energy Efficiency Standards</v>
      </c>
      <c r="C372" s="251" t="str">
        <f t="shared" si="54"/>
        <v>Percentage Improvement in Eqpt Efficiency Standards above BAU</v>
      </c>
      <c r="D372" s="291" t="s">
        <v>141</v>
      </c>
      <c r="E372" s="291" t="s">
        <v>678</v>
      </c>
      <c r="F372" s="292" t="s">
        <v>690</v>
      </c>
      <c r="G372" s="291" t="s">
        <v>686</v>
      </c>
      <c r="H372" s="40">
        <v>758</v>
      </c>
      <c r="I372" s="291" t="s">
        <v>46</v>
      </c>
      <c r="J372" s="242" t="str">
        <f>INDEX('Policy Characteristics'!D:D,MATCH(PolicyLevers!$C372,'Policy Characteristics'!$C:$C,0))</f>
        <v>Industry Energy Efficiency Standards</v>
      </c>
      <c r="K372" s="242" t="str">
        <f>INDEX('Policy Characteristics'!E:E,MATCH(PolicyLevers!$C372,'Policy Characteristics'!$C:$C,0))</f>
        <v>indst efficiency standards</v>
      </c>
      <c r="L372" s="242">
        <f>INDEX('Policy Characteristics'!F:F,MATCH(PolicyLevers!$C372,'Policy Characteristics'!$C:$C,0))</f>
        <v>0</v>
      </c>
      <c r="M372" s="242">
        <f>INDEX('Policy Characteristics'!G:G,MATCH(PolicyLevers!$C372,'Policy Characteristics'!$C:$C,0))</f>
        <v>0.33</v>
      </c>
      <c r="N372" s="242">
        <f>INDEX('Policy Characteristics'!H:H,MATCH(PolicyLevers!$C372,'Policy Characteristics'!$C:$C,0))</f>
        <v>0.01</v>
      </c>
      <c r="O372" s="242" t="str">
        <f>INDEX('Policy Characteristics'!I:I,MATCH(PolicyLevers!$C372,'Policy Characteristics'!$C:$C,0))</f>
        <v>% reduction in energy use</v>
      </c>
      <c r="P372" s="242"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06" t="str">
        <f t="shared" si="55"/>
        <v>industry-ag-main.html#eff-stds</v>
      </c>
      <c r="R372" s="307" t="str">
        <f t="shared" si="55"/>
        <v>industry-energy-efficiency-standards.html</v>
      </c>
      <c r="S372" s="296" t="str">
        <f t="shared" si="55"/>
        <v>U.S. DOE, 2016, Industrial Energy Efficiency Potential Analysis, https://energy.gov/sites/prod/files/2017/04/f34/energy-savings-by-state-industrial-methodology.pdf</v>
      </c>
      <c r="T372" s="296" t="str">
        <f t="shared" si="55"/>
        <v>U.S. DOE, 2016, Industrial Energy Efficiency Potential Analysis, https://energy.gov/sites/prod/files/2017/04/f34/energy-savings-by-state-industrial-methodology.pdf</v>
      </c>
    </row>
    <row r="373" spans="1:20" s="251" customFormat="1" x14ac:dyDescent="0.35">
      <c r="A373" s="241" t="str">
        <f>INDEX('Policy Characteristics'!A:A,MATCH(PolicyLevers!$C373,'Policy Characteristics'!$C:$C,0))</f>
        <v>Industry</v>
      </c>
      <c r="B373" s="241" t="str">
        <f>INDEX('Policy Characteristics'!B:B,MATCH(PolicyLevers!$C373,'Policy Characteristics'!$C:$C,0))</f>
        <v>Industry Energy Efficiency Standards</v>
      </c>
      <c r="C373" s="251" t="str">
        <f t="shared" si="54"/>
        <v>Percentage Improvement in Eqpt Efficiency Standards above BAU</v>
      </c>
      <c r="D373" s="291" t="s">
        <v>141</v>
      </c>
      <c r="E373" s="291" t="s">
        <v>679</v>
      </c>
      <c r="F373" s="292" t="s">
        <v>690</v>
      </c>
      <c r="G373" s="291" t="s">
        <v>683</v>
      </c>
      <c r="H373" s="40">
        <v>759</v>
      </c>
      <c r="I373" s="291" t="s">
        <v>46</v>
      </c>
      <c r="J373" s="242" t="str">
        <f>INDEX('Policy Characteristics'!D:D,MATCH(PolicyLevers!$C373,'Policy Characteristics'!$C:$C,0))</f>
        <v>Industry Energy Efficiency Standards</v>
      </c>
      <c r="K373" s="242" t="str">
        <f>INDEX('Policy Characteristics'!E:E,MATCH(PolicyLevers!$C373,'Policy Characteristics'!$C:$C,0))</f>
        <v>indst efficiency standards</v>
      </c>
      <c r="L373" s="242">
        <f>INDEX('Policy Characteristics'!F:F,MATCH(PolicyLevers!$C373,'Policy Characteristics'!$C:$C,0))</f>
        <v>0</v>
      </c>
      <c r="M373" s="242">
        <f>INDEX('Policy Characteristics'!G:G,MATCH(PolicyLevers!$C373,'Policy Characteristics'!$C:$C,0))</f>
        <v>0.33</v>
      </c>
      <c r="N373" s="242">
        <f>INDEX('Policy Characteristics'!H:H,MATCH(PolicyLevers!$C373,'Policy Characteristics'!$C:$C,0))</f>
        <v>0.01</v>
      </c>
      <c r="O373" s="242" t="str">
        <f>INDEX('Policy Characteristics'!I:I,MATCH(PolicyLevers!$C373,'Policy Characteristics'!$C:$C,0))</f>
        <v>% reduction in energy use</v>
      </c>
      <c r="P373" s="242"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06" t="str">
        <f t="shared" si="55"/>
        <v>industry-ag-main.html#eff-stds</v>
      </c>
      <c r="R373" s="307" t="str">
        <f t="shared" si="55"/>
        <v>industry-energy-efficiency-standards.html</v>
      </c>
      <c r="S373" s="296" t="str">
        <f t="shared" si="55"/>
        <v>U.S. DOE, 2016, Industrial Energy Efficiency Potential Analysis, https://energy.gov/sites/prod/files/2017/04/f34/energy-savings-by-state-industrial-methodology.pdf</v>
      </c>
      <c r="T373" s="296" t="str">
        <f t="shared" si="55"/>
        <v>U.S. DOE, 2016, Industrial Energy Efficiency Potential Analysis, https://energy.gov/sites/prod/files/2017/04/f34/energy-savings-by-state-industrial-methodology.pdf</v>
      </c>
    </row>
    <row r="374" spans="1:20" s="251" customFormat="1" x14ac:dyDescent="0.35">
      <c r="A374" s="241" t="str">
        <f>INDEX('Policy Characteristics'!A:A,MATCH(PolicyLevers!$C374,'Policy Characteristics'!$C:$C,0))</f>
        <v>Industry</v>
      </c>
      <c r="B374" s="241" t="str">
        <f>INDEX('Policy Characteristics'!B:B,MATCH(PolicyLevers!$C374,'Policy Characteristics'!$C:$C,0))</f>
        <v>Industry Energy Efficiency Standards</v>
      </c>
      <c r="C374" s="251" t="str">
        <f t="shared" si="54"/>
        <v>Percentage Improvement in Eqpt Efficiency Standards above BAU</v>
      </c>
      <c r="D374" s="291" t="s">
        <v>141</v>
      </c>
      <c r="E374" s="291" t="s">
        <v>680</v>
      </c>
      <c r="F374" s="292" t="s">
        <v>690</v>
      </c>
      <c r="G374" s="291" t="s">
        <v>684</v>
      </c>
      <c r="H374" s="40">
        <v>760</v>
      </c>
      <c r="I374" s="291" t="s">
        <v>46</v>
      </c>
      <c r="J374" s="242" t="str">
        <f>INDEX('Policy Characteristics'!D:D,MATCH(PolicyLevers!$C374,'Policy Characteristics'!$C:$C,0))</f>
        <v>Industry Energy Efficiency Standards</v>
      </c>
      <c r="K374" s="242" t="str">
        <f>INDEX('Policy Characteristics'!E:E,MATCH(PolicyLevers!$C374,'Policy Characteristics'!$C:$C,0))</f>
        <v>indst efficiency standards</v>
      </c>
      <c r="L374" s="242">
        <f>INDEX('Policy Characteristics'!F:F,MATCH(PolicyLevers!$C374,'Policy Characteristics'!$C:$C,0))</f>
        <v>0</v>
      </c>
      <c r="M374" s="242">
        <f>INDEX('Policy Characteristics'!G:G,MATCH(PolicyLevers!$C374,'Policy Characteristics'!$C:$C,0))</f>
        <v>0.33</v>
      </c>
      <c r="N374" s="242">
        <f>INDEX('Policy Characteristics'!H:H,MATCH(PolicyLevers!$C374,'Policy Characteristics'!$C:$C,0))</f>
        <v>0.01</v>
      </c>
      <c r="O374" s="242" t="str">
        <f>INDEX('Policy Characteristics'!I:I,MATCH(PolicyLevers!$C374,'Policy Characteristics'!$C:$C,0))</f>
        <v>% reduction in energy use</v>
      </c>
      <c r="P374" s="242"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06" t="str">
        <f t="shared" si="55"/>
        <v>industry-ag-main.html#eff-stds</v>
      </c>
      <c r="R374" s="307" t="str">
        <f t="shared" si="55"/>
        <v>industry-energy-efficiency-standards.html</v>
      </c>
      <c r="S374" s="296" t="str">
        <f t="shared" si="55"/>
        <v>U.S. DOE, 2016, Industrial Energy Efficiency Potential Analysis, https://energy.gov/sites/prod/files/2017/04/f34/energy-savings-by-state-industrial-methodology.pdf</v>
      </c>
      <c r="T374" s="296" t="str">
        <f t="shared" si="55"/>
        <v>U.S. DOE, 2016, Industrial Energy Efficiency Potential Analysis, https://energy.gov/sites/prod/files/2017/04/f34/energy-savings-by-state-industrial-methodology.pdf</v>
      </c>
    </row>
    <row r="375" spans="1:20" s="251" customFormat="1" x14ac:dyDescent="0.35">
      <c r="A375" s="241" t="str">
        <f>INDEX('Policy Characteristics'!A:A,MATCH(PolicyLevers!$C375,'Policy Characteristics'!$C:$C,0))</f>
        <v>Industry</v>
      </c>
      <c r="B375" s="241" t="str">
        <f>INDEX('Policy Characteristics'!B:B,MATCH(PolicyLevers!$C375,'Policy Characteristics'!$C:$C,0))</f>
        <v>Industry Energy Efficiency Standards</v>
      </c>
      <c r="C375" s="251" t="str">
        <f t="shared" si="54"/>
        <v>Percentage Improvement in Eqpt Efficiency Standards above BAU</v>
      </c>
      <c r="D375" s="291" t="s">
        <v>141</v>
      </c>
      <c r="E375" s="291" t="s">
        <v>681</v>
      </c>
      <c r="F375" s="292" t="s">
        <v>690</v>
      </c>
      <c r="G375" s="291" t="s">
        <v>687</v>
      </c>
      <c r="H375" s="40">
        <v>761</v>
      </c>
      <c r="I375" s="291" t="s">
        <v>47</v>
      </c>
      <c r="J375" s="242" t="str">
        <f>INDEX('Policy Characteristics'!D:D,MATCH(PolicyLevers!$C375,'Policy Characteristics'!$C:$C,0))</f>
        <v>Industry Energy Efficiency Standards</v>
      </c>
      <c r="K375" s="242" t="str">
        <f>INDEX('Policy Characteristics'!E:E,MATCH(PolicyLevers!$C375,'Policy Characteristics'!$C:$C,0))</f>
        <v>indst efficiency standards</v>
      </c>
      <c r="L375" s="242">
        <f>INDEX('Policy Characteristics'!F:F,MATCH(PolicyLevers!$C375,'Policy Characteristics'!$C:$C,0))</f>
        <v>0</v>
      </c>
      <c r="M375" s="242">
        <f>INDEX('Policy Characteristics'!G:G,MATCH(PolicyLevers!$C375,'Policy Characteristics'!$C:$C,0))</f>
        <v>0.33</v>
      </c>
      <c r="N375" s="242">
        <f>INDEX('Policy Characteristics'!H:H,MATCH(PolicyLevers!$C375,'Policy Characteristics'!$C:$C,0))</f>
        <v>0.01</v>
      </c>
      <c r="O375" s="242" t="str">
        <f>INDEX('Policy Characteristics'!I:I,MATCH(PolicyLevers!$C375,'Policy Characteristics'!$C:$C,0))</f>
        <v>% reduction in energy use</v>
      </c>
      <c r="P375" s="242"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06" t="str">
        <f t="shared" si="55"/>
        <v>industry-ag-main.html#eff-stds</v>
      </c>
      <c r="R375" s="307" t="str">
        <f t="shared" si="55"/>
        <v>industry-energy-efficiency-standards.html</v>
      </c>
      <c r="S375" s="296" t="str">
        <f t="shared" si="55"/>
        <v>U.S. DOE, 2016, Industrial Energy Efficiency Potential Analysis, https://energy.gov/sites/prod/files/2017/04/f34/energy-savings-by-state-industrial-methodology.pdf</v>
      </c>
      <c r="T375" s="296" t="str">
        <f t="shared" si="55"/>
        <v>U.S. DOE, 2016, Industrial Energy Efficiency Potential Analysis, https://energy.gov/sites/prod/files/2017/04/f34/energy-savings-by-state-industrial-methodology.pdf</v>
      </c>
    </row>
    <row r="376" spans="1:20" s="251" customFormat="1" x14ac:dyDescent="0.35">
      <c r="A376" s="241" t="str">
        <f>INDEX('Policy Characteristics'!A:A,MATCH(PolicyLevers!$C376,'Policy Characteristics'!$C:$C,0))</f>
        <v>Industry</v>
      </c>
      <c r="B376" s="241" t="str">
        <f>INDEX('Policy Characteristics'!B:B,MATCH(PolicyLevers!$C376,'Policy Characteristics'!$C:$C,0))</f>
        <v>Industry Energy Efficiency Standards</v>
      </c>
      <c r="C376" s="251" t="str">
        <f>C$370</f>
        <v>Percentage Improvement in Eqpt Efficiency Standards above BAU</v>
      </c>
      <c r="D376" s="291" t="s">
        <v>141</v>
      </c>
      <c r="E376" s="291" t="s">
        <v>1054</v>
      </c>
      <c r="F376" s="292" t="s">
        <v>690</v>
      </c>
      <c r="G376" s="291" t="s">
        <v>1057</v>
      </c>
      <c r="H376" s="40">
        <v>762</v>
      </c>
      <c r="I376" s="291" t="s">
        <v>47</v>
      </c>
      <c r="J376" s="242" t="str">
        <f>INDEX('Policy Characteristics'!D:D,MATCH(PolicyLevers!$C376,'Policy Characteristics'!$C:$C,0))</f>
        <v>Industry Energy Efficiency Standards</v>
      </c>
      <c r="K376" s="242" t="str">
        <f>INDEX('Policy Characteristics'!E:E,MATCH(PolicyLevers!$C376,'Policy Characteristics'!$C:$C,0))</f>
        <v>indst efficiency standards</v>
      </c>
      <c r="L376" s="242">
        <f>INDEX('Policy Characteristics'!F:F,MATCH(PolicyLevers!$C376,'Policy Characteristics'!$C:$C,0))</f>
        <v>0</v>
      </c>
      <c r="M376" s="242">
        <f>INDEX('Policy Characteristics'!G:G,MATCH(PolicyLevers!$C376,'Policy Characteristics'!$C:$C,0))</f>
        <v>0.33</v>
      </c>
      <c r="N376" s="242">
        <f>INDEX('Policy Characteristics'!H:H,MATCH(PolicyLevers!$C376,'Policy Characteristics'!$C:$C,0))</f>
        <v>0.01</v>
      </c>
      <c r="O376" s="242" t="str">
        <f>INDEX('Policy Characteristics'!I:I,MATCH(PolicyLevers!$C376,'Policy Characteristics'!$C:$C,0))</f>
        <v>% reduction in energy use</v>
      </c>
      <c r="P376" s="242"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06" t="str">
        <f t="shared" si="55"/>
        <v>industry-ag-main.html#eff-stds</v>
      </c>
      <c r="R376" s="307" t="str">
        <f t="shared" si="55"/>
        <v>industry-energy-efficiency-standards.html</v>
      </c>
      <c r="S376" s="296" t="str">
        <f t="shared" si="55"/>
        <v>U.S. DOE, 2016, Industrial Energy Efficiency Potential Analysis, https://energy.gov/sites/prod/files/2017/04/f34/energy-savings-by-state-industrial-methodology.pdf</v>
      </c>
      <c r="T376" s="296" t="str">
        <f t="shared" si="55"/>
        <v>U.S. DOE, 2016, Industrial Energy Efficiency Potential Analysis, https://energy.gov/sites/prod/files/2017/04/f34/energy-savings-by-state-industrial-methodology.pdf</v>
      </c>
    </row>
    <row r="377" spans="1:20" s="251" customFormat="1" x14ac:dyDescent="0.35">
      <c r="A377" s="241" t="str">
        <f>INDEX('Policy Characteristics'!A:A,MATCH(PolicyLevers!$C377,'Policy Characteristics'!$C:$C,0))</f>
        <v>Industry</v>
      </c>
      <c r="B377" s="241" t="str">
        <f>INDEX('Policy Characteristics'!B:B,MATCH(PolicyLevers!$C377,'Policy Characteristics'!$C:$C,0))</f>
        <v>Industry Energy Efficiency Standards</v>
      </c>
      <c r="C377" s="251" t="str">
        <f t="shared" si="54"/>
        <v>Percentage Improvement in Eqpt Efficiency Standards above BAU</v>
      </c>
      <c r="D377" s="291" t="s">
        <v>141</v>
      </c>
      <c r="E377" s="291" t="s">
        <v>1055</v>
      </c>
      <c r="F377" s="292" t="s">
        <v>690</v>
      </c>
      <c r="G377" s="291" t="s">
        <v>1059</v>
      </c>
      <c r="H377" s="40">
        <v>763</v>
      </c>
      <c r="I377" s="291" t="s">
        <v>46</v>
      </c>
      <c r="J377" s="242" t="str">
        <f>INDEX('Policy Characteristics'!D:D,MATCH(PolicyLevers!$C377,'Policy Characteristics'!$C:$C,0))</f>
        <v>Industry Energy Efficiency Standards</v>
      </c>
      <c r="K377" s="242" t="str">
        <f>INDEX('Policy Characteristics'!E:E,MATCH(PolicyLevers!$C377,'Policy Characteristics'!$C:$C,0))</f>
        <v>indst efficiency standards</v>
      </c>
      <c r="L377" s="242">
        <f>INDEX('Policy Characteristics'!F:F,MATCH(PolicyLevers!$C377,'Policy Characteristics'!$C:$C,0))</f>
        <v>0</v>
      </c>
      <c r="M377" s="242">
        <f>INDEX('Policy Characteristics'!G:G,MATCH(PolicyLevers!$C377,'Policy Characteristics'!$C:$C,0))</f>
        <v>0.33</v>
      </c>
      <c r="N377" s="242">
        <f>INDEX('Policy Characteristics'!H:H,MATCH(PolicyLevers!$C377,'Policy Characteristics'!$C:$C,0))</f>
        <v>0.01</v>
      </c>
      <c r="O377" s="242" t="str">
        <f>INDEX('Policy Characteristics'!I:I,MATCH(PolicyLevers!$C377,'Policy Characteristics'!$C:$C,0))</f>
        <v>% reduction in energy use</v>
      </c>
      <c r="P377" s="242"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06" t="str">
        <f t="shared" si="55"/>
        <v>industry-ag-main.html#eff-stds</v>
      </c>
      <c r="R377" s="307" t="str">
        <f t="shared" si="55"/>
        <v>industry-energy-efficiency-standards.html</v>
      </c>
      <c r="S377" s="296" t="str">
        <f t="shared" si="55"/>
        <v>U.S. DOE, 2016, Industrial Energy Efficiency Potential Analysis, https://energy.gov/sites/prod/files/2017/04/f34/energy-savings-by-state-industrial-methodology.pdf</v>
      </c>
      <c r="T377" s="296" t="str">
        <f t="shared" si="55"/>
        <v>U.S. DOE, 2016, Industrial Energy Efficiency Potential Analysis, https://energy.gov/sites/prod/files/2017/04/f34/energy-savings-by-state-industrial-methodology.pdf</v>
      </c>
    </row>
    <row r="378" spans="1:20" s="251" customFormat="1" x14ac:dyDescent="0.35">
      <c r="A378" s="241" t="str">
        <f>INDEX('Policy Characteristics'!A:A,MATCH(PolicyLevers!$C378,'Policy Characteristics'!$C:$C,0))</f>
        <v>Industry</v>
      </c>
      <c r="B378" s="241" t="str">
        <f>INDEX('Policy Characteristics'!B:B,MATCH(PolicyLevers!$C378,'Policy Characteristics'!$C:$C,0))</f>
        <v>Industry Energy Efficiency Standards</v>
      </c>
      <c r="C378" s="251" t="str">
        <f t="shared" si="54"/>
        <v>Percentage Improvement in Eqpt Efficiency Standards above BAU</v>
      </c>
      <c r="D378" s="291" t="s">
        <v>141</v>
      </c>
      <c r="E378" s="291" t="s">
        <v>1056</v>
      </c>
      <c r="F378" s="292" t="s">
        <v>690</v>
      </c>
      <c r="G378" s="291" t="s">
        <v>1060</v>
      </c>
      <c r="H378" s="40">
        <v>764</v>
      </c>
      <c r="I378" s="291" t="s">
        <v>46</v>
      </c>
      <c r="J378" s="242" t="str">
        <f>INDEX('Policy Characteristics'!D:D,MATCH(PolicyLevers!$C378,'Policy Characteristics'!$C:$C,0))</f>
        <v>Industry Energy Efficiency Standards</v>
      </c>
      <c r="K378" s="242" t="str">
        <f>INDEX('Policy Characteristics'!E:E,MATCH(PolicyLevers!$C378,'Policy Characteristics'!$C:$C,0))</f>
        <v>indst efficiency standards</v>
      </c>
      <c r="L378" s="242">
        <f>INDEX('Policy Characteristics'!F:F,MATCH(PolicyLevers!$C378,'Policy Characteristics'!$C:$C,0))</f>
        <v>0</v>
      </c>
      <c r="M378" s="242">
        <f>INDEX('Policy Characteristics'!G:G,MATCH(PolicyLevers!$C378,'Policy Characteristics'!$C:$C,0))</f>
        <v>0.33</v>
      </c>
      <c r="N378" s="242">
        <f>INDEX('Policy Characteristics'!H:H,MATCH(PolicyLevers!$C378,'Policy Characteristics'!$C:$C,0))</f>
        <v>0.01</v>
      </c>
      <c r="O378" s="242" t="str">
        <f>INDEX('Policy Characteristics'!I:I,MATCH(PolicyLevers!$C378,'Policy Characteristics'!$C:$C,0))</f>
        <v>% reduction in energy use</v>
      </c>
      <c r="P378" s="242"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06" t="str">
        <f t="shared" si="55"/>
        <v>industry-ag-main.html#eff-stds</v>
      </c>
      <c r="R378" s="307" t="str">
        <f t="shared" si="55"/>
        <v>industry-energy-efficiency-standards.html</v>
      </c>
      <c r="S378" s="296" t="str">
        <f t="shared" si="55"/>
        <v>U.S. DOE, 2016, Industrial Energy Efficiency Potential Analysis, https://energy.gov/sites/prod/files/2017/04/f34/energy-savings-by-state-industrial-methodology.pdf</v>
      </c>
      <c r="T378" s="296" t="str">
        <f t="shared" si="55"/>
        <v>U.S. DOE, 2016, Industrial Energy Efficiency Potential Analysis, https://energy.gov/sites/prod/files/2017/04/f34/energy-savings-by-state-industrial-methodology.pdf</v>
      </c>
    </row>
    <row r="379" spans="1:20" s="251" customFormat="1" x14ac:dyDescent="0.35">
      <c r="A379" s="241" t="str">
        <f>INDEX('Policy Characteristics'!A:A,MATCH(PolicyLevers!$C379,'Policy Characteristics'!$C:$C,0))</f>
        <v>Industry</v>
      </c>
      <c r="B379" s="241" t="str">
        <f>INDEX('Policy Characteristics'!B:B,MATCH(PolicyLevers!$C379,'Policy Characteristics'!$C:$C,0))</f>
        <v>Industry Energy Efficiency Standards</v>
      </c>
      <c r="C379" s="251" t="str">
        <f t="shared" si="54"/>
        <v>Percentage Improvement in Eqpt Efficiency Standards above BAU</v>
      </c>
      <c r="D379" s="291" t="s">
        <v>141</v>
      </c>
      <c r="E379" s="291" t="s">
        <v>1053</v>
      </c>
      <c r="F379" s="292" t="s">
        <v>690</v>
      </c>
      <c r="G379" s="291" t="s">
        <v>1058</v>
      </c>
      <c r="H379" s="40">
        <v>765</v>
      </c>
      <c r="I379" s="291" t="s">
        <v>47</v>
      </c>
      <c r="J379" s="242" t="str">
        <f>INDEX('Policy Characteristics'!D:D,MATCH(PolicyLevers!$C379,'Policy Characteristics'!$C:$C,0))</f>
        <v>Industry Energy Efficiency Standards</v>
      </c>
      <c r="K379" s="242" t="str">
        <f>INDEX('Policy Characteristics'!E:E,MATCH(PolicyLevers!$C379,'Policy Characteristics'!$C:$C,0))</f>
        <v>indst efficiency standards</v>
      </c>
      <c r="L379" s="242">
        <f>INDEX('Policy Characteristics'!F:F,MATCH(PolicyLevers!$C379,'Policy Characteristics'!$C:$C,0))</f>
        <v>0</v>
      </c>
      <c r="M379" s="242">
        <f>INDEX('Policy Characteristics'!G:G,MATCH(PolicyLevers!$C379,'Policy Characteristics'!$C:$C,0))</f>
        <v>0.33</v>
      </c>
      <c r="N379" s="242">
        <f>INDEX('Policy Characteristics'!H:H,MATCH(PolicyLevers!$C379,'Policy Characteristics'!$C:$C,0))</f>
        <v>0.01</v>
      </c>
      <c r="O379" s="242" t="str">
        <f>INDEX('Policy Characteristics'!I:I,MATCH(PolicyLevers!$C379,'Policy Characteristics'!$C:$C,0))</f>
        <v>% reduction in energy use</v>
      </c>
      <c r="P379" s="242"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06" t="str">
        <f t="shared" si="55"/>
        <v>industry-ag-main.html#eff-stds</v>
      </c>
      <c r="R379" s="307" t="str">
        <f t="shared" si="55"/>
        <v>industry-energy-efficiency-standards.html</v>
      </c>
      <c r="S379" s="296" t="str">
        <f t="shared" si="55"/>
        <v>U.S. DOE, 2016, Industrial Energy Efficiency Potential Analysis, https://energy.gov/sites/prod/files/2017/04/f34/energy-savings-by-state-industrial-methodology.pdf</v>
      </c>
      <c r="T379" s="296" t="str">
        <f t="shared" si="55"/>
        <v>U.S. DOE, 2016, Industrial Energy Efficiency Potential Analysis, https://energy.gov/sites/prod/files/2017/04/f34/energy-savings-by-state-industrial-methodology.pdf</v>
      </c>
    </row>
    <row r="380" spans="1:20" s="251" customFormat="1" x14ac:dyDescent="0.35">
      <c r="A380" s="241" t="str">
        <f>INDEX('Policy Characteristics'!A:A,MATCH(PolicyLevers!$C380,'Policy Characteristics'!$C:$C,0))</f>
        <v>Industry</v>
      </c>
      <c r="B380" s="241" t="str">
        <f>INDEX('Policy Characteristics'!B:B,MATCH(PolicyLevers!$C380,'Policy Characteristics'!$C:$C,0))</f>
        <v>Industry Energy Efficiency Standards</v>
      </c>
      <c r="C380" s="251" t="str">
        <f t="shared" si="54"/>
        <v>Percentage Improvement in Eqpt Efficiency Standards above BAU</v>
      </c>
      <c r="D380" s="292" t="s">
        <v>142</v>
      </c>
      <c r="E380" s="291" t="s">
        <v>676</v>
      </c>
      <c r="F380" s="292" t="s">
        <v>691</v>
      </c>
      <c r="G380" s="291" t="s">
        <v>682</v>
      </c>
      <c r="H380" s="40">
        <v>766</v>
      </c>
      <c r="I380" s="291" t="s">
        <v>46</v>
      </c>
      <c r="J380" s="242" t="str">
        <f>INDEX('Policy Characteristics'!D:D,MATCH(PolicyLevers!$C380,'Policy Characteristics'!$C:$C,0))</f>
        <v>Industry Energy Efficiency Standards</v>
      </c>
      <c r="K380" s="242" t="str">
        <f>INDEX('Policy Characteristics'!E:E,MATCH(PolicyLevers!$C380,'Policy Characteristics'!$C:$C,0))</f>
        <v>indst efficiency standards</v>
      </c>
      <c r="L380" s="242">
        <f>INDEX('Policy Characteristics'!F:F,MATCH(PolicyLevers!$C380,'Policy Characteristics'!$C:$C,0))</f>
        <v>0</v>
      </c>
      <c r="M380" s="242">
        <f>INDEX('Policy Characteristics'!G:G,MATCH(PolicyLevers!$C380,'Policy Characteristics'!$C:$C,0))</f>
        <v>0.33</v>
      </c>
      <c r="N380" s="242">
        <f>INDEX('Policy Characteristics'!H:H,MATCH(PolicyLevers!$C380,'Policy Characteristics'!$C:$C,0))</f>
        <v>0.01</v>
      </c>
      <c r="O380" s="242" t="str">
        <f>INDEX('Policy Characteristics'!I:I,MATCH(PolicyLevers!$C380,'Policy Characteristics'!$C:$C,0))</f>
        <v>% reduction in energy use</v>
      </c>
      <c r="P380" s="242"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06" t="str">
        <f t="shared" si="55"/>
        <v>industry-ag-main.html#eff-stds</v>
      </c>
      <c r="R380" s="307" t="str">
        <f t="shared" si="55"/>
        <v>industry-energy-efficiency-standards.html</v>
      </c>
      <c r="S380" s="296" t="str">
        <f t="shared" si="55"/>
        <v>U.S. DOE, 2016, Industrial Energy Efficiency Potential Analysis, https://energy.gov/sites/prod/files/2017/04/f34/energy-savings-by-state-industrial-methodology.pdf</v>
      </c>
      <c r="T380" s="296" t="str">
        <f t="shared" si="55"/>
        <v>U.S. DOE, 2016, Industrial Energy Efficiency Potential Analysis, https://energy.gov/sites/prod/files/2017/04/f34/energy-savings-by-state-industrial-methodology.pdf</v>
      </c>
    </row>
    <row r="381" spans="1:20" s="251" customFormat="1" x14ac:dyDescent="0.35">
      <c r="A381" s="241" t="str">
        <f>INDEX('Policy Characteristics'!A:A,MATCH(PolicyLevers!$C381,'Policy Characteristics'!$C:$C,0))</f>
        <v>Industry</v>
      </c>
      <c r="B381" s="241" t="str">
        <f>INDEX('Policy Characteristics'!B:B,MATCH(PolicyLevers!$C381,'Policy Characteristics'!$C:$C,0))</f>
        <v>Industry Energy Efficiency Standards</v>
      </c>
      <c r="C381" s="251" t="str">
        <f t="shared" si="54"/>
        <v>Percentage Improvement in Eqpt Efficiency Standards above BAU</v>
      </c>
      <c r="D381" s="292" t="s">
        <v>142</v>
      </c>
      <c r="E381" s="291" t="s">
        <v>677</v>
      </c>
      <c r="F381" s="292" t="s">
        <v>691</v>
      </c>
      <c r="G381" s="291" t="s">
        <v>685</v>
      </c>
      <c r="H381" s="40">
        <v>767</v>
      </c>
      <c r="I381" s="291" t="s">
        <v>46</v>
      </c>
      <c r="J381" s="242" t="str">
        <f>INDEX('Policy Characteristics'!D:D,MATCH(PolicyLevers!$C381,'Policy Characteristics'!$C:$C,0))</f>
        <v>Industry Energy Efficiency Standards</v>
      </c>
      <c r="K381" s="242" t="str">
        <f>INDEX('Policy Characteristics'!E:E,MATCH(PolicyLevers!$C381,'Policy Characteristics'!$C:$C,0))</f>
        <v>indst efficiency standards</v>
      </c>
      <c r="L381" s="242">
        <f>INDEX('Policy Characteristics'!F:F,MATCH(PolicyLevers!$C381,'Policy Characteristics'!$C:$C,0))</f>
        <v>0</v>
      </c>
      <c r="M381" s="242">
        <f>INDEX('Policy Characteristics'!G:G,MATCH(PolicyLevers!$C381,'Policy Characteristics'!$C:$C,0))</f>
        <v>0.33</v>
      </c>
      <c r="N381" s="242">
        <f>INDEX('Policy Characteristics'!H:H,MATCH(PolicyLevers!$C381,'Policy Characteristics'!$C:$C,0))</f>
        <v>0.01</v>
      </c>
      <c r="O381" s="242" t="str">
        <f>INDEX('Policy Characteristics'!I:I,MATCH(PolicyLevers!$C381,'Policy Characteristics'!$C:$C,0))</f>
        <v>% reduction in energy use</v>
      </c>
      <c r="P381" s="242"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06" t="str">
        <f t="shared" si="55"/>
        <v>industry-ag-main.html#eff-stds</v>
      </c>
      <c r="R381" s="307" t="str">
        <f t="shared" si="55"/>
        <v>industry-energy-efficiency-standards.html</v>
      </c>
      <c r="S381" s="296" t="str">
        <f t="shared" si="55"/>
        <v>U.S. DOE, 2016, Industrial Energy Efficiency Potential Analysis, https://energy.gov/sites/prod/files/2017/04/f34/energy-savings-by-state-industrial-methodology.pdf</v>
      </c>
      <c r="T381" s="296" t="str">
        <f t="shared" si="55"/>
        <v>U.S. DOE, 2016, Industrial Energy Efficiency Potential Analysis, https://energy.gov/sites/prod/files/2017/04/f34/energy-savings-by-state-industrial-methodology.pdf</v>
      </c>
    </row>
    <row r="382" spans="1:20" s="251" customFormat="1" x14ac:dyDescent="0.35">
      <c r="A382" s="241" t="str">
        <f>INDEX('Policy Characteristics'!A:A,MATCH(PolicyLevers!$C382,'Policy Characteristics'!$C:$C,0))</f>
        <v>Industry</v>
      </c>
      <c r="B382" s="241" t="str">
        <f>INDEX('Policy Characteristics'!B:B,MATCH(PolicyLevers!$C382,'Policy Characteristics'!$C:$C,0))</f>
        <v>Industry Energy Efficiency Standards</v>
      </c>
      <c r="C382" s="251" t="str">
        <f t="shared" si="54"/>
        <v>Percentage Improvement in Eqpt Efficiency Standards above BAU</v>
      </c>
      <c r="D382" s="292" t="s">
        <v>142</v>
      </c>
      <c r="E382" s="291" t="s">
        <v>678</v>
      </c>
      <c r="F382" s="292" t="s">
        <v>691</v>
      </c>
      <c r="G382" s="291" t="s">
        <v>686</v>
      </c>
      <c r="H382" s="40">
        <v>768</v>
      </c>
      <c r="I382" s="291" t="s">
        <v>46</v>
      </c>
      <c r="J382" s="242" t="str">
        <f>INDEX('Policy Characteristics'!D:D,MATCH(PolicyLevers!$C382,'Policy Characteristics'!$C:$C,0))</f>
        <v>Industry Energy Efficiency Standards</v>
      </c>
      <c r="K382" s="242" t="str">
        <f>INDEX('Policy Characteristics'!E:E,MATCH(PolicyLevers!$C382,'Policy Characteristics'!$C:$C,0))</f>
        <v>indst efficiency standards</v>
      </c>
      <c r="L382" s="242">
        <f>INDEX('Policy Characteristics'!F:F,MATCH(PolicyLevers!$C382,'Policy Characteristics'!$C:$C,0))</f>
        <v>0</v>
      </c>
      <c r="M382" s="242">
        <f>INDEX('Policy Characteristics'!G:G,MATCH(PolicyLevers!$C382,'Policy Characteristics'!$C:$C,0))</f>
        <v>0.33</v>
      </c>
      <c r="N382" s="242">
        <f>INDEX('Policy Characteristics'!H:H,MATCH(PolicyLevers!$C382,'Policy Characteristics'!$C:$C,0))</f>
        <v>0.01</v>
      </c>
      <c r="O382" s="242" t="str">
        <f>INDEX('Policy Characteristics'!I:I,MATCH(PolicyLevers!$C382,'Policy Characteristics'!$C:$C,0))</f>
        <v>% reduction in energy use</v>
      </c>
      <c r="P382" s="242"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06" t="str">
        <f t="shared" si="55"/>
        <v>industry-ag-main.html#eff-stds</v>
      </c>
      <c r="R382" s="307" t="str">
        <f t="shared" si="55"/>
        <v>industry-energy-efficiency-standards.html</v>
      </c>
      <c r="S382" s="296" t="str">
        <f t="shared" si="55"/>
        <v>U.S. DOE, 2016, Industrial Energy Efficiency Potential Analysis, https://energy.gov/sites/prod/files/2017/04/f34/energy-savings-by-state-industrial-methodology.pdf</v>
      </c>
      <c r="T382" s="296" t="str">
        <f t="shared" si="55"/>
        <v>U.S. DOE, 2016, Industrial Energy Efficiency Potential Analysis, https://energy.gov/sites/prod/files/2017/04/f34/energy-savings-by-state-industrial-methodology.pdf</v>
      </c>
    </row>
    <row r="383" spans="1:20" s="251" customFormat="1" x14ac:dyDescent="0.35">
      <c r="A383" s="241" t="str">
        <f>INDEX('Policy Characteristics'!A:A,MATCH(PolicyLevers!$C383,'Policy Characteristics'!$C:$C,0))</f>
        <v>Industry</v>
      </c>
      <c r="B383" s="241" t="str">
        <f>INDEX('Policy Characteristics'!B:B,MATCH(PolicyLevers!$C383,'Policy Characteristics'!$C:$C,0))</f>
        <v>Industry Energy Efficiency Standards</v>
      </c>
      <c r="C383" s="251" t="str">
        <f t="shared" si="54"/>
        <v>Percentage Improvement in Eqpt Efficiency Standards above BAU</v>
      </c>
      <c r="D383" s="292" t="s">
        <v>142</v>
      </c>
      <c r="E383" s="291" t="s">
        <v>679</v>
      </c>
      <c r="F383" s="292" t="s">
        <v>691</v>
      </c>
      <c r="G383" s="291" t="s">
        <v>683</v>
      </c>
      <c r="H383" s="40">
        <v>769</v>
      </c>
      <c r="I383" s="291" t="s">
        <v>46</v>
      </c>
      <c r="J383" s="242" t="str">
        <f>INDEX('Policy Characteristics'!D:D,MATCH(PolicyLevers!$C383,'Policy Characteristics'!$C:$C,0))</f>
        <v>Industry Energy Efficiency Standards</v>
      </c>
      <c r="K383" s="242" t="str">
        <f>INDEX('Policy Characteristics'!E:E,MATCH(PolicyLevers!$C383,'Policy Characteristics'!$C:$C,0))</f>
        <v>indst efficiency standards</v>
      </c>
      <c r="L383" s="242">
        <f>INDEX('Policy Characteristics'!F:F,MATCH(PolicyLevers!$C383,'Policy Characteristics'!$C:$C,0))</f>
        <v>0</v>
      </c>
      <c r="M383" s="242">
        <f>INDEX('Policy Characteristics'!G:G,MATCH(PolicyLevers!$C383,'Policy Characteristics'!$C:$C,0))</f>
        <v>0.33</v>
      </c>
      <c r="N383" s="242">
        <f>INDEX('Policy Characteristics'!H:H,MATCH(PolicyLevers!$C383,'Policy Characteristics'!$C:$C,0))</f>
        <v>0.01</v>
      </c>
      <c r="O383" s="242" t="str">
        <f>INDEX('Policy Characteristics'!I:I,MATCH(PolicyLevers!$C383,'Policy Characteristics'!$C:$C,0))</f>
        <v>% reduction in energy use</v>
      </c>
      <c r="P383" s="242"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06" t="str">
        <f t="shared" si="55"/>
        <v>industry-ag-main.html#eff-stds</v>
      </c>
      <c r="R383" s="307" t="str">
        <f t="shared" si="55"/>
        <v>industry-energy-efficiency-standards.html</v>
      </c>
      <c r="S383" s="296" t="str">
        <f t="shared" si="55"/>
        <v>U.S. DOE, 2016, Industrial Energy Efficiency Potential Analysis, https://energy.gov/sites/prod/files/2017/04/f34/energy-savings-by-state-industrial-methodology.pdf</v>
      </c>
      <c r="T383" s="296" t="str">
        <f t="shared" si="55"/>
        <v>U.S. DOE, 2016, Industrial Energy Efficiency Potential Analysis, https://energy.gov/sites/prod/files/2017/04/f34/energy-savings-by-state-industrial-methodology.pdf</v>
      </c>
    </row>
    <row r="384" spans="1:20" s="251" customFormat="1" x14ac:dyDescent="0.35">
      <c r="A384" s="241" t="str">
        <f>INDEX('Policy Characteristics'!A:A,MATCH(PolicyLevers!$C384,'Policy Characteristics'!$C:$C,0))</f>
        <v>Industry</v>
      </c>
      <c r="B384" s="241" t="str">
        <f>INDEX('Policy Characteristics'!B:B,MATCH(PolicyLevers!$C384,'Policy Characteristics'!$C:$C,0))</f>
        <v>Industry Energy Efficiency Standards</v>
      </c>
      <c r="C384" s="251" t="str">
        <f t="shared" si="54"/>
        <v>Percentage Improvement in Eqpt Efficiency Standards above BAU</v>
      </c>
      <c r="D384" s="292" t="s">
        <v>142</v>
      </c>
      <c r="E384" s="291" t="s">
        <v>680</v>
      </c>
      <c r="F384" s="292" t="s">
        <v>691</v>
      </c>
      <c r="G384" s="291" t="s">
        <v>684</v>
      </c>
      <c r="H384" s="40">
        <v>770</v>
      </c>
      <c r="I384" s="291" t="s">
        <v>47</v>
      </c>
      <c r="J384" s="242" t="str">
        <f>INDEX('Policy Characteristics'!D:D,MATCH(PolicyLevers!$C384,'Policy Characteristics'!$C:$C,0))</f>
        <v>Industry Energy Efficiency Standards</v>
      </c>
      <c r="K384" s="242" t="str">
        <f>INDEX('Policy Characteristics'!E:E,MATCH(PolicyLevers!$C384,'Policy Characteristics'!$C:$C,0))</f>
        <v>indst efficiency standards</v>
      </c>
      <c r="L384" s="242">
        <f>INDEX('Policy Characteristics'!F:F,MATCH(PolicyLevers!$C384,'Policy Characteristics'!$C:$C,0))</f>
        <v>0</v>
      </c>
      <c r="M384" s="242">
        <f>INDEX('Policy Characteristics'!G:G,MATCH(PolicyLevers!$C384,'Policy Characteristics'!$C:$C,0))</f>
        <v>0.33</v>
      </c>
      <c r="N384" s="242">
        <f>INDEX('Policy Characteristics'!H:H,MATCH(PolicyLevers!$C384,'Policy Characteristics'!$C:$C,0))</f>
        <v>0.01</v>
      </c>
      <c r="O384" s="242" t="str">
        <f>INDEX('Policy Characteristics'!I:I,MATCH(PolicyLevers!$C384,'Policy Characteristics'!$C:$C,0))</f>
        <v>% reduction in energy use</v>
      </c>
      <c r="P384" s="242"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06" t="str">
        <f t="shared" si="55"/>
        <v>industry-ag-main.html#eff-stds</v>
      </c>
      <c r="R384" s="307" t="str">
        <f t="shared" si="55"/>
        <v>industry-energy-efficiency-standards.html</v>
      </c>
      <c r="S384" s="296" t="str">
        <f t="shared" si="55"/>
        <v>U.S. DOE, 2016, Industrial Energy Efficiency Potential Analysis, https://energy.gov/sites/prod/files/2017/04/f34/energy-savings-by-state-industrial-methodology.pdf</v>
      </c>
      <c r="T384" s="296" t="str">
        <f t="shared" si="55"/>
        <v>U.S. DOE, 2016, Industrial Energy Efficiency Potential Analysis, https://energy.gov/sites/prod/files/2017/04/f34/energy-savings-by-state-industrial-methodology.pdf</v>
      </c>
    </row>
    <row r="385" spans="1:20" s="251" customFormat="1" x14ac:dyDescent="0.35">
      <c r="A385" s="241" t="str">
        <f>INDEX('Policy Characteristics'!A:A,MATCH(PolicyLevers!$C385,'Policy Characteristics'!$C:$C,0))</f>
        <v>Industry</v>
      </c>
      <c r="B385" s="241" t="str">
        <f>INDEX('Policy Characteristics'!B:B,MATCH(PolicyLevers!$C385,'Policy Characteristics'!$C:$C,0))</f>
        <v>Industry Energy Efficiency Standards</v>
      </c>
      <c r="C385" s="251" t="str">
        <f t="shared" si="54"/>
        <v>Percentage Improvement in Eqpt Efficiency Standards above BAU</v>
      </c>
      <c r="D385" s="292" t="s">
        <v>142</v>
      </c>
      <c r="E385" s="291" t="s">
        <v>681</v>
      </c>
      <c r="F385" s="292" t="s">
        <v>691</v>
      </c>
      <c r="G385" s="291" t="s">
        <v>687</v>
      </c>
      <c r="H385" s="40">
        <v>771</v>
      </c>
      <c r="I385" s="291" t="s">
        <v>47</v>
      </c>
      <c r="J385" s="242" t="str">
        <f>INDEX('Policy Characteristics'!D:D,MATCH(PolicyLevers!$C385,'Policy Characteristics'!$C:$C,0))</f>
        <v>Industry Energy Efficiency Standards</v>
      </c>
      <c r="K385" s="242" t="str">
        <f>INDEX('Policy Characteristics'!E:E,MATCH(PolicyLevers!$C385,'Policy Characteristics'!$C:$C,0))</f>
        <v>indst efficiency standards</v>
      </c>
      <c r="L385" s="242">
        <f>INDEX('Policy Characteristics'!F:F,MATCH(PolicyLevers!$C385,'Policy Characteristics'!$C:$C,0))</f>
        <v>0</v>
      </c>
      <c r="M385" s="242">
        <f>INDEX('Policy Characteristics'!G:G,MATCH(PolicyLevers!$C385,'Policy Characteristics'!$C:$C,0))</f>
        <v>0.33</v>
      </c>
      <c r="N385" s="242">
        <f>INDEX('Policy Characteristics'!H:H,MATCH(PolicyLevers!$C385,'Policy Characteristics'!$C:$C,0))</f>
        <v>0.01</v>
      </c>
      <c r="O385" s="242" t="str">
        <f>INDEX('Policy Characteristics'!I:I,MATCH(PolicyLevers!$C385,'Policy Characteristics'!$C:$C,0))</f>
        <v>% reduction in energy use</v>
      </c>
      <c r="P385" s="242"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06" t="str">
        <f t="shared" si="55"/>
        <v>industry-ag-main.html#eff-stds</v>
      </c>
      <c r="R385" s="307" t="str">
        <f t="shared" si="55"/>
        <v>industry-energy-efficiency-standards.html</v>
      </c>
      <c r="S385" s="296" t="str">
        <f t="shared" si="55"/>
        <v>U.S. DOE, 2016, Industrial Energy Efficiency Potential Analysis, https://energy.gov/sites/prod/files/2017/04/f34/energy-savings-by-state-industrial-methodology.pdf</v>
      </c>
      <c r="T385" s="296" t="str">
        <f t="shared" si="55"/>
        <v>U.S. DOE, 2016, Industrial Energy Efficiency Potential Analysis, https://energy.gov/sites/prod/files/2017/04/f34/energy-savings-by-state-industrial-methodology.pdf</v>
      </c>
    </row>
    <row r="386" spans="1:20" s="251" customFormat="1" x14ac:dyDescent="0.35">
      <c r="A386" s="241" t="str">
        <f>INDEX('Policy Characteristics'!A:A,MATCH(PolicyLevers!$C386,'Policy Characteristics'!$C:$C,0))</f>
        <v>Industry</v>
      </c>
      <c r="B386" s="241" t="str">
        <f>INDEX('Policy Characteristics'!B:B,MATCH(PolicyLevers!$C386,'Policy Characteristics'!$C:$C,0))</f>
        <v>Industry Energy Efficiency Standards</v>
      </c>
      <c r="C386" s="251" t="str">
        <f t="shared" si="54"/>
        <v>Percentage Improvement in Eqpt Efficiency Standards above BAU</v>
      </c>
      <c r="D386" s="292" t="s">
        <v>142</v>
      </c>
      <c r="E386" s="291" t="s">
        <v>1054</v>
      </c>
      <c r="F386" s="292" t="s">
        <v>691</v>
      </c>
      <c r="G386" s="291" t="s">
        <v>1057</v>
      </c>
      <c r="H386" s="40">
        <v>772</v>
      </c>
      <c r="I386" s="291" t="s">
        <v>46</v>
      </c>
      <c r="J386" s="242" t="str">
        <f>INDEX('Policy Characteristics'!D:D,MATCH(PolicyLevers!$C386,'Policy Characteristics'!$C:$C,0))</f>
        <v>Industry Energy Efficiency Standards</v>
      </c>
      <c r="K386" s="242" t="str">
        <f>INDEX('Policy Characteristics'!E:E,MATCH(PolicyLevers!$C386,'Policy Characteristics'!$C:$C,0))</f>
        <v>indst efficiency standards</v>
      </c>
      <c r="L386" s="242">
        <f>INDEX('Policy Characteristics'!F:F,MATCH(PolicyLevers!$C386,'Policy Characteristics'!$C:$C,0))</f>
        <v>0</v>
      </c>
      <c r="M386" s="242">
        <f>INDEX('Policy Characteristics'!G:G,MATCH(PolicyLevers!$C386,'Policy Characteristics'!$C:$C,0))</f>
        <v>0.33</v>
      </c>
      <c r="N386" s="242">
        <f>INDEX('Policy Characteristics'!H:H,MATCH(PolicyLevers!$C386,'Policy Characteristics'!$C:$C,0))</f>
        <v>0.01</v>
      </c>
      <c r="O386" s="242" t="str">
        <f>INDEX('Policy Characteristics'!I:I,MATCH(PolicyLevers!$C386,'Policy Characteristics'!$C:$C,0))</f>
        <v>% reduction in energy use</v>
      </c>
      <c r="P386" s="242"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06" t="str">
        <f t="shared" si="55"/>
        <v>industry-ag-main.html#eff-stds</v>
      </c>
      <c r="R386" s="307" t="str">
        <f t="shared" si="55"/>
        <v>industry-energy-efficiency-standards.html</v>
      </c>
      <c r="S386" s="296" t="str">
        <f t="shared" si="55"/>
        <v>U.S. DOE, 2016, Industrial Energy Efficiency Potential Analysis, https://energy.gov/sites/prod/files/2017/04/f34/energy-savings-by-state-industrial-methodology.pdf</v>
      </c>
      <c r="T386" s="296" t="str">
        <f t="shared" si="55"/>
        <v>U.S. DOE, 2016, Industrial Energy Efficiency Potential Analysis, https://energy.gov/sites/prod/files/2017/04/f34/energy-savings-by-state-industrial-methodology.pdf</v>
      </c>
    </row>
    <row r="387" spans="1:20" s="251" customFormat="1" x14ac:dyDescent="0.35">
      <c r="A387" s="241" t="str">
        <f>INDEX('Policy Characteristics'!A:A,MATCH(PolicyLevers!$C387,'Policy Characteristics'!$C:$C,0))</f>
        <v>Industry</v>
      </c>
      <c r="B387" s="241" t="str">
        <f>INDEX('Policy Characteristics'!B:B,MATCH(PolicyLevers!$C387,'Policy Characteristics'!$C:$C,0))</f>
        <v>Industry Energy Efficiency Standards</v>
      </c>
      <c r="C387" s="251" t="str">
        <f t="shared" ref="A372:C387" si="56">C$370</f>
        <v>Percentage Improvement in Eqpt Efficiency Standards above BAU</v>
      </c>
      <c r="D387" s="292" t="s">
        <v>142</v>
      </c>
      <c r="E387" s="291" t="s">
        <v>1055</v>
      </c>
      <c r="F387" s="292" t="s">
        <v>691</v>
      </c>
      <c r="G387" s="291" t="s">
        <v>1059</v>
      </c>
      <c r="H387" s="40">
        <v>773</v>
      </c>
      <c r="I387" s="291" t="s">
        <v>47</v>
      </c>
      <c r="J387" s="242" t="str">
        <f>INDEX('Policy Characteristics'!D:D,MATCH(PolicyLevers!$C387,'Policy Characteristics'!$C:$C,0))</f>
        <v>Industry Energy Efficiency Standards</v>
      </c>
      <c r="K387" s="242" t="str">
        <f>INDEX('Policy Characteristics'!E:E,MATCH(PolicyLevers!$C387,'Policy Characteristics'!$C:$C,0))</f>
        <v>indst efficiency standards</v>
      </c>
      <c r="L387" s="242">
        <f>INDEX('Policy Characteristics'!F:F,MATCH(PolicyLevers!$C387,'Policy Characteristics'!$C:$C,0))</f>
        <v>0</v>
      </c>
      <c r="M387" s="242">
        <f>INDEX('Policy Characteristics'!G:G,MATCH(PolicyLevers!$C387,'Policy Characteristics'!$C:$C,0))</f>
        <v>0.33</v>
      </c>
      <c r="N387" s="242">
        <f>INDEX('Policy Characteristics'!H:H,MATCH(PolicyLevers!$C387,'Policy Characteristics'!$C:$C,0))</f>
        <v>0.01</v>
      </c>
      <c r="O387" s="242" t="str">
        <f>INDEX('Policy Characteristics'!I:I,MATCH(PolicyLevers!$C387,'Policy Characteristics'!$C:$C,0))</f>
        <v>% reduction in energy use</v>
      </c>
      <c r="P387" s="242"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06" t="str">
        <f t="shared" si="55"/>
        <v>industry-ag-main.html#eff-stds</v>
      </c>
      <c r="R387" s="307" t="str">
        <f t="shared" si="55"/>
        <v>industry-energy-efficiency-standards.html</v>
      </c>
      <c r="S387" s="296" t="str">
        <f t="shared" si="55"/>
        <v>U.S. DOE, 2016, Industrial Energy Efficiency Potential Analysis, https://energy.gov/sites/prod/files/2017/04/f34/energy-savings-by-state-industrial-methodology.pdf</v>
      </c>
      <c r="T387" s="296" t="str">
        <f t="shared" si="55"/>
        <v>U.S. DOE, 2016, Industrial Energy Efficiency Potential Analysis, https://energy.gov/sites/prod/files/2017/04/f34/energy-savings-by-state-industrial-methodology.pdf</v>
      </c>
    </row>
    <row r="388" spans="1:20" s="251" customFormat="1" x14ac:dyDescent="0.35">
      <c r="A388" s="241" t="str">
        <f>INDEX('Policy Characteristics'!A:A,MATCH(PolicyLevers!$C388,'Policy Characteristics'!$C:$C,0))</f>
        <v>Industry</v>
      </c>
      <c r="B388" s="241" t="str">
        <f>INDEX('Policy Characteristics'!B:B,MATCH(PolicyLevers!$C388,'Policy Characteristics'!$C:$C,0))</f>
        <v>Industry Energy Efficiency Standards</v>
      </c>
      <c r="C388" s="251" t="str">
        <f t="shared" ref="A388:C449" si="57">C$370</f>
        <v>Percentage Improvement in Eqpt Efficiency Standards above BAU</v>
      </c>
      <c r="D388" s="292" t="s">
        <v>142</v>
      </c>
      <c r="E388" s="291" t="s">
        <v>1056</v>
      </c>
      <c r="F388" s="292" t="s">
        <v>691</v>
      </c>
      <c r="G388" s="291" t="s">
        <v>1060</v>
      </c>
      <c r="H388" s="40">
        <v>774</v>
      </c>
      <c r="I388" s="291" t="s">
        <v>47</v>
      </c>
      <c r="J388" s="242" t="str">
        <f>INDEX('Policy Characteristics'!D:D,MATCH(PolicyLevers!$C388,'Policy Characteristics'!$C:$C,0))</f>
        <v>Industry Energy Efficiency Standards</v>
      </c>
      <c r="K388" s="242" t="str">
        <f>INDEX('Policy Characteristics'!E:E,MATCH(PolicyLevers!$C388,'Policy Characteristics'!$C:$C,0))</f>
        <v>indst efficiency standards</v>
      </c>
      <c r="L388" s="242">
        <f>INDEX('Policy Characteristics'!F:F,MATCH(PolicyLevers!$C388,'Policy Characteristics'!$C:$C,0))</f>
        <v>0</v>
      </c>
      <c r="M388" s="242">
        <f>INDEX('Policy Characteristics'!G:G,MATCH(PolicyLevers!$C388,'Policy Characteristics'!$C:$C,0))</f>
        <v>0.33</v>
      </c>
      <c r="N388" s="242">
        <f>INDEX('Policy Characteristics'!H:H,MATCH(PolicyLevers!$C388,'Policy Characteristics'!$C:$C,0))</f>
        <v>0.01</v>
      </c>
      <c r="O388" s="242" t="str">
        <f>INDEX('Policy Characteristics'!I:I,MATCH(PolicyLevers!$C388,'Policy Characteristics'!$C:$C,0))</f>
        <v>% reduction in energy use</v>
      </c>
      <c r="P388" s="242"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06" t="str">
        <f t="shared" ref="J388:T411" si="58">Q$370</f>
        <v>industry-ag-main.html#eff-stds</v>
      </c>
      <c r="R388" s="307" t="str">
        <f t="shared" si="58"/>
        <v>industry-energy-efficiency-standards.html</v>
      </c>
      <c r="S388" s="296" t="str">
        <f t="shared" si="58"/>
        <v>U.S. DOE, 2016, Industrial Energy Efficiency Potential Analysis, https://energy.gov/sites/prod/files/2017/04/f34/energy-savings-by-state-industrial-methodology.pdf</v>
      </c>
      <c r="T388" s="296" t="str">
        <f t="shared" si="58"/>
        <v>U.S. DOE, 2016, Industrial Energy Efficiency Potential Analysis, https://energy.gov/sites/prod/files/2017/04/f34/energy-savings-by-state-industrial-methodology.pdf</v>
      </c>
    </row>
    <row r="389" spans="1:20" s="251" customFormat="1" x14ac:dyDescent="0.35">
      <c r="A389" s="241" t="str">
        <f>INDEX('Policy Characteristics'!A:A,MATCH(PolicyLevers!$C389,'Policy Characteristics'!$C:$C,0))</f>
        <v>Industry</v>
      </c>
      <c r="B389" s="241" t="str">
        <f>INDEX('Policy Characteristics'!B:B,MATCH(PolicyLevers!$C389,'Policy Characteristics'!$C:$C,0))</f>
        <v>Industry Energy Efficiency Standards</v>
      </c>
      <c r="C389" s="251" t="str">
        <f t="shared" si="57"/>
        <v>Percentage Improvement in Eqpt Efficiency Standards above BAU</v>
      </c>
      <c r="D389" s="292" t="s">
        <v>142</v>
      </c>
      <c r="E389" s="291" t="s">
        <v>1053</v>
      </c>
      <c r="F389" s="292" t="s">
        <v>691</v>
      </c>
      <c r="G389" s="291" t="s">
        <v>1058</v>
      </c>
      <c r="H389" s="40">
        <v>775</v>
      </c>
      <c r="I389" s="291" t="s">
        <v>47</v>
      </c>
      <c r="J389" s="242" t="str">
        <f>INDEX('Policy Characteristics'!D:D,MATCH(PolicyLevers!$C389,'Policy Characteristics'!$C:$C,0))</f>
        <v>Industry Energy Efficiency Standards</v>
      </c>
      <c r="K389" s="242" t="str">
        <f>INDEX('Policy Characteristics'!E:E,MATCH(PolicyLevers!$C389,'Policy Characteristics'!$C:$C,0))</f>
        <v>indst efficiency standards</v>
      </c>
      <c r="L389" s="242">
        <f>INDEX('Policy Characteristics'!F:F,MATCH(PolicyLevers!$C389,'Policy Characteristics'!$C:$C,0))</f>
        <v>0</v>
      </c>
      <c r="M389" s="242">
        <f>INDEX('Policy Characteristics'!G:G,MATCH(PolicyLevers!$C389,'Policy Characteristics'!$C:$C,0))</f>
        <v>0.33</v>
      </c>
      <c r="N389" s="242">
        <f>INDEX('Policy Characteristics'!H:H,MATCH(PolicyLevers!$C389,'Policy Characteristics'!$C:$C,0))</f>
        <v>0.01</v>
      </c>
      <c r="O389" s="242" t="str">
        <f>INDEX('Policy Characteristics'!I:I,MATCH(PolicyLevers!$C389,'Policy Characteristics'!$C:$C,0))</f>
        <v>% reduction in energy use</v>
      </c>
      <c r="P389" s="242"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06" t="str">
        <f t="shared" si="58"/>
        <v>industry-ag-main.html#eff-stds</v>
      </c>
      <c r="R389" s="307" t="str">
        <f t="shared" si="58"/>
        <v>industry-energy-efficiency-standards.html</v>
      </c>
      <c r="S389" s="296" t="str">
        <f t="shared" si="58"/>
        <v>U.S. DOE, 2016, Industrial Energy Efficiency Potential Analysis, https://energy.gov/sites/prod/files/2017/04/f34/energy-savings-by-state-industrial-methodology.pdf</v>
      </c>
      <c r="T389" s="296" t="str">
        <f t="shared" si="58"/>
        <v>U.S. DOE, 2016, Industrial Energy Efficiency Potential Analysis, https://energy.gov/sites/prod/files/2017/04/f34/energy-savings-by-state-industrial-methodology.pdf</v>
      </c>
    </row>
    <row r="390" spans="1:20" s="251" customFormat="1" x14ac:dyDescent="0.35">
      <c r="A390" s="241" t="str">
        <f>INDEX('Policy Characteristics'!A:A,MATCH(PolicyLevers!$C390,'Policy Characteristics'!$C:$C,0))</f>
        <v>Industry</v>
      </c>
      <c r="B390" s="241" t="str">
        <f>INDEX('Policy Characteristics'!B:B,MATCH(PolicyLevers!$C390,'Policy Characteristics'!$C:$C,0))</f>
        <v>Industry Energy Efficiency Standards</v>
      </c>
      <c r="C390" s="251" t="str">
        <f t="shared" si="57"/>
        <v>Percentage Improvement in Eqpt Efficiency Standards above BAU</v>
      </c>
      <c r="D390" s="292" t="s">
        <v>143</v>
      </c>
      <c r="E390" s="291" t="s">
        <v>676</v>
      </c>
      <c r="F390" s="292" t="s">
        <v>692</v>
      </c>
      <c r="G390" s="291" t="s">
        <v>682</v>
      </c>
      <c r="H390" s="40">
        <v>776</v>
      </c>
      <c r="I390" s="291" t="s">
        <v>46</v>
      </c>
      <c r="J390" s="242" t="str">
        <f>INDEX('Policy Characteristics'!D:D,MATCH(PolicyLevers!$C390,'Policy Characteristics'!$C:$C,0))</f>
        <v>Industry Energy Efficiency Standards</v>
      </c>
      <c r="K390" s="242" t="str">
        <f>INDEX('Policy Characteristics'!E:E,MATCH(PolicyLevers!$C390,'Policy Characteristics'!$C:$C,0))</f>
        <v>indst efficiency standards</v>
      </c>
      <c r="L390" s="242">
        <f>INDEX('Policy Characteristics'!F:F,MATCH(PolicyLevers!$C390,'Policy Characteristics'!$C:$C,0))</f>
        <v>0</v>
      </c>
      <c r="M390" s="242">
        <f>INDEX('Policy Characteristics'!G:G,MATCH(PolicyLevers!$C390,'Policy Characteristics'!$C:$C,0))</f>
        <v>0.33</v>
      </c>
      <c r="N390" s="242">
        <f>INDEX('Policy Characteristics'!H:H,MATCH(PolicyLevers!$C390,'Policy Characteristics'!$C:$C,0))</f>
        <v>0.01</v>
      </c>
      <c r="O390" s="242" t="str">
        <f>INDEX('Policy Characteristics'!I:I,MATCH(PolicyLevers!$C390,'Policy Characteristics'!$C:$C,0))</f>
        <v>% reduction in energy use</v>
      </c>
      <c r="P390" s="242"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06" t="str">
        <f t="shared" si="58"/>
        <v>industry-ag-main.html#eff-stds</v>
      </c>
      <c r="R390" s="307" t="str">
        <f t="shared" si="58"/>
        <v>industry-energy-efficiency-standards.html</v>
      </c>
      <c r="S390" s="296" t="str">
        <f t="shared" si="58"/>
        <v>U.S. DOE, 2016, Industrial Energy Efficiency Potential Analysis, https://energy.gov/sites/prod/files/2017/04/f34/energy-savings-by-state-industrial-methodology.pdf</v>
      </c>
      <c r="T390" s="296" t="str">
        <f t="shared" si="58"/>
        <v>U.S. DOE, 2016, Industrial Energy Efficiency Potential Analysis, https://energy.gov/sites/prod/files/2017/04/f34/energy-savings-by-state-industrial-methodology.pdf</v>
      </c>
    </row>
    <row r="391" spans="1:20" s="251" customFormat="1" x14ac:dyDescent="0.35">
      <c r="A391" s="241" t="str">
        <f>INDEX('Policy Characteristics'!A:A,MATCH(PolicyLevers!$C391,'Policy Characteristics'!$C:$C,0))</f>
        <v>Industry</v>
      </c>
      <c r="B391" s="241" t="str">
        <f>INDEX('Policy Characteristics'!B:B,MATCH(PolicyLevers!$C391,'Policy Characteristics'!$C:$C,0))</f>
        <v>Industry Energy Efficiency Standards</v>
      </c>
      <c r="C391" s="251" t="str">
        <f t="shared" si="57"/>
        <v>Percentage Improvement in Eqpt Efficiency Standards above BAU</v>
      </c>
      <c r="D391" s="292" t="s">
        <v>143</v>
      </c>
      <c r="E391" s="291" t="s">
        <v>677</v>
      </c>
      <c r="F391" s="292" t="s">
        <v>692</v>
      </c>
      <c r="G391" s="291" t="s">
        <v>685</v>
      </c>
      <c r="H391" s="40">
        <v>777</v>
      </c>
      <c r="I391" s="291" t="s">
        <v>46</v>
      </c>
      <c r="J391" s="242" t="str">
        <f>INDEX('Policy Characteristics'!D:D,MATCH(PolicyLevers!$C391,'Policy Characteristics'!$C:$C,0))</f>
        <v>Industry Energy Efficiency Standards</v>
      </c>
      <c r="K391" s="242" t="str">
        <f>INDEX('Policy Characteristics'!E:E,MATCH(PolicyLevers!$C391,'Policy Characteristics'!$C:$C,0))</f>
        <v>indst efficiency standards</v>
      </c>
      <c r="L391" s="242">
        <f>INDEX('Policy Characteristics'!F:F,MATCH(PolicyLevers!$C391,'Policy Characteristics'!$C:$C,0))</f>
        <v>0</v>
      </c>
      <c r="M391" s="242">
        <f>INDEX('Policy Characteristics'!G:G,MATCH(PolicyLevers!$C391,'Policy Characteristics'!$C:$C,0))</f>
        <v>0.33</v>
      </c>
      <c r="N391" s="242">
        <f>INDEX('Policy Characteristics'!H:H,MATCH(PolicyLevers!$C391,'Policy Characteristics'!$C:$C,0))</f>
        <v>0.01</v>
      </c>
      <c r="O391" s="242" t="str">
        <f>INDEX('Policy Characteristics'!I:I,MATCH(PolicyLevers!$C391,'Policy Characteristics'!$C:$C,0))</f>
        <v>% reduction in energy use</v>
      </c>
      <c r="P391" s="242"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06" t="str">
        <f t="shared" si="58"/>
        <v>industry-ag-main.html#eff-stds</v>
      </c>
      <c r="R391" s="307" t="str">
        <f t="shared" si="58"/>
        <v>industry-energy-efficiency-standards.html</v>
      </c>
      <c r="S391" s="296" t="str">
        <f t="shared" si="58"/>
        <v>U.S. DOE, 2016, Industrial Energy Efficiency Potential Analysis, https://energy.gov/sites/prod/files/2017/04/f34/energy-savings-by-state-industrial-methodology.pdf</v>
      </c>
      <c r="T391" s="296" t="str">
        <f t="shared" si="58"/>
        <v>U.S. DOE, 2016, Industrial Energy Efficiency Potential Analysis, https://energy.gov/sites/prod/files/2017/04/f34/energy-savings-by-state-industrial-methodology.pdf</v>
      </c>
    </row>
    <row r="392" spans="1:20" s="251" customFormat="1" x14ac:dyDescent="0.35">
      <c r="A392" s="241" t="str">
        <f>INDEX('Policy Characteristics'!A:A,MATCH(PolicyLevers!$C392,'Policy Characteristics'!$C:$C,0))</f>
        <v>Industry</v>
      </c>
      <c r="B392" s="241" t="str">
        <f>INDEX('Policy Characteristics'!B:B,MATCH(PolicyLevers!$C392,'Policy Characteristics'!$C:$C,0))</f>
        <v>Industry Energy Efficiency Standards</v>
      </c>
      <c r="C392" s="251" t="str">
        <f t="shared" si="57"/>
        <v>Percentage Improvement in Eqpt Efficiency Standards above BAU</v>
      </c>
      <c r="D392" s="292" t="s">
        <v>143</v>
      </c>
      <c r="E392" s="291" t="s">
        <v>678</v>
      </c>
      <c r="F392" s="292" t="s">
        <v>692</v>
      </c>
      <c r="G392" s="291" t="s">
        <v>686</v>
      </c>
      <c r="H392" s="40">
        <v>778</v>
      </c>
      <c r="I392" s="291" t="s">
        <v>46</v>
      </c>
      <c r="J392" s="242" t="str">
        <f>INDEX('Policy Characteristics'!D:D,MATCH(PolicyLevers!$C392,'Policy Characteristics'!$C:$C,0))</f>
        <v>Industry Energy Efficiency Standards</v>
      </c>
      <c r="K392" s="242" t="str">
        <f>INDEX('Policy Characteristics'!E:E,MATCH(PolicyLevers!$C392,'Policy Characteristics'!$C:$C,0))</f>
        <v>indst efficiency standards</v>
      </c>
      <c r="L392" s="242">
        <f>INDEX('Policy Characteristics'!F:F,MATCH(PolicyLevers!$C392,'Policy Characteristics'!$C:$C,0))</f>
        <v>0</v>
      </c>
      <c r="M392" s="242">
        <f>INDEX('Policy Characteristics'!G:G,MATCH(PolicyLevers!$C392,'Policy Characteristics'!$C:$C,0))</f>
        <v>0.33</v>
      </c>
      <c r="N392" s="242">
        <f>INDEX('Policy Characteristics'!H:H,MATCH(PolicyLevers!$C392,'Policy Characteristics'!$C:$C,0))</f>
        <v>0.01</v>
      </c>
      <c r="O392" s="242" t="str">
        <f>INDEX('Policy Characteristics'!I:I,MATCH(PolicyLevers!$C392,'Policy Characteristics'!$C:$C,0))</f>
        <v>% reduction in energy use</v>
      </c>
      <c r="P392" s="242"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06" t="str">
        <f t="shared" si="58"/>
        <v>industry-ag-main.html#eff-stds</v>
      </c>
      <c r="R392" s="307" t="str">
        <f t="shared" si="58"/>
        <v>industry-energy-efficiency-standards.html</v>
      </c>
      <c r="S392" s="296" t="str">
        <f t="shared" si="58"/>
        <v>U.S. DOE, 2016, Industrial Energy Efficiency Potential Analysis, https://energy.gov/sites/prod/files/2017/04/f34/energy-savings-by-state-industrial-methodology.pdf</v>
      </c>
      <c r="T392" s="296" t="str">
        <f t="shared" si="58"/>
        <v>U.S. DOE, 2016, Industrial Energy Efficiency Potential Analysis, https://energy.gov/sites/prod/files/2017/04/f34/energy-savings-by-state-industrial-methodology.pdf</v>
      </c>
    </row>
    <row r="393" spans="1:20" s="251" customFormat="1" x14ac:dyDescent="0.35">
      <c r="A393" s="241" t="str">
        <f>INDEX('Policy Characteristics'!A:A,MATCH(PolicyLevers!$C393,'Policy Characteristics'!$C:$C,0))</f>
        <v>Industry</v>
      </c>
      <c r="B393" s="241" t="str">
        <f>INDEX('Policy Characteristics'!B:B,MATCH(PolicyLevers!$C393,'Policy Characteristics'!$C:$C,0))</f>
        <v>Industry Energy Efficiency Standards</v>
      </c>
      <c r="C393" s="251" t="str">
        <f t="shared" si="57"/>
        <v>Percentage Improvement in Eqpt Efficiency Standards above BAU</v>
      </c>
      <c r="D393" s="292" t="s">
        <v>143</v>
      </c>
      <c r="E393" s="291" t="s">
        <v>679</v>
      </c>
      <c r="F393" s="292" t="s">
        <v>692</v>
      </c>
      <c r="G393" s="291" t="s">
        <v>683</v>
      </c>
      <c r="H393" s="40">
        <v>779</v>
      </c>
      <c r="I393" s="291" t="s">
        <v>47</v>
      </c>
      <c r="J393" s="242" t="str">
        <f>INDEX('Policy Characteristics'!D:D,MATCH(PolicyLevers!$C393,'Policy Characteristics'!$C:$C,0))</f>
        <v>Industry Energy Efficiency Standards</v>
      </c>
      <c r="K393" s="242" t="str">
        <f>INDEX('Policy Characteristics'!E:E,MATCH(PolicyLevers!$C393,'Policy Characteristics'!$C:$C,0))</f>
        <v>indst efficiency standards</v>
      </c>
      <c r="L393" s="242">
        <f>INDEX('Policy Characteristics'!F:F,MATCH(PolicyLevers!$C393,'Policy Characteristics'!$C:$C,0))</f>
        <v>0</v>
      </c>
      <c r="M393" s="242">
        <f>INDEX('Policy Characteristics'!G:G,MATCH(PolicyLevers!$C393,'Policy Characteristics'!$C:$C,0))</f>
        <v>0.33</v>
      </c>
      <c r="N393" s="242">
        <f>INDEX('Policy Characteristics'!H:H,MATCH(PolicyLevers!$C393,'Policy Characteristics'!$C:$C,0))</f>
        <v>0.01</v>
      </c>
      <c r="O393" s="242" t="str">
        <f>INDEX('Policy Characteristics'!I:I,MATCH(PolicyLevers!$C393,'Policy Characteristics'!$C:$C,0))</f>
        <v>% reduction in energy use</v>
      </c>
      <c r="P393" s="242"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06" t="str">
        <f t="shared" si="58"/>
        <v>industry-ag-main.html#eff-stds</v>
      </c>
      <c r="R393" s="307" t="str">
        <f t="shared" si="58"/>
        <v>industry-energy-efficiency-standards.html</v>
      </c>
      <c r="S393" s="296" t="str">
        <f t="shared" si="58"/>
        <v>U.S. DOE, 2016, Industrial Energy Efficiency Potential Analysis, https://energy.gov/sites/prod/files/2017/04/f34/energy-savings-by-state-industrial-methodology.pdf</v>
      </c>
      <c r="T393" s="296" t="str">
        <f t="shared" si="58"/>
        <v>U.S. DOE, 2016, Industrial Energy Efficiency Potential Analysis, https://energy.gov/sites/prod/files/2017/04/f34/energy-savings-by-state-industrial-methodology.pdf</v>
      </c>
    </row>
    <row r="394" spans="1:20" s="251" customFormat="1" x14ac:dyDescent="0.35">
      <c r="A394" s="241" t="str">
        <f>INDEX('Policy Characteristics'!A:A,MATCH(PolicyLevers!$C394,'Policy Characteristics'!$C:$C,0))</f>
        <v>Industry</v>
      </c>
      <c r="B394" s="241" t="str">
        <f>INDEX('Policy Characteristics'!B:B,MATCH(PolicyLevers!$C394,'Policy Characteristics'!$C:$C,0))</f>
        <v>Industry Energy Efficiency Standards</v>
      </c>
      <c r="C394" s="251" t="str">
        <f t="shared" si="57"/>
        <v>Percentage Improvement in Eqpt Efficiency Standards above BAU</v>
      </c>
      <c r="D394" s="292" t="s">
        <v>143</v>
      </c>
      <c r="E394" s="291" t="s">
        <v>680</v>
      </c>
      <c r="F394" s="292" t="s">
        <v>692</v>
      </c>
      <c r="G394" s="291" t="s">
        <v>684</v>
      </c>
      <c r="H394" s="40">
        <v>780</v>
      </c>
      <c r="I394" s="291" t="s">
        <v>46</v>
      </c>
      <c r="J394" s="242" t="str">
        <f>INDEX('Policy Characteristics'!D:D,MATCH(PolicyLevers!$C394,'Policy Characteristics'!$C:$C,0))</f>
        <v>Industry Energy Efficiency Standards</v>
      </c>
      <c r="K394" s="242" t="str">
        <f>INDEX('Policy Characteristics'!E:E,MATCH(PolicyLevers!$C394,'Policy Characteristics'!$C:$C,0))</f>
        <v>indst efficiency standards</v>
      </c>
      <c r="L394" s="242">
        <f>INDEX('Policy Characteristics'!F:F,MATCH(PolicyLevers!$C394,'Policy Characteristics'!$C:$C,0))</f>
        <v>0</v>
      </c>
      <c r="M394" s="242">
        <f>INDEX('Policy Characteristics'!G:G,MATCH(PolicyLevers!$C394,'Policy Characteristics'!$C:$C,0))</f>
        <v>0.33</v>
      </c>
      <c r="N394" s="242">
        <f>INDEX('Policy Characteristics'!H:H,MATCH(PolicyLevers!$C394,'Policy Characteristics'!$C:$C,0))</f>
        <v>0.01</v>
      </c>
      <c r="O394" s="242" t="str">
        <f>INDEX('Policy Characteristics'!I:I,MATCH(PolicyLevers!$C394,'Policy Characteristics'!$C:$C,0))</f>
        <v>% reduction in energy use</v>
      </c>
      <c r="P394" s="242"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06" t="str">
        <f t="shared" si="58"/>
        <v>industry-ag-main.html#eff-stds</v>
      </c>
      <c r="R394" s="307" t="str">
        <f t="shared" si="58"/>
        <v>industry-energy-efficiency-standards.html</v>
      </c>
      <c r="S394" s="296" t="str">
        <f t="shared" si="58"/>
        <v>U.S. DOE, 2016, Industrial Energy Efficiency Potential Analysis, https://energy.gov/sites/prod/files/2017/04/f34/energy-savings-by-state-industrial-methodology.pdf</v>
      </c>
      <c r="T394" s="296" t="str">
        <f t="shared" si="58"/>
        <v>U.S. DOE, 2016, Industrial Energy Efficiency Potential Analysis, https://energy.gov/sites/prod/files/2017/04/f34/energy-savings-by-state-industrial-methodology.pdf</v>
      </c>
    </row>
    <row r="395" spans="1:20" s="251" customFormat="1" x14ac:dyDescent="0.35">
      <c r="A395" s="241" t="str">
        <f>INDEX('Policy Characteristics'!A:A,MATCH(PolicyLevers!$C395,'Policy Characteristics'!$C:$C,0))</f>
        <v>Industry</v>
      </c>
      <c r="B395" s="241" t="str">
        <f>INDEX('Policy Characteristics'!B:B,MATCH(PolicyLevers!$C395,'Policy Characteristics'!$C:$C,0))</f>
        <v>Industry Energy Efficiency Standards</v>
      </c>
      <c r="C395" s="251" t="str">
        <f t="shared" si="57"/>
        <v>Percentage Improvement in Eqpt Efficiency Standards above BAU</v>
      </c>
      <c r="D395" s="292" t="s">
        <v>143</v>
      </c>
      <c r="E395" s="291" t="s">
        <v>681</v>
      </c>
      <c r="F395" s="292" t="s">
        <v>692</v>
      </c>
      <c r="G395" s="291" t="s">
        <v>687</v>
      </c>
      <c r="H395" s="40">
        <v>781</v>
      </c>
      <c r="I395" s="291" t="s">
        <v>47</v>
      </c>
      <c r="J395" s="242" t="str">
        <f>INDEX('Policy Characteristics'!D:D,MATCH(PolicyLevers!$C395,'Policy Characteristics'!$C:$C,0))</f>
        <v>Industry Energy Efficiency Standards</v>
      </c>
      <c r="K395" s="242" t="str">
        <f>INDEX('Policy Characteristics'!E:E,MATCH(PolicyLevers!$C395,'Policy Characteristics'!$C:$C,0))</f>
        <v>indst efficiency standards</v>
      </c>
      <c r="L395" s="242">
        <f>INDEX('Policy Characteristics'!F:F,MATCH(PolicyLevers!$C395,'Policy Characteristics'!$C:$C,0))</f>
        <v>0</v>
      </c>
      <c r="M395" s="242">
        <f>INDEX('Policy Characteristics'!G:G,MATCH(PolicyLevers!$C395,'Policy Characteristics'!$C:$C,0))</f>
        <v>0.33</v>
      </c>
      <c r="N395" s="242">
        <f>INDEX('Policy Characteristics'!H:H,MATCH(PolicyLevers!$C395,'Policy Characteristics'!$C:$C,0))</f>
        <v>0.01</v>
      </c>
      <c r="O395" s="242" t="str">
        <f>INDEX('Policy Characteristics'!I:I,MATCH(PolicyLevers!$C395,'Policy Characteristics'!$C:$C,0))</f>
        <v>% reduction in energy use</v>
      </c>
      <c r="P395" s="242"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06" t="str">
        <f t="shared" si="58"/>
        <v>industry-ag-main.html#eff-stds</v>
      </c>
      <c r="R395" s="307" t="str">
        <f t="shared" si="58"/>
        <v>industry-energy-efficiency-standards.html</v>
      </c>
      <c r="S395" s="296" t="str">
        <f t="shared" si="58"/>
        <v>U.S. DOE, 2016, Industrial Energy Efficiency Potential Analysis, https://energy.gov/sites/prod/files/2017/04/f34/energy-savings-by-state-industrial-methodology.pdf</v>
      </c>
      <c r="T395" s="296" t="str">
        <f t="shared" si="58"/>
        <v>U.S. DOE, 2016, Industrial Energy Efficiency Potential Analysis, https://energy.gov/sites/prod/files/2017/04/f34/energy-savings-by-state-industrial-methodology.pdf</v>
      </c>
    </row>
    <row r="396" spans="1:20" s="251" customFormat="1" x14ac:dyDescent="0.35">
      <c r="A396" s="241" t="str">
        <f>INDEX('Policy Characteristics'!A:A,MATCH(PolicyLevers!$C396,'Policy Characteristics'!$C:$C,0))</f>
        <v>Industry</v>
      </c>
      <c r="B396" s="241" t="str">
        <f>INDEX('Policy Characteristics'!B:B,MATCH(PolicyLevers!$C396,'Policy Characteristics'!$C:$C,0))</f>
        <v>Industry Energy Efficiency Standards</v>
      </c>
      <c r="C396" s="251" t="str">
        <f t="shared" si="57"/>
        <v>Percentage Improvement in Eqpt Efficiency Standards above BAU</v>
      </c>
      <c r="D396" s="292" t="s">
        <v>143</v>
      </c>
      <c r="E396" s="291" t="s">
        <v>1054</v>
      </c>
      <c r="F396" s="292" t="s">
        <v>692</v>
      </c>
      <c r="G396" s="291" t="s">
        <v>1057</v>
      </c>
      <c r="H396" s="40">
        <v>782</v>
      </c>
      <c r="I396" s="291" t="s">
        <v>47</v>
      </c>
      <c r="J396" s="242" t="str">
        <f>INDEX('Policy Characteristics'!D:D,MATCH(PolicyLevers!$C396,'Policy Characteristics'!$C:$C,0))</f>
        <v>Industry Energy Efficiency Standards</v>
      </c>
      <c r="K396" s="242" t="str">
        <f>INDEX('Policy Characteristics'!E:E,MATCH(PolicyLevers!$C396,'Policy Characteristics'!$C:$C,0))</f>
        <v>indst efficiency standards</v>
      </c>
      <c r="L396" s="242">
        <f>INDEX('Policy Characteristics'!F:F,MATCH(PolicyLevers!$C396,'Policy Characteristics'!$C:$C,0))</f>
        <v>0</v>
      </c>
      <c r="M396" s="242">
        <f>INDEX('Policy Characteristics'!G:G,MATCH(PolicyLevers!$C396,'Policy Characteristics'!$C:$C,0))</f>
        <v>0.33</v>
      </c>
      <c r="N396" s="242">
        <f>INDEX('Policy Characteristics'!H:H,MATCH(PolicyLevers!$C396,'Policy Characteristics'!$C:$C,0))</f>
        <v>0.01</v>
      </c>
      <c r="O396" s="242" t="str">
        <f>INDEX('Policy Characteristics'!I:I,MATCH(PolicyLevers!$C396,'Policy Characteristics'!$C:$C,0))</f>
        <v>% reduction in energy use</v>
      </c>
      <c r="P396" s="242"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06" t="str">
        <f t="shared" si="58"/>
        <v>industry-ag-main.html#eff-stds</v>
      </c>
      <c r="R396" s="307" t="str">
        <f t="shared" si="58"/>
        <v>industry-energy-efficiency-standards.html</v>
      </c>
      <c r="S396" s="296" t="str">
        <f t="shared" si="58"/>
        <v>U.S. DOE, 2016, Industrial Energy Efficiency Potential Analysis, https://energy.gov/sites/prod/files/2017/04/f34/energy-savings-by-state-industrial-methodology.pdf</v>
      </c>
      <c r="T396" s="296" t="str">
        <f t="shared" si="58"/>
        <v>U.S. DOE, 2016, Industrial Energy Efficiency Potential Analysis, https://energy.gov/sites/prod/files/2017/04/f34/energy-savings-by-state-industrial-methodology.pdf</v>
      </c>
    </row>
    <row r="397" spans="1:20" s="251" customFormat="1" x14ac:dyDescent="0.35">
      <c r="A397" s="241" t="str">
        <f>INDEX('Policy Characteristics'!A:A,MATCH(PolicyLevers!$C397,'Policy Characteristics'!$C:$C,0))</f>
        <v>Industry</v>
      </c>
      <c r="B397" s="241" t="str">
        <f>INDEX('Policy Characteristics'!B:B,MATCH(PolicyLevers!$C397,'Policy Characteristics'!$C:$C,0))</f>
        <v>Industry Energy Efficiency Standards</v>
      </c>
      <c r="C397" s="251" t="str">
        <f t="shared" si="57"/>
        <v>Percentage Improvement in Eqpt Efficiency Standards above BAU</v>
      </c>
      <c r="D397" s="292" t="s">
        <v>143</v>
      </c>
      <c r="E397" s="291" t="s">
        <v>1055</v>
      </c>
      <c r="F397" s="292" t="s">
        <v>692</v>
      </c>
      <c r="G397" s="291" t="s">
        <v>1059</v>
      </c>
      <c r="H397" s="40">
        <v>783</v>
      </c>
      <c r="I397" s="291" t="s">
        <v>46</v>
      </c>
      <c r="J397" s="242" t="str">
        <f>INDEX('Policy Characteristics'!D:D,MATCH(PolicyLevers!$C397,'Policy Characteristics'!$C:$C,0))</f>
        <v>Industry Energy Efficiency Standards</v>
      </c>
      <c r="K397" s="242" t="str">
        <f>INDEX('Policy Characteristics'!E:E,MATCH(PolicyLevers!$C397,'Policy Characteristics'!$C:$C,0))</f>
        <v>indst efficiency standards</v>
      </c>
      <c r="L397" s="242">
        <f>INDEX('Policy Characteristics'!F:F,MATCH(PolicyLevers!$C397,'Policy Characteristics'!$C:$C,0))</f>
        <v>0</v>
      </c>
      <c r="M397" s="242">
        <f>INDEX('Policy Characteristics'!G:G,MATCH(PolicyLevers!$C397,'Policy Characteristics'!$C:$C,0))</f>
        <v>0.33</v>
      </c>
      <c r="N397" s="242">
        <f>INDEX('Policy Characteristics'!H:H,MATCH(PolicyLevers!$C397,'Policy Characteristics'!$C:$C,0))</f>
        <v>0.01</v>
      </c>
      <c r="O397" s="242" t="str">
        <f>INDEX('Policy Characteristics'!I:I,MATCH(PolicyLevers!$C397,'Policy Characteristics'!$C:$C,0))</f>
        <v>% reduction in energy use</v>
      </c>
      <c r="P397" s="242"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06" t="str">
        <f t="shared" si="58"/>
        <v>industry-ag-main.html#eff-stds</v>
      </c>
      <c r="R397" s="307" t="str">
        <f t="shared" si="58"/>
        <v>industry-energy-efficiency-standards.html</v>
      </c>
      <c r="S397" s="296" t="str">
        <f t="shared" si="58"/>
        <v>U.S. DOE, 2016, Industrial Energy Efficiency Potential Analysis, https://energy.gov/sites/prod/files/2017/04/f34/energy-savings-by-state-industrial-methodology.pdf</v>
      </c>
      <c r="T397" s="296" t="str">
        <f t="shared" si="58"/>
        <v>U.S. DOE, 2016, Industrial Energy Efficiency Potential Analysis, https://energy.gov/sites/prod/files/2017/04/f34/energy-savings-by-state-industrial-methodology.pdf</v>
      </c>
    </row>
    <row r="398" spans="1:20" s="251" customFormat="1" x14ac:dyDescent="0.35">
      <c r="A398" s="241" t="str">
        <f>INDEX('Policy Characteristics'!A:A,MATCH(PolicyLevers!$C398,'Policy Characteristics'!$C:$C,0))</f>
        <v>Industry</v>
      </c>
      <c r="B398" s="241" t="str">
        <f>INDEX('Policy Characteristics'!B:B,MATCH(PolicyLevers!$C398,'Policy Characteristics'!$C:$C,0))</f>
        <v>Industry Energy Efficiency Standards</v>
      </c>
      <c r="C398" s="251" t="str">
        <f t="shared" si="57"/>
        <v>Percentage Improvement in Eqpt Efficiency Standards above BAU</v>
      </c>
      <c r="D398" s="292" t="s">
        <v>143</v>
      </c>
      <c r="E398" s="291" t="s">
        <v>1056</v>
      </c>
      <c r="F398" s="292" t="s">
        <v>692</v>
      </c>
      <c r="G398" s="291" t="s">
        <v>1060</v>
      </c>
      <c r="H398" s="40">
        <v>784</v>
      </c>
      <c r="I398" s="291" t="s">
        <v>46</v>
      </c>
      <c r="J398" s="242" t="str">
        <f>INDEX('Policy Characteristics'!D:D,MATCH(PolicyLevers!$C398,'Policy Characteristics'!$C:$C,0))</f>
        <v>Industry Energy Efficiency Standards</v>
      </c>
      <c r="K398" s="242" t="str">
        <f>INDEX('Policy Characteristics'!E:E,MATCH(PolicyLevers!$C398,'Policy Characteristics'!$C:$C,0))</f>
        <v>indst efficiency standards</v>
      </c>
      <c r="L398" s="242">
        <f>INDEX('Policy Characteristics'!F:F,MATCH(PolicyLevers!$C398,'Policy Characteristics'!$C:$C,0))</f>
        <v>0</v>
      </c>
      <c r="M398" s="242">
        <f>INDEX('Policy Characteristics'!G:G,MATCH(PolicyLevers!$C398,'Policy Characteristics'!$C:$C,0))</f>
        <v>0.33</v>
      </c>
      <c r="N398" s="242">
        <f>INDEX('Policy Characteristics'!H:H,MATCH(PolicyLevers!$C398,'Policy Characteristics'!$C:$C,0))</f>
        <v>0.01</v>
      </c>
      <c r="O398" s="242" t="str">
        <f>INDEX('Policy Characteristics'!I:I,MATCH(PolicyLevers!$C398,'Policy Characteristics'!$C:$C,0))</f>
        <v>% reduction in energy use</v>
      </c>
      <c r="P398" s="242"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06" t="str">
        <f t="shared" si="58"/>
        <v>industry-ag-main.html#eff-stds</v>
      </c>
      <c r="R398" s="307" t="str">
        <f t="shared" si="58"/>
        <v>industry-energy-efficiency-standards.html</v>
      </c>
      <c r="S398" s="296" t="str">
        <f t="shared" si="58"/>
        <v>U.S. DOE, 2016, Industrial Energy Efficiency Potential Analysis, https://energy.gov/sites/prod/files/2017/04/f34/energy-savings-by-state-industrial-methodology.pdf</v>
      </c>
      <c r="T398" s="296" t="str">
        <f t="shared" si="58"/>
        <v>U.S. DOE, 2016, Industrial Energy Efficiency Potential Analysis, https://energy.gov/sites/prod/files/2017/04/f34/energy-savings-by-state-industrial-methodology.pdf</v>
      </c>
    </row>
    <row r="399" spans="1:20" s="251" customFormat="1" x14ac:dyDescent="0.35">
      <c r="A399" s="241" t="str">
        <f>INDEX('Policy Characteristics'!A:A,MATCH(PolicyLevers!$C399,'Policy Characteristics'!$C:$C,0))</f>
        <v>Industry</v>
      </c>
      <c r="B399" s="241" t="str">
        <f>INDEX('Policy Characteristics'!B:B,MATCH(PolicyLevers!$C399,'Policy Characteristics'!$C:$C,0))</f>
        <v>Industry Energy Efficiency Standards</v>
      </c>
      <c r="C399" s="251" t="str">
        <f t="shared" si="57"/>
        <v>Percentage Improvement in Eqpt Efficiency Standards above BAU</v>
      </c>
      <c r="D399" s="292" t="s">
        <v>143</v>
      </c>
      <c r="E399" s="291" t="s">
        <v>1053</v>
      </c>
      <c r="F399" s="292" t="s">
        <v>692</v>
      </c>
      <c r="G399" s="291" t="s">
        <v>1058</v>
      </c>
      <c r="H399" s="40">
        <v>785</v>
      </c>
      <c r="I399" s="291" t="s">
        <v>47</v>
      </c>
      <c r="J399" s="242" t="str">
        <f>INDEX('Policy Characteristics'!D:D,MATCH(PolicyLevers!$C399,'Policy Characteristics'!$C:$C,0))</f>
        <v>Industry Energy Efficiency Standards</v>
      </c>
      <c r="K399" s="242" t="str">
        <f>INDEX('Policy Characteristics'!E:E,MATCH(PolicyLevers!$C399,'Policy Characteristics'!$C:$C,0))</f>
        <v>indst efficiency standards</v>
      </c>
      <c r="L399" s="242">
        <f>INDEX('Policy Characteristics'!F:F,MATCH(PolicyLevers!$C399,'Policy Characteristics'!$C:$C,0))</f>
        <v>0</v>
      </c>
      <c r="M399" s="242">
        <f>INDEX('Policy Characteristics'!G:G,MATCH(PolicyLevers!$C399,'Policy Characteristics'!$C:$C,0))</f>
        <v>0.33</v>
      </c>
      <c r="N399" s="242">
        <f>INDEX('Policy Characteristics'!H:H,MATCH(PolicyLevers!$C399,'Policy Characteristics'!$C:$C,0))</f>
        <v>0.01</v>
      </c>
      <c r="O399" s="242" t="str">
        <f>INDEX('Policy Characteristics'!I:I,MATCH(PolicyLevers!$C399,'Policy Characteristics'!$C:$C,0))</f>
        <v>% reduction in energy use</v>
      </c>
      <c r="P399" s="242"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06" t="str">
        <f t="shared" si="58"/>
        <v>industry-ag-main.html#eff-stds</v>
      </c>
      <c r="R399" s="307" t="str">
        <f t="shared" si="58"/>
        <v>industry-energy-efficiency-standards.html</v>
      </c>
      <c r="S399" s="296" t="str">
        <f t="shared" si="58"/>
        <v>U.S. DOE, 2016, Industrial Energy Efficiency Potential Analysis, https://energy.gov/sites/prod/files/2017/04/f34/energy-savings-by-state-industrial-methodology.pdf</v>
      </c>
      <c r="T399" s="296" t="str">
        <f t="shared" si="58"/>
        <v>U.S. DOE, 2016, Industrial Energy Efficiency Potential Analysis, https://energy.gov/sites/prod/files/2017/04/f34/energy-savings-by-state-industrial-methodology.pdf</v>
      </c>
    </row>
    <row r="400" spans="1:20" s="251" customFormat="1" x14ac:dyDescent="0.35">
      <c r="A400" s="241" t="str">
        <f>INDEX('Policy Characteristics'!A:A,MATCH(PolicyLevers!$C400,'Policy Characteristics'!$C:$C,0))</f>
        <v>Industry</v>
      </c>
      <c r="B400" s="241" t="str">
        <f>INDEX('Policy Characteristics'!B:B,MATCH(PolicyLevers!$C400,'Policy Characteristics'!$C:$C,0))</f>
        <v>Industry Energy Efficiency Standards</v>
      </c>
      <c r="C400" s="251" t="str">
        <f t="shared" si="57"/>
        <v>Percentage Improvement in Eqpt Efficiency Standards above BAU</v>
      </c>
      <c r="D400" s="292" t="s">
        <v>144</v>
      </c>
      <c r="E400" s="291" t="s">
        <v>676</v>
      </c>
      <c r="F400" s="292" t="s">
        <v>693</v>
      </c>
      <c r="G400" s="291" t="s">
        <v>682</v>
      </c>
      <c r="H400" s="40">
        <v>786</v>
      </c>
      <c r="I400" s="291" t="s">
        <v>46</v>
      </c>
      <c r="J400" s="242" t="str">
        <f>INDEX('Policy Characteristics'!D:D,MATCH(PolicyLevers!$C400,'Policy Characteristics'!$C:$C,0))</f>
        <v>Industry Energy Efficiency Standards</v>
      </c>
      <c r="K400" s="242" t="str">
        <f>INDEX('Policy Characteristics'!E:E,MATCH(PolicyLevers!$C400,'Policy Characteristics'!$C:$C,0))</f>
        <v>indst efficiency standards</v>
      </c>
      <c r="L400" s="242">
        <f>INDEX('Policy Characteristics'!F:F,MATCH(PolicyLevers!$C400,'Policy Characteristics'!$C:$C,0))</f>
        <v>0</v>
      </c>
      <c r="M400" s="242">
        <f>INDEX('Policy Characteristics'!G:G,MATCH(PolicyLevers!$C400,'Policy Characteristics'!$C:$C,0))</f>
        <v>0.33</v>
      </c>
      <c r="N400" s="242">
        <f>INDEX('Policy Characteristics'!H:H,MATCH(PolicyLevers!$C400,'Policy Characteristics'!$C:$C,0))</f>
        <v>0.01</v>
      </c>
      <c r="O400" s="242" t="str">
        <f>INDEX('Policy Characteristics'!I:I,MATCH(PolicyLevers!$C400,'Policy Characteristics'!$C:$C,0))</f>
        <v>% reduction in energy use</v>
      </c>
      <c r="P400" s="242"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06" t="str">
        <f t="shared" si="58"/>
        <v>industry-ag-main.html#eff-stds</v>
      </c>
      <c r="R400" s="307" t="str">
        <f t="shared" si="58"/>
        <v>industry-energy-efficiency-standards.html</v>
      </c>
      <c r="S400" s="296" t="str">
        <f t="shared" si="58"/>
        <v>U.S. DOE, 2016, Industrial Energy Efficiency Potential Analysis, https://energy.gov/sites/prod/files/2017/04/f34/energy-savings-by-state-industrial-methodology.pdf</v>
      </c>
      <c r="T400" s="296" t="str">
        <f t="shared" si="58"/>
        <v>U.S. DOE, 2016, Industrial Energy Efficiency Potential Analysis, https://energy.gov/sites/prod/files/2017/04/f34/energy-savings-by-state-industrial-methodology.pdf</v>
      </c>
    </row>
    <row r="401" spans="1:20" s="251" customFormat="1" x14ac:dyDescent="0.35">
      <c r="A401" s="241" t="str">
        <f>INDEX('Policy Characteristics'!A:A,MATCH(PolicyLevers!$C401,'Policy Characteristics'!$C:$C,0))</f>
        <v>Industry</v>
      </c>
      <c r="B401" s="241" t="str">
        <f>INDEX('Policy Characteristics'!B:B,MATCH(PolicyLevers!$C401,'Policy Characteristics'!$C:$C,0))</f>
        <v>Industry Energy Efficiency Standards</v>
      </c>
      <c r="C401" s="251" t="str">
        <f t="shared" si="57"/>
        <v>Percentage Improvement in Eqpt Efficiency Standards above BAU</v>
      </c>
      <c r="D401" s="292" t="s">
        <v>144</v>
      </c>
      <c r="E401" s="291" t="s">
        <v>677</v>
      </c>
      <c r="F401" s="292" t="s">
        <v>693</v>
      </c>
      <c r="G401" s="291" t="s">
        <v>685</v>
      </c>
      <c r="H401" s="40">
        <v>787</v>
      </c>
      <c r="I401" s="291" t="s">
        <v>46</v>
      </c>
      <c r="J401" s="242" t="str">
        <f>INDEX('Policy Characteristics'!D:D,MATCH(PolicyLevers!$C401,'Policy Characteristics'!$C:$C,0))</f>
        <v>Industry Energy Efficiency Standards</v>
      </c>
      <c r="K401" s="242" t="str">
        <f>INDEX('Policy Characteristics'!E:E,MATCH(PolicyLevers!$C401,'Policy Characteristics'!$C:$C,0))</f>
        <v>indst efficiency standards</v>
      </c>
      <c r="L401" s="242">
        <f>INDEX('Policy Characteristics'!F:F,MATCH(PolicyLevers!$C401,'Policy Characteristics'!$C:$C,0))</f>
        <v>0</v>
      </c>
      <c r="M401" s="242">
        <f>INDEX('Policy Characteristics'!G:G,MATCH(PolicyLevers!$C401,'Policy Characteristics'!$C:$C,0))</f>
        <v>0.33</v>
      </c>
      <c r="N401" s="242">
        <f>INDEX('Policy Characteristics'!H:H,MATCH(PolicyLevers!$C401,'Policy Characteristics'!$C:$C,0))</f>
        <v>0.01</v>
      </c>
      <c r="O401" s="242" t="str">
        <f>INDEX('Policy Characteristics'!I:I,MATCH(PolicyLevers!$C401,'Policy Characteristics'!$C:$C,0))</f>
        <v>% reduction in energy use</v>
      </c>
      <c r="P401" s="242"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06" t="str">
        <f t="shared" si="58"/>
        <v>industry-ag-main.html#eff-stds</v>
      </c>
      <c r="R401" s="307" t="str">
        <f t="shared" si="58"/>
        <v>industry-energy-efficiency-standards.html</v>
      </c>
      <c r="S401" s="296" t="str">
        <f t="shared" si="58"/>
        <v>U.S. DOE, 2016, Industrial Energy Efficiency Potential Analysis, https://energy.gov/sites/prod/files/2017/04/f34/energy-savings-by-state-industrial-methodology.pdf</v>
      </c>
      <c r="T401" s="296" t="str">
        <f t="shared" si="58"/>
        <v>U.S. DOE, 2016, Industrial Energy Efficiency Potential Analysis, https://energy.gov/sites/prod/files/2017/04/f34/energy-savings-by-state-industrial-methodology.pdf</v>
      </c>
    </row>
    <row r="402" spans="1:20" s="251" customFormat="1" x14ac:dyDescent="0.35">
      <c r="A402" s="241" t="str">
        <f>INDEX('Policy Characteristics'!A:A,MATCH(PolicyLevers!$C402,'Policy Characteristics'!$C:$C,0))</f>
        <v>Industry</v>
      </c>
      <c r="B402" s="241" t="str">
        <f>INDEX('Policy Characteristics'!B:B,MATCH(PolicyLevers!$C402,'Policy Characteristics'!$C:$C,0))</f>
        <v>Industry Energy Efficiency Standards</v>
      </c>
      <c r="C402" s="251" t="str">
        <f t="shared" si="57"/>
        <v>Percentage Improvement in Eqpt Efficiency Standards above BAU</v>
      </c>
      <c r="D402" s="292" t="s">
        <v>144</v>
      </c>
      <c r="E402" s="291" t="s">
        <v>678</v>
      </c>
      <c r="F402" s="292" t="s">
        <v>693</v>
      </c>
      <c r="G402" s="291" t="s">
        <v>686</v>
      </c>
      <c r="H402" s="40">
        <v>788</v>
      </c>
      <c r="I402" s="291" t="s">
        <v>46</v>
      </c>
      <c r="J402" s="242" t="str">
        <f>INDEX('Policy Characteristics'!D:D,MATCH(PolicyLevers!$C402,'Policy Characteristics'!$C:$C,0))</f>
        <v>Industry Energy Efficiency Standards</v>
      </c>
      <c r="K402" s="242" t="str">
        <f>INDEX('Policy Characteristics'!E:E,MATCH(PolicyLevers!$C402,'Policy Characteristics'!$C:$C,0))</f>
        <v>indst efficiency standards</v>
      </c>
      <c r="L402" s="242">
        <f>INDEX('Policy Characteristics'!F:F,MATCH(PolicyLevers!$C402,'Policy Characteristics'!$C:$C,0))</f>
        <v>0</v>
      </c>
      <c r="M402" s="242">
        <f>INDEX('Policy Characteristics'!G:G,MATCH(PolicyLevers!$C402,'Policy Characteristics'!$C:$C,0))</f>
        <v>0.33</v>
      </c>
      <c r="N402" s="242">
        <f>INDEX('Policy Characteristics'!H:H,MATCH(PolicyLevers!$C402,'Policy Characteristics'!$C:$C,0))</f>
        <v>0.01</v>
      </c>
      <c r="O402" s="242" t="str">
        <f>INDEX('Policy Characteristics'!I:I,MATCH(PolicyLevers!$C402,'Policy Characteristics'!$C:$C,0))</f>
        <v>% reduction in energy use</v>
      </c>
      <c r="P402" s="242"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306" t="str">
        <f t="shared" si="58"/>
        <v>industry-ag-main.html#eff-stds</v>
      </c>
      <c r="R402" s="307" t="str">
        <f t="shared" si="58"/>
        <v>industry-energy-efficiency-standards.html</v>
      </c>
      <c r="S402" s="296" t="str">
        <f t="shared" si="58"/>
        <v>U.S. DOE, 2016, Industrial Energy Efficiency Potential Analysis, https://energy.gov/sites/prod/files/2017/04/f34/energy-savings-by-state-industrial-methodology.pdf</v>
      </c>
      <c r="T402" s="296" t="str">
        <f t="shared" si="58"/>
        <v>U.S. DOE, 2016, Industrial Energy Efficiency Potential Analysis, https://energy.gov/sites/prod/files/2017/04/f34/energy-savings-by-state-industrial-methodology.pdf</v>
      </c>
    </row>
    <row r="403" spans="1:20" s="251" customFormat="1" x14ac:dyDescent="0.35">
      <c r="A403" s="241" t="str">
        <f>INDEX('Policy Characteristics'!A:A,MATCH(PolicyLevers!$C403,'Policy Characteristics'!$C:$C,0))</f>
        <v>Industry</v>
      </c>
      <c r="B403" s="241" t="str">
        <f>INDEX('Policy Characteristics'!B:B,MATCH(PolicyLevers!$C403,'Policy Characteristics'!$C:$C,0))</f>
        <v>Industry Energy Efficiency Standards</v>
      </c>
      <c r="C403" s="251" t="str">
        <f t="shared" si="57"/>
        <v>Percentage Improvement in Eqpt Efficiency Standards above BAU</v>
      </c>
      <c r="D403" s="292" t="s">
        <v>144</v>
      </c>
      <c r="E403" s="291" t="s">
        <v>679</v>
      </c>
      <c r="F403" s="292" t="s">
        <v>693</v>
      </c>
      <c r="G403" s="291" t="s">
        <v>683</v>
      </c>
      <c r="H403" s="40">
        <v>789</v>
      </c>
      <c r="I403" s="291" t="s">
        <v>47</v>
      </c>
      <c r="J403" s="242" t="str">
        <f>INDEX('Policy Characteristics'!D:D,MATCH(PolicyLevers!$C403,'Policy Characteristics'!$C:$C,0))</f>
        <v>Industry Energy Efficiency Standards</v>
      </c>
      <c r="K403" s="242" t="str">
        <f>INDEX('Policy Characteristics'!E:E,MATCH(PolicyLevers!$C403,'Policy Characteristics'!$C:$C,0))</f>
        <v>indst efficiency standards</v>
      </c>
      <c r="L403" s="242">
        <f>INDEX('Policy Characteristics'!F:F,MATCH(PolicyLevers!$C403,'Policy Characteristics'!$C:$C,0))</f>
        <v>0</v>
      </c>
      <c r="M403" s="242">
        <f>INDEX('Policy Characteristics'!G:G,MATCH(PolicyLevers!$C403,'Policy Characteristics'!$C:$C,0))</f>
        <v>0.33</v>
      </c>
      <c r="N403" s="242">
        <f>INDEX('Policy Characteristics'!H:H,MATCH(PolicyLevers!$C403,'Policy Characteristics'!$C:$C,0))</f>
        <v>0.01</v>
      </c>
      <c r="O403" s="242" t="str">
        <f>INDEX('Policy Characteristics'!I:I,MATCH(PolicyLevers!$C403,'Policy Characteristics'!$C:$C,0))</f>
        <v>% reduction in energy use</v>
      </c>
      <c r="P403" s="242"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306" t="str">
        <f t="shared" si="58"/>
        <v>industry-ag-main.html#eff-stds</v>
      </c>
      <c r="R403" s="307" t="str">
        <f t="shared" si="58"/>
        <v>industry-energy-efficiency-standards.html</v>
      </c>
      <c r="S403" s="296" t="str">
        <f t="shared" si="58"/>
        <v>U.S. DOE, 2016, Industrial Energy Efficiency Potential Analysis, https://energy.gov/sites/prod/files/2017/04/f34/energy-savings-by-state-industrial-methodology.pdf</v>
      </c>
      <c r="T403" s="296" t="str">
        <f t="shared" si="58"/>
        <v>U.S. DOE, 2016, Industrial Energy Efficiency Potential Analysis, https://energy.gov/sites/prod/files/2017/04/f34/energy-savings-by-state-industrial-methodology.pdf</v>
      </c>
    </row>
    <row r="404" spans="1:20" s="251" customFormat="1" x14ac:dyDescent="0.35">
      <c r="A404" s="241" t="str">
        <f>INDEX('Policy Characteristics'!A:A,MATCH(PolicyLevers!$C404,'Policy Characteristics'!$C:$C,0))</f>
        <v>Industry</v>
      </c>
      <c r="B404" s="241" t="str">
        <f>INDEX('Policy Characteristics'!B:B,MATCH(PolicyLevers!$C404,'Policy Characteristics'!$C:$C,0))</f>
        <v>Industry Energy Efficiency Standards</v>
      </c>
      <c r="C404" s="251" t="str">
        <f t="shared" si="57"/>
        <v>Percentage Improvement in Eqpt Efficiency Standards above BAU</v>
      </c>
      <c r="D404" s="292" t="s">
        <v>144</v>
      </c>
      <c r="E404" s="291" t="s">
        <v>680</v>
      </c>
      <c r="F404" s="292" t="s">
        <v>693</v>
      </c>
      <c r="G404" s="291" t="s">
        <v>684</v>
      </c>
      <c r="H404" s="40">
        <v>790</v>
      </c>
      <c r="I404" s="291" t="s">
        <v>46</v>
      </c>
      <c r="J404" s="242" t="str">
        <f>INDEX('Policy Characteristics'!D:D,MATCH(PolicyLevers!$C404,'Policy Characteristics'!$C:$C,0))</f>
        <v>Industry Energy Efficiency Standards</v>
      </c>
      <c r="K404" s="242" t="str">
        <f>INDEX('Policy Characteristics'!E:E,MATCH(PolicyLevers!$C404,'Policy Characteristics'!$C:$C,0))</f>
        <v>indst efficiency standards</v>
      </c>
      <c r="L404" s="242">
        <f>INDEX('Policy Characteristics'!F:F,MATCH(PolicyLevers!$C404,'Policy Characteristics'!$C:$C,0))</f>
        <v>0</v>
      </c>
      <c r="M404" s="242">
        <f>INDEX('Policy Characteristics'!G:G,MATCH(PolicyLevers!$C404,'Policy Characteristics'!$C:$C,0))</f>
        <v>0.33</v>
      </c>
      <c r="N404" s="242">
        <f>INDEX('Policy Characteristics'!H:H,MATCH(PolicyLevers!$C404,'Policy Characteristics'!$C:$C,0))</f>
        <v>0.01</v>
      </c>
      <c r="O404" s="242" t="str">
        <f>INDEX('Policy Characteristics'!I:I,MATCH(PolicyLevers!$C404,'Policy Characteristics'!$C:$C,0))</f>
        <v>% reduction in energy use</v>
      </c>
      <c r="P404" s="242"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306" t="str">
        <f t="shared" si="58"/>
        <v>industry-ag-main.html#eff-stds</v>
      </c>
      <c r="R404" s="307" t="str">
        <f t="shared" si="58"/>
        <v>industry-energy-efficiency-standards.html</v>
      </c>
      <c r="S404" s="296" t="str">
        <f t="shared" si="58"/>
        <v>U.S. DOE, 2016, Industrial Energy Efficiency Potential Analysis, https://energy.gov/sites/prod/files/2017/04/f34/energy-savings-by-state-industrial-methodology.pdf</v>
      </c>
      <c r="T404" s="296" t="str">
        <f t="shared" si="58"/>
        <v>U.S. DOE, 2016, Industrial Energy Efficiency Potential Analysis, https://energy.gov/sites/prod/files/2017/04/f34/energy-savings-by-state-industrial-methodology.pdf</v>
      </c>
    </row>
    <row r="405" spans="1:20" s="251" customFormat="1" x14ac:dyDescent="0.35">
      <c r="A405" s="241" t="str">
        <f>INDEX('Policy Characteristics'!A:A,MATCH(PolicyLevers!$C405,'Policy Characteristics'!$C:$C,0))</f>
        <v>Industry</v>
      </c>
      <c r="B405" s="241" t="str">
        <f>INDEX('Policy Characteristics'!B:B,MATCH(PolicyLevers!$C405,'Policy Characteristics'!$C:$C,0))</f>
        <v>Industry Energy Efficiency Standards</v>
      </c>
      <c r="C405" s="251" t="str">
        <f t="shared" si="57"/>
        <v>Percentage Improvement in Eqpt Efficiency Standards above BAU</v>
      </c>
      <c r="D405" s="292" t="s">
        <v>144</v>
      </c>
      <c r="E405" s="291" t="s">
        <v>681</v>
      </c>
      <c r="F405" s="292" t="s">
        <v>693</v>
      </c>
      <c r="G405" s="291" t="s">
        <v>687</v>
      </c>
      <c r="H405" s="40">
        <v>791</v>
      </c>
      <c r="I405" s="291" t="s">
        <v>47</v>
      </c>
      <c r="J405" s="242" t="str">
        <f>INDEX('Policy Characteristics'!D:D,MATCH(PolicyLevers!$C405,'Policy Characteristics'!$C:$C,0))</f>
        <v>Industry Energy Efficiency Standards</v>
      </c>
      <c r="K405" s="242" t="str">
        <f>INDEX('Policy Characteristics'!E:E,MATCH(PolicyLevers!$C405,'Policy Characteristics'!$C:$C,0))</f>
        <v>indst efficiency standards</v>
      </c>
      <c r="L405" s="242">
        <f>INDEX('Policy Characteristics'!F:F,MATCH(PolicyLevers!$C405,'Policy Characteristics'!$C:$C,0))</f>
        <v>0</v>
      </c>
      <c r="M405" s="242">
        <f>INDEX('Policy Characteristics'!G:G,MATCH(PolicyLevers!$C405,'Policy Characteristics'!$C:$C,0))</f>
        <v>0.33</v>
      </c>
      <c r="N405" s="242">
        <f>INDEX('Policy Characteristics'!H:H,MATCH(PolicyLevers!$C405,'Policy Characteristics'!$C:$C,0))</f>
        <v>0.01</v>
      </c>
      <c r="O405" s="242" t="str">
        <f>INDEX('Policy Characteristics'!I:I,MATCH(PolicyLevers!$C405,'Policy Characteristics'!$C:$C,0))</f>
        <v>% reduction in energy use</v>
      </c>
      <c r="P405" s="242"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306" t="str">
        <f t="shared" si="58"/>
        <v>industry-ag-main.html#eff-stds</v>
      </c>
      <c r="R405" s="307" t="str">
        <f t="shared" si="58"/>
        <v>industry-energy-efficiency-standards.html</v>
      </c>
      <c r="S405" s="296" t="str">
        <f t="shared" si="58"/>
        <v>U.S. DOE, 2016, Industrial Energy Efficiency Potential Analysis, https://energy.gov/sites/prod/files/2017/04/f34/energy-savings-by-state-industrial-methodology.pdf</v>
      </c>
      <c r="T405" s="296" t="str">
        <f t="shared" si="58"/>
        <v>U.S. DOE, 2016, Industrial Energy Efficiency Potential Analysis, https://energy.gov/sites/prod/files/2017/04/f34/energy-savings-by-state-industrial-methodology.pdf</v>
      </c>
    </row>
    <row r="406" spans="1:20" s="251" customFormat="1" x14ac:dyDescent="0.35">
      <c r="A406" s="241" t="str">
        <f>INDEX('Policy Characteristics'!A:A,MATCH(PolicyLevers!$C406,'Policy Characteristics'!$C:$C,0))</f>
        <v>Industry</v>
      </c>
      <c r="B406" s="241" t="str">
        <f>INDEX('Policy Characteristics'!B:B,MATCH(PolicyLevers!$C406,'Policy Characteristics'!$C:$C,0))</f>
        <v>Industry Energy Efficiency Standards</v>
      </c>
      <c r="C406" s="251" t="str">
        <f t="shared" si="57"/>
        <v>Percentage Improvement in Eqpt Efficiency Standards above BAU</v>
      </c>
      <c r="D406" s="292" t="s">
        <v>144</v>
      </c>
      <c r="E406" s="291" t="s">
        <v>1054</v>
      </c>
      <c r="F406" s="292" t="s">
        <v>693</v>
      </c>
      <c r="G406" s="291" t="s">
        <v>1057</v>
      </c>
      <c r="H406" s="40">
        <v>792</v>
      </c>
      <c r="I406" s="291" t="s">
        <v>47</v>
      </c>
      <c r="J406" s="242" t="str">
        <f>INDEX('Policy Characteristics'!D:D,MATCH(PolicyLevers!$C406,'Policy Characteristics'!$C:$C,0))</f>
        <v>Industry Energy Efficiency Standards</v>
      </c>
      <c r="K406" s="242" t="str">
        <f>INDEX('Policy Characteristics'!E:E,MATCH(PolicyLevers!$C406,'Policy Characteristics'!$C:$C,0))</f>
        <v>indst efficiency standards</v>
      </c>
      <c r="L406" s="242">
        <f>INDEX('Policy Characteristics'!F:F,MATCH(PolicyLevers!$C406,'Policy Characteristics'!$C:$C,0))</f>
        <v>0</v>
      </c>
      <c r="M406" s="242">
        <f>INDEX('Policy Characteristics'!G:G,MATCH(PolicyLevers!$C406,'Policy Characteristics'!$C:$C,0))</f>
        <v>0.33</v>
      </c>
      <c r="N406" s="242">
        <f>INDEX('Policy Characteristics'!H:H,MATCH(PolicyLevers!$C406,'Policy Characteristics'!$C:$C,0))</f>
        <v>0.01</v>
      </c>
      <c r="O406" s="242" t="str">
        <f>INDEX('Policy Characteristics'!I:I,MATCH(PolicyLevers!$C406,'Policy Characteristics'!$C:$C,0))</f>
        <v>% reduction in energy use</v>
      </c>
      <c r="P406" s="242"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306" t="str">
        <f t="shared" si="58"/>
        <v>industry-ag-main.html#eff-stds</v>
      </c>
      <c r="R406" s="307" t="str">
        <f t="shared" si="58"/>
        <v>industry-energy-efficiency-standards.html</v>
      </c>
      <c r="S406" s="296" t="str">
        <f t="shared" si="58"/>
        <v>U.S. DOE, 2016, Industrial Energy Efficiency Potential Analysis, https://energy.gov/sites/prod/files/2017/04/f34/energy-savings-by-state-industrial-methodology.pdf</v>
      </c>
      <c r="T406" s="296" t="str">
        <f t="shared" si="58"/>
        <v>U.S. DOE, 2016, Industrial Energy Efficiency Potential Analysis, https://energy.gov/sites/prod/files/2017/04/f34/energy-savings-by-state-industrial-methodology.pdf</v>
      </c>
    </row>
    <row r="407" spans="1:20" s="251" customFormat="1" x14ac:dyDescent="0.35">
      <c r="A407" s="241" t="str">
        <f>INDEX('Policy Characteristics'!A:A,MATCH(PolicyLevers!$C407,'Policy Characteristics'!$C:$C,0))</f>
        <v>Industry</v>
      </c>
      <c r="B407" s="241" t="str">
        <f>INDEX('Policy Characteristics'!B:B,MATCH(PolicyLevers!$C407,'Policy Characteristics'!$C:$C,0))</f>
        <v>Industry Energy Efficiency Standards</v>
      </c>
      <c r="C407" s="251" t="str">
        <f t="shared" si="57"/>
        <v>Percentage Improvement in Eqpt Efficiency Standards above BAU</v>
      </c>
      <c r="D407" s="292" t="s">
        <v>144</v>
      </c>
      <c r="E407" s="291" t="s">
        <v>1055</v>
      </c>
      <c r="F407" s="292" t="s">
        <v>693</v>
      </c>
      <c r="G407" s="291" t="s">
        <v>1059</v>
      </c>
      <c r="H407" s="40">
        <v>793</v>
      </c>
      <c r="I407" s="291" t="s">
        <v>46</v>
      </c>
      <c r="J407" s="242" t="str">
        <f>INDEX('Policy Characteristics'!D:D,MATCH(PolicyLevers!$C407,'Policy Characteristics'!$C:$C,0))</f>
        <v>Industry Energy Efficiency Standards</v>
      </c>
      <c r="K407" s="242" t="str">
        <f>INDEX('Policy Characteristics'!E:E,MATCH(PolicyLevers!$C407,'Policy Characteristics'!$C:$C,0))</f>
        <v>indst efficiency standards</v>
      </c>
      <c r="L407" s="242">
        <f>INDEX('Policy Characteristics'!F:F,MATCH(PolicyLevers!$C407,'Policy Characteristics'!$C:$C,0))</f>
        <v>0</v>
      </c>
      <c r="M407" s="242">
        <f>INDEX('Policy Characteristics'!G:G,MATCH(PolicyLevers!$C407,'Policy Characteristics'!$C:$C,0))</f>
        <v>0.33</v>
      </c>
      <c r="N407" s="242">
        <f>INDEX('Policy Characteristics'!H:H,MATCH(PolicyLevers!$C407,'Policy Characteristics'!$C:$C,0))</f>
        <v>0.01</v>
      </c>
      <c r="O407" s="242" t="str">
        <f>INDEX('Policy Characteristics'!I:I,MATCH(PolicyLevers!$C407,'Policy Characteristics'!$C:$C,0))</f>
        <v>% reduction in energy use</v>
      </c>
      <c r="P407" s="242"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306" t="str">
        <f t="shared" si="58"/>
        <v>industry-ag-main.html#eff-stds</v>
      </c>
      <c r="R407" s="307" t="str">
        <f t="shared" si="58"/>
        <v>industry-energy-efficiency-standards.html</v>
      </c>
      <c r="S407" s="296" t="str">
        <f t="shared" si="58"/>
        <v>U.S. DOE, 2016, Industrial Energy Efficiency Potential Analysis, https://energy.gov/sites/prod/files/2017/04/f34/energy-savings-by-state-industrial-methodology.pdf</v>
      </c>
      <c r="T407" s="296" t="str">
        <f t="shared" si="58"/>
        <v>U.S. DOE, 2016, Industrial Energy Efficiency Potential Analysis, https://energy.gov/sites/prod/files/2017/04/f34/energy-savings-by-state-industrial-methodology.pdf</v>
      </c>
    </row>
    <row r="408" spans="1:20" s="251" customFormat="1" x14ac:dyDescent="0.35">
      <c r="A408" s="241" t="str">
        <f>INDEX('Policy Characteristics'!A:A,MATCH(PolicyLevers!$C408,'Policy Characteristics'!$C:$C,0))</f>
        <v>Industry</v>
      </c>
      <c r="B408" s="241" t="str">
        <f>INDEX('Policy Characteristics'!B:B,MATCH(PolicyLevers!$C408,'Policy Characteristics'!$C:$C,0))</f>
        <v>Industry Energy Efficiency Standards</v>
      </c>
      <c r="C408" s="251" t="str">
        <f t="shared" si="57"/>
        <v>Percentage Improvement in Eqpt Efficiency Standards above BAU</v>
      </c>
      <c r="D408" s="292" t="s">
        <v>144</v>
      </c>
      <c r="E408" s="291" t="s">
        <v>1056</v>
      </c>
      <c r="F408" s="292" t="s">
        <v>693</v>
      </c>
      <c r="G408" s="291" t="s">
        <v>1060</v>
      </c>
      <c r="H408" s="40">
        <v>794</v>
      </c>
      <c r="I408" s="291" t="s">
        <v>46</v>
      </c>
      <c r="J408" s="242" t="str">
        <f>INDEX('Policy Characteristics'!D:D,MATCH(PolicyLevers!$C408,'Policy Characteristics'!$C:$C,0))</f>
        <v>Industry Energy Efficiency Standards</v>
      </c>
      <c r="K408" s="242" t="str">
        <f>INDEX('Policy Characteristics'!E:E,MATCH(PolicyLevers!$C408,'Policy Characteristics'!$C:$C,0))</f>
        <v>indst efficiency standards</v>
      </c>
      <c r="L408" s="242">
        <f>INDEX('Policy Characteristics'!F:F,MATCH(PolicyLevers!$C408,'Policy Characteristics'!$C:$C,0))</f>
        <v>0</v>
      </c>
      <c r="M408" s="242">
        <f>INDEX('Policy Characteristics'!G:G,MATCH(PolicyLevers!$C408,'Policy Characteristics'!$C:$C,0))</f>
        <v>0.33</v>
      </c>
      <c r="N408" s="242">
        <f>INDEX('Policy Characteristics'!H:H,MATCH(PolicyLevers!$C408,'Policy Characteristics'!$C:$C,0))</f>
        <v>0.01</v>
      </c>
      <c r="O408" s="242" t="str">
        <f>INDEX('Policy Characteristics'!I:I,MATCH(PolicyLevers!$C408,'Policy Characteristics'!$C:$C,0))</f>
        <v>% reduction in energy use</v>
      </c>
      <c r="P408" s="242"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306" t="str">
        <f t="shared" si="58"/>
        <v>industry-ag-main.html#eff-stds</v>
      </c>
      <c r="R408" s="307" t="str">
        <f t="shared" si="58"/>
        <v>industry-energy-efficiency-standards.html</v>
      </c>
      <c r="S408" s="296" t="str">
        <f t="shared" si="58"/>
        <v>U.S. DOE, 2016, Industrial Energy Efficiency Potential Analysis, https://energy.gov/sites/prod/files/2017/04/f34/energy-savings-by-state-industrial-methodology.pdf</v>
      </c>
      <c r="T408" s="296" t="str">
        <f t="shared" si="58"/>
        <v>U.S. DOE, 2016, Industrial Energy Efficiency Potential Analysis, https://energy.gov/sites/prod/files/2017/04/f34/energy-savings-by-state-industrial-methodology.pdf</v>
      </c>
    </row>
    <row r="409" spans="1:20" s="251" customFormat="1" x14ac:dyDescent="0.35">
      <c r="A409" s="241" t="str">
        <f>INDEX('Policy Characteristics'!A:A,MATCH(PolicyLevers!$C409,'Policy Characteristics'!$C:$C,0))</f>
        <v>Industry</v>
      </c>
      <c r="B409" s="241" t="str">
        <f>INDEX('Policy Characteristics'!B:B,MATCH(PolicyLevers!$C409,'Policy Characteristics'!$C:$C,0))</f>
        <v>Industry Energy Efficiency Standards</v>
      </c>
      <c r="C409" s="251" t="str">
        <f t="shared" si="57"/>
        <v>Percentage Improvement in Eqpt Efficiency Standards above BAU</v>
      </c>
      <c r="D409" s="292" t="s">
        <v>144</v>
      </c>
      <c r="E409" s="291" t="s">
        <v>1053</v>
      </c>
      <c r="F409" s="292" t="s">
        <v>693</v>
      </c>
      <c r="G409" s="291" t="s">
        <v>1058</v>
      </c>
      <c r="H409" s="40">
        <v>795</v>
      </c>
      <c r="I409" s="291" t="s">
        <v>47</v>
      </c>
      <c r="J409" s="242" t="str">
        <f>INDEX('Policy Characteristics'!D:D,MATCH(PolicyLevers!$C409,'Policy Characteristics'!$C:$C,0))</f>
        <v>Industry Energy Efficiency Standards</v>
      </c>
      <c r="K409" s="242" t="str">
        <f>INDEX('Policy Characteristics'!E:E,MATCH(PolicyLevers!$C409,'Policy Characteristics'!$C:$C,0))</f>
        <v>indst efficiency standards</v>
      </c>
      <c r="L409" s="242">
        <f>INDEX('Policy Characteristics'!F:F,MATCH(PolicyLevers!$C409,'Policy Characteristics'!$C:$C,0))</f>
        <v>0</v>
      </c>
      <c r="M409" s="242">
        <f>INDEX('Policy Characteristics'!G:G,MATCH(PolicyLevers!$C409,'Policy Characteristics'!$C:$C,0))</f>
        <v>0.33</v>
      </c>
      <c r="N409" s="242">
        <f>INDEX('Policy Characteristics'!H:H,MATCH(PolicyLevers!$C409,'Policy Characteristics'!$C:$C,0))</f>
        <v>0.01</v>
      </c>
      <c r="O409" s="242" t="str">
        <f>INDEX('Policy Characteristics'!I:I,MATCH(PolicyLevers!$C409,'Policy Characteristics'!$C:$C,0))</f>
        <v>% reduction in energy use</v>
      </c>
      <c r="P409" s="242"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306" t="str">
        <f t="shared" si="58"/>
        <v>industry-ag-main.html#eff-stds</v>
      </c>
      <c r="R409" s="307" t="str">
        <f t="shared" si="58"/>
        <v>industry-energy-efficiency-standards.html</v>
      </c>
      <c r="S409" s="296" t="str">
        <f t="shared" si="58"/>
        <v>U.S. DOE, 2016, Industrial Energy Efficiency Potential Analysis, https://energy.gov/sites/prod/files/2017/04/f34/energy-savings-by-state-industrial-methodology.pdf</v>
      </c>
      <c r="T409" s="296" t="str">
        <f t="shared" si="58"/>
        <v>U.S. DOE, 2016, Industrial Energy Efficiency Potential Analysis, https://energy.gov/sites/prod/files/2017/04/f34/energy-savings-by-state-industrial-methodology.pdf</v>
      </c>
    </row>
    <row r="410" spans="1:20" s="251" customFormat="1" x14ac:dyDescent="0.35">
      <c r="A410" s="241" t="str">
        <f>INDEX('Policy Characteristics'!A:A,MATCH(PolicyLevers!$C410,'Policy Characteristics'!$C:$C,0))</f>
        <v>Industry</v>
      </c>
      <c r="B410" s="241" t="str">
        <f>INDEX('Policy Characteristics'!B:B,MATCH(PolicyLevers!$C410,'Policy Characteristics'!$C:$C,0))</f>
        <v>Industry Energy Efficiency Standards</v>
      </c>
      <c r="C410" s="251" t="str">
        <f t="shared" si="57"/>
        <v>Percentage Improvement in Eqpt Efficiency Standards above BAU</v>
      </c>
      <c r="D410" s="292" t="s">
        <v>724</v>
      </c>
      <c r="E410" s="291" t="s">
        <v>676</v>
      </c>
      <c r="F410" s="291" t="s">
        <v>1127</v>
      </c>
      <c r="G410" s="291" t="s">
        <v>682</v>
      </c>
      <c r="H410" s="40">
        <v>796</v>
      </c>
      <c r="I410" s="291" t="s">
        <v>46</v>
      </c>
      <c r="J410" s="242" t="str">
        <f>INDEX('Policy Characteristics'!D:D,MATCH(PolicyLevers!$C410,'Policy Characteristics'!$C:$C,0))</f>
        <v>Industry Energy Efficiency Standards</v>
      </c>
      <c r="K410" s="242" t="str">
        <f>INDEX('Policy Characteristics'!E:E,MATCH(PolicyLevers!$C410,'Policy Characteristics'!$C:$C,0))</f>
        <v>indst efficiency standards</v>
      </c>
      <c r="L410" s="242">
        <f>INDEX('Policy Characteristics'!F:F,MATCH(PolicyLevers!$C410,'Policy Characteristics'!$C:$C,0))</f>
        <v>0</v>
      </c>
      <c r="M410" s="242">
        <f>INDEX('Policy Characteristics'!G:G,MATCH(PolicyLevers!$C410,'Policy Characteristics'!$C:$C,0))</f>
        <v>0.33</v>
      </c>
      <c r="N410" s="242">
        <f>INDEX('Policy Characteristics'!H:H,MATCH(PolicyLevers!$C410,'Policy Characteristics'!$C:$C,0))</f>
        <v>0.01</v>
      </c>
      <c r="O410" s="242" t="str">
        <f>INDEX('Policy Characteristics'!I:I,MATCH(PolicyLevers!$C410,'Policy Characteristics'!$C:$C,0))</f>
        <v>% reduction in energy use</v>
      </c>
      <c r="P410" s="242"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306" t="str">
        <f t="shared" si="58"/>
        <v>industry-ag-main.html#eff-stds</v>
      </c>
      <c r="R410" s="307" t="str">
        <f t="shared" si="58"/>
        <v>industry-energy-efficiency-standards.html</v>
      </c>
      <c r="S410" s="296" t="str">
        <f t="shared" si="58"/>
        <v>U.S. DOE, 2016, Industrial Energy Efficiency Potential Analysis, https://energy.gov/sites/prod/files/2017/04/f34/energy-savings-by-state-industrial-methodology.pdf</v>
      </c>
      <c r="T410" s="296" t="str">
        <f t="shared" si="58"/>
        <v>U.S. DOE, 2016, Industrial Energy Efficiency Potential Analysis, https://energy.gov/sites/prod/files/2017/04/f34/energy-savings-by-state-industrial-methodology.pdf</v>
      </c>
    </row>
    <row r="411" spans="1:20" s="251" customFormat="1" x14ac:dyDescent="0.35">
      <c r="A411" s="241" t="str">
        <f>INDEX('Policy Characteristics'!A:A,MATCH(PolicyLevers!$C411,'Policy Characteristics'!$C:$C,0))</f>
        <v>Industry</v>
      </c>
      <c r="B411" s="241" t="str">
        <f>INDEX('Policy Characteristics'!B:B,MATCH(PolicyLevers!$C411,'Policy Characteristics'!$C:$C,0))</f>
        <v>Industry Energy Efficiency Standards</v>
      </c>
      <c r="C411" s="251" t="str">
        <f t="shared" si="57"/>
        <v>Percentage Improvement in Eqpt Efficiency Standards above BAU</v>
      </c>
      <c r="D411" s="292" t="s">
        <v>724</v>
      </c>
      <c r="E411" s="291" t="s">
        <v>677</v>
      </c>
      <c r="F411" s="291" t="s">
        <v>1127</v>
      </c>
      <c r="G411" s="291" t="s">
        <v>685</v>
      </c>
      <c r="H411" s="40">
        <v>797</v>
      </c>
      <c r="I411" s="291" t="s">
        <v>46</v>
      </c>
      <c r="J411" s="242" t="str">
        <f>INDEX('Policy Characteristics'!D:D,MATCH(PolicyLevers!$C411,'Policy Characteristics'!$C:$C,0))</f>
        <v>Industry Energy Efficiency Standards</v>
      </c>
      <c r="K411" s="242" t="str">
        <f>INDEX('Policy Characteristics'!E:E,MATCH(PolicyLevers!$C411,'Policy Characteristics'!$C:$C,0))</f>
        <v>indst efficiency standards</v>
      </c>
      <c r="L411" s="242">
        <f>INDEX('Policy Characteristics'!F:F,MATCH(PolicyLevers!$C411,'Policy Characteristics'!$C:$C,0))</f>
        <v>0</v>
      </c>
      <c r="M411" s="242">
        <f>INDEX('Policy Characteristics'!G:G,MATCH(PolicyLevers!$C411,'Policy Characteristics'!$C:$C,0))</f>
        <v>0.33</v>
      </c>
      <c r="N411" s="242">
        <f>INDEX('Policy Characteristics'!H:H,MATCH(PolicyLevers!$C411,'Policy Characteristics'!$C:$C,0))</f>
        <v>0.01</v>
      </c>
      <c r="O411" s="242" t="str">
        <f>INDEX('Policy Characteristics'!I:I,MATCH(PolicyLevers!$C411,'Policy Characteristics'!$C:$C,0))</f>
        <v>% reduction in energy use</v>
      </c>
      <c r="P411" s="242"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306" t="str">
        <f t="shared" ref="J411:T434" si="59">Q$370</f>
        <v>industry-ag-main.html#eff-stds</v>
      </c>
      <c r="R411" s="307" t="str">
        <f t="shared" si="59"/>
        <v>industry-energy-efficiency-standards.html</v>
      </c>
      <c r="S411" s="296" t="str">
        <f t="shared" si="59"/>
        <v>U.S. DOE, 2016, Industrial Energy Efficiency Potential Analysis, https://energy.gov/sites/prod/files/2017/04/f34/energy-savings-by-state-industrial-methodology.pdf</v>
      </c>
      <c r="T411" s="296" t="str">
        <f t="shared" si="59"/>
        <v>U.S. DOE, 2016, Industrial Energy Efficiency Potential Analysis, https://energy.gov/sites/prod/files/2017/04/f34/energy-savings-by-state-industrial-methodology.pdf</v>
      </c>
    </row>
    <row r="412" spans="1:20" s="251" customFormat="1" x14ac:dyDescent="0.35">
      <c r="A412" s="241" t="str">
        <f>INDEX('Policy Characteristics'!A:A,MATCH(PolicyLevers!$C412,'Policy Characteristics'!$C:$C,0))</f>
        <v>Industry</v>
      </c>
      <c r="B412" s="241" t="str">
        <f>INDEX('Policy Characteristics'!B:B,MATCH(PolicyLevers!$C412,'Policy Characteristics'!$C:$C,0))</f>
        <v>Industry Energy Efficiency Standards</v>
      </c>
      <c r="C412" s="251" t="str">
        <f t="shared" si="57"/>
        <v>Percentage Improvement in Eqpt Efficiency Standards above BAU</v>
      </c>
      <c r="D412" s="292" t="s">
        <v>724</v>
      </c>
      <c r="E412" s="291" t="s">
        <v>678</v>
      </c>
      <c r="F412" s="291" t="s">
        <v>1127</v>
      </c>
      <c r="G412" s="291" t="s">
        <v>686</v>
      </c>
      <c r="H412" s="40">
        <v>798</v>
      </c>
      <c r="I412" s="291" t="s">
        <v>46</v>
      </c>
      <c r="J412" s="242" t="str">
        <f>INDEX('Policy Characteristics'!D:D,MATCH(PolicyLevers!$C412,'Policy Characteristics'!$C:$C,0))</f>
        <v>Industry Energy Efficiency Standards</v>
      </c>
      <c r="K412" s="242" t="str">
        <f>INDEX('Policy Characteristics'!E:E,MATCH(PolicyLevers!$C412,'Policy Characteristics'!$C:$C,0))</f>
        <v>indst efficiency standards</v>
      </c>
      <c r="L412" s="242">
        <f>INDEX('Policy Characteristics'!F:F,MATCH(PolicyLevers!$C412,'Policy Characteristics'!$C:$C,0))</f>
        <v>0</v>
      </c>
      <c r="M412" s="242">
        <f>INDEX('Policy Characteristics'!G:G,MATCH(PolicyLevers!$C412,'Policy Characteristics'!$C:$C,0))</f>
        <v>0.33</v>
      </c>
      <c r="N412" s="242">
        <f>INDEX('Policy Characteristics'!H:H,MATCH(PolicyLevers!$C412,'Policy Characteristics'!$C:$C,0))</f>
        <v>0.01</v>
      </c>
      <c r="O412" s="242" t="str">
        <f>INDEX('Policy Characteristics'!I:I,MATCH(PolicyLevers!$C412,'Policy Characteristics'!$C:$C,0))</f>
        <v>% reduction in energy use</v>
      </c>
      <c r="P412" s="242"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306" t="str">
        <f t="shared" si="59"/>
        <v>industry-ag-main.html#eff-stds</v>
      </c>
      <c r="R412" s="307" t="str">
        <f t="shared" si="59"/>
        <v>industry-energy-efficiency-standards.html</v>
      </c>
      <c r="S412" s="296" t="str">
        <f t="shared" si="59"/>
        <v>U.S. DOE, 2016, Industrial Energy Efficiency Potential Analysis, https://energy.gov/sites/prod/files/2017/04/f34/energy-savings-by-state-industrial-methodology.pdf</v>
      </c>
      <c r="T412" s="296" t="str">
        <f t="shared" si="59"/>
        <v>U.S. DOE, 2016, Industrial Energy Efficiency Potential Analysis, https://energy.gov/sites/prod/files/2017/04/f34/energy-savings-by-state-industrial-methodology.pdf</v>
      </c>
    </row>
    <row r="413" spans="1:20" s="251" customFormat="1" x14ac:dyDescent="0.35">
      <c r="A413" s="241" t="str">
        <f>INDEX('Policy Characteristics'!A:A,MATCH(PolicyLevers!$C413,'Policy Characteristics'!$C:$C,0))</f>
        <v>Industry</v>
      </c>
      <c r="B413" s="241" t="str">
        <f>INDEX('Policy Characteristics'!B:B,MATCH(PolicyLevers!$C413,'Policy Characteristics'!$C:$C,0))</f>
        <v>Industry Energy Efficiency Standards</v>
      </c>
      <c r="C413" s="251" t="str">
        <f t="shared" si="57"/>
        <v>Percentage Improvement in Eqpt Efficiency Standards above BAU</v>
      </c>
      <c r="D413" s="292" t="s">
        <v>724</v>
      </c>
      <c r="E413" s="291" t="s">
        <v>679</v>
      </c>
      <c r="F413" s="291" t="s">
        <v>1127</v>
      </c>
      <c r="G413" s="291" t="s">
        <v>683</v>
      </c>
      <c r="H413" s="40">
        <v>799</v>
      </c>
      <c r="I413" s="291" t="s">
        <v>47</v>
      </c>
      <c r="J413" s="242" t="str">
        <f>INDEX('Policy Characteristics'!D:D,MATCH(PolicyLevers!$C413,'Policy Characteristics'!$C:$C,0))</f>
        <v>Industry Energy Efficiency Standards</v>
      </c>
      <c r="K413" s="242" t="str">
        <f>INDEX('Policy Characteristics'!E:E,MATCH(PolicyLevers!$C413,'Policy Characteristics'!$C:$C,0))</f>
        <v>indst efficiency standards</v>
      </c>
      <c r="L413" s="242">
        <f>INDEX('Policy Characteristics'!F:F,MATCH(PolicyLevers!$C413,'Policy Characteristics'!$C:$C,0))</f>
        <v>0</v>
      </c>
      <c r="M413" s="242">
        <f>INDEX('Policy Characteristics'!G:G,MATCH(PolicyLevers!$C413,'Policy Characteristics'!$C:$C,0))</f>
        <v>0.33</v>
      </c>
      <c r="N413" s="242">
        <f>INDEX('Policy Characteristics'!H:H,MATCH(PolicyLevers!$C413,'Policy Characteristics'!$C:$C,0))</f>
        <v>0.01</v>
      </c>
      <c r="O413" s="242" t="str">
        <f>INDEX('Policy Characteristics'!I:I,MATCH(PolicyLevers!$C413,'Policy Characteristics'!$C:$C,0))</f>
        <v>% reduction in energy use</v>
      </c>
      <c r="P413" s="242"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306" t="str">
        <f t="shared" si="59"/>
        <v>industry-ag-main.html#eff-stds</v>
      </c>
      <c r="R413" s="307" t="str">
        <f t="shared" si="59"/>
        <v>industry-energy-efficiency-standards.html</v>
      </c>
      <c r="S413" s="296" t="str">
        <f t="shared" si="59"/>
        <v>U.S. DOE, 2016, Industrial Energy Efficiency Potential Analysis, https://energy.gov/sites/prod/files/2017/04/f34/energy-savings-by-state-industrial-methodology.pdf</v>
      </c>
      <c r="T413" s="296" t="str">
        <f t="shared" si="59"/>
        <v>U.S. DOE, 2016, Industrial Energy Efficiency Potential Analysis, https://energy.gov/sites/prod/files/2017/04/f34/energy-savings-by-state-industrial-methodology.pdf</v>
      </c>
    </row>
    <row r="414" spans="1:20" s="251" customFormat="1" x14ac:dyDescent="0.35">
      <c r="A414" s="241" t="str">
        <f>INDEX('Policy Characteristics'!A:A,MATCH(PolicyLevers!$C414,'Policy Characteristics'!$C:$C,0))</f>
        <v>Industry</v>
      </c>
      <c r="B414" s="241" t="str">
        <f>INDEX('Policy Characteristics'!B:B,MATCH(PolicyLevers!$C414,'Policy Characteristics'!$C:$C,0))</f>
        <v>Industry Energy Efficiency Standards</v>
      </c>
      <c r="C414" s="251" t="str">
        <f t="shared" si="57"/>
        <v>Percentage Improvement in Eqpt Efficiency Standards above BAU</v>
      </c>
      <c r="D414" s="292" t="s">
        <v>724</v>
      </c>
      <c r="E414" s="291" t="s">
        <v>680</v>
      </c>
      <c r="F414" s="291" t="s">
        <v>1127</v>
      </c>
      <c r="G414" s="291" t="s">
        <v>684</v>
      </c>
      <c r="H414" s="40">
        <v>800</v>
      </c>
      <c r="I414" s="291" t="s">
        <v>46</v>
      </c>
      <c r="J414" s="242" t="str">
        <f>INDEX('Policy Characteristics'!D:D,MATCH(PolicyLevers!$C414,'Policy Characteristics'!$C:$C,0))</f>
        <v>Industry Energy Efficiency Standards</v>
      </c>
      <c r="K414" s="242" t="str">
        <f>INDEX('Policy Characteristics'!E:E,MATCH(PolicyLevers!$C414,'Policy Characteristics'!$C:$C,0))</f>
        <v>indst efficiency standards</v>
      </c>
      <c r="L414" s="242">
        <f>INDEX('Policy Characteristics'!F:F,MATCH(PolicyLevers!$C414,'Policy Characteristics'!$C:$C,0))</f>
        <v>0</v>
      </c>
      <c r="M414" s="242">
        <f>INDEX('Policy Characteristics'!G:G,MATCH(PolicyLevers!$C414,'Policy Characteristics'!$C:$C,0))</f>
        <v>0.33</v>
      </c>
      <c r="N414" s="242">
        <f>INDEX('Policy Characteristics'!H:H,MATCH(PolicyLevers!$C414,'Policy Characteristics'!$C:$C,0))</f>
        <v>0.01</v>
      </c>
      <c r="O414" s="242" t="str">
        <f>INDEX('Policy Characteristics'!I:I,MATCH(PolicyLevers!$C414,'Policy Characteristics'!$C:$C,0))</f>
        <v>% reduction in energy use</v>
      </c>
      <c r="P414" s="242"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306" t="str">
        <f t="shared" si="59"/>
        <v>industry-ag-main.html#eff-stds</v>
      </c>
      <c r="R414" s="307" t="str">
        <f t="shared" si="59"/>
        <v>industry-energy-efficiency-standards.html</v>
      </c>
      <c r="S414" s="296" t="str">
        <f t="shared" si="59"/>
        <v>U.S. DOE, 2016, Industrial Energy Efficiency Potential Analysis, https://energy.gov/sites/prod/files/2017/04/f34/energy-savings-by-state-industrial-methodology.pdf</v>
      </c>
      <c r="T414" s="296" t="str">
        <f t="shared" si="59"/>
        <v>U.S. DOE, 2016, Industrial Energy Efficiency Potential Analysis, https://energy.gov/sites/prod/files/2017/04/f34/energy-savings-by-state-industrial-methodology.pdf</v>
      </c>
    </row>
    <row r="415" spans="1:20" s="251" customFormat="1" x14ac:dyDescent="0.35">
      <c r="A415" s="241" t="str">
        <f>INDEX('Policy Characteristics'!A:A,MATCH(PolicyLevers!$C415,'Policy Characteristics'!$C:$C,0))</f>
        <v>Industry</v>
      </c>
      <c r="B415" s="241" t="str">
        <f>INDEX('Policy Characteristics'!B:B,MATCH(PolicyLevers!$C415,'Policy Characteristics'!$C:$C,0))</f>
        <v>Industry Energy Efficiency Standards</v>
      </c>
      <c r="C415" s="251" t="str">
        <f t="shared" si="57"/>
        <v>Percentage Improvement in Eqpt Efficiency Standards above BAU</v>
      </c>
      <c r="D415" s="292" t="s">
        <v>724</v>
      </c>
      <c r="E415" s="291" t="s">
        <v>681</v>
      </c>
      <c r="F415" s="291" t="s">
        <v>1127</v>
      </c>
      <c r="G415" s="291" t="s">
        <v>687</v>
      </c>
      <c r="H415" s="40">
        <v>801</v>
      </c>
      <c r="I415" s="291" t="s">
        <v>47</v>
      </c>
      <c r="J415" s="242" t="str">
        <f>INDEX('Policy Characteristics'!D:D,MATCH(PolicyLevers!$C415,'Policy Characteristics'!$C:$C,0))</f>
        <v>Industry Energy Efficiency Standards</v>
      </c>
      <c r="K415" s="242" t="str">
        <f>INDEX('Policy Characteristics'!E:E,MATCH(PolicyLevers!$C415,'Policy Characteristics'!$C:$C,0))</f>
        <v>indst efficiency standards</v>
      </c>
      <c r="L415" s="242">
        <f>INDEX('Policy Characteristics'!F:F,MATCH(PolicyLevers!$C415,'Policy Characteristics'!$C:$C,0))</f>
        <v>0</v>
      </c>
      <c r="M415" s="242">
        <f>INDEX('Policy Characteristics'!G:G,MATCH(PolicyLevers!$C415,'Policy Characteristics'!$C:$C,0))</f>
        <v>0.33</v>
      </c>
      <c r="N415" s="242">
        <f>INDEX('Policy Characteristics'!H:H,MATCH(PolicyLevers!$C415,'Policy Characteristics'!$C:$C,0))</f>
        <v>0.01</v>
      </c>
      <c r="O415" s="242" t="str">
        <f>INDEX('Policy Characteristics'!I:I,MATCH(PolicyLevers!$C415,'Policy Characteristics'!$C:$C,0))</f>
        <v>% reduction in energy use</v>
      </c>
      <c r="P415" s="242"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306" t="str">
        <f t="shared" si="59"/>
        <v>industry-ag-main.html#eff-stds</v>
      </c>
      <c r="R415" s="307" t="str">
        <f t="shared" si="59"/>
        <v>industry-energy-efficiency-standards.html</v>
      </c>
      <c r="S415" s="296" t="str">
        <f t="shared" si="59"/>
        <v>U.S. DOE, 2016, Industrial Energy Efficiency Potential Analysis, https://energy.gov/sites/prod/files/2017/04/f34/energy-savings-by-state-industrial-methodology.pdf</v>
      </c>
      <c r="T415" s="296" t="str">
        <f t="shared" si="59"/>
        <v>U.S. DOE, 2016, Industrial Energy Efficiency Potential Analysis, https://energy.gov/sites/prod/files/2017/04/f34/energy-savings-by-state-industrial-methodology.pdf</v>
      </c>
    </row>
    <row r="416" spans="1:20" s="251" customFormat="1" x14ac:dyDescent="0.35">
      <c r="A416" s="241" t="str">
        <f>INDEX('Policy Characteristics'!A:A,MATCH(PolicyLevers!$C416,'Policy Characteristics'!$C:$C,0))</f>
        <v>Industry</v>
      </c>
      <c r="B416" s="241" t="str">
        <f>INDEX('Policy Characteristics'!B:B,MATCH(PolicyLevers!$C416,'Policy Characteristics'!$C:$C,0))</f>
        <v>Industry Energy Efficiency Standards</v>
      </c>
      <c r="C416" s="251" t="str">
        <f t="shared" si="57"/>
        <v>Percentage Improvement in Eqpt Efficiency Standards above BAU</v>
      </c>
      <c r="D416" s="292" t="s">
        <v>724</v>
      </c>
      <c r="E416" s="291" t="s">
        <v>1054</v>
      </c>
      <c r="F416" s="291" t="s">
        <v>1127</v>
      </c>
      <c r="G416" s="291" t="s">
        <v>1057</v>
      </c>
      <c r="H416" s="40">
        <v>802</v>
      </c>
      <c r="I416" s="291" t="s">
        <v>47</v>
      </c>
      <c r="J416" s="242" t="str">
        <f>INDEX('Policy Characteristics'!D:D,MATCH(PolicyLevers!$C416,'Policy Characteristics'!$C:$C,0))</f>
        <v>Industry Energy Efficiency Standards</v>
      </c>
      <c r="K416" s="242" t="str">
        <f>INDEX('Policy Characteristics'!E:E,MATCH(PolicyLevers!$C416,'Policy Characteristics'!$C:$C,0))</f>
        <v>indst efficiency standards</v>
      </c>
      <c r="L416" s="242">
        <f>INDEX('Policy Characteristics'!F:F,MATCH(PolicyLevers!$C416,'Policy Characteristics'!$C:$C,0))</f>
        <v>0</v>
      </c>
      <c r="M416" s="242">
        <f>INDEX('Policy Characteristics'!G:G,MATCH(PolicyLevers!$C416,'Policy Characteristics'!$C:$C,0))</f>
        <v>0.33</v>
      </c>
      <c r="N416" s="242">
        <f>INDEX('Policy Characteristics'!H:H,MATCH(PolicyLevers!$C416,'Policy Characteristics'!$C:$C,0))</f>
        <v>0.01</v>
      </c>
      <c r="O416" s="242" t="str">
        <f>INDEX('Policy Characteristics'!I:I,MATCH(PolicyLevers!$C416,'Policy Characteristics'!$C:$C,0))</f>
        <v>% reduction in energy use</v>
      </c>
      <c r="P416" s="242"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306" t="str">
        <f t="shared" si="59"/>
        <v>industry-ag-main.html#eff-stds</v>
      </c>
      <c r="R416" s="307" t="str">
        <f t="shared" si="59"/>
        <v>industry-energy-efficiency-standards.html</v>
      </c>
      <c r="S416" s="296" t="str">
        <f t="shared" si="59"/>
        <v>U.S. DOE, 2016, Industrial Energy Efficiency Potential Analysis, https://energy.gov/sites/prod/files/2017/04/f34/energy-savings-by-state-industrial-methodology.pdf</v>
      </c>
      <c r="T416" s="296" t="str">
        <f t="shared" si="59"/>
        <v>U.S. DOE, 2016, Industrial Energy Efficiency Potential Analysis, https://energy.gov/sites/prod/files/2017/04/f34/energy-savings-by-state-industrial-methodology.pdf</v>
      </c>
    </row>
    <row r="417" spans="1:20" s="251" customFormat="1" x14ac:dyDescent="0.35">
      <c r="A417" s="241" t="str">
        <f>INDEX('Policy Characteristics'!A:A,MATCH(PolicyLevers!$C417,'Policy Characteristics'!$C:$C,0))</f>
        <v>Industry</v>
      </c>
      <c r="B417" s="241" t="str">
        <f>INDEX('Policy Characteristics'!B:B,MATCH(PolicyLevers!$C417,'Policy Characteristics'!$C:$C,0))</f>
        <v>Industry Energy Efficiency Standards</v>
      </c>
      <c r="C417" s="251" t="str">
        <f t="shared" si="57"/>
        <v>Percentage Improvement in Eqpt Efficiency Standards above BAU</v>
      </c>
      <c r="D417" s="292" t="s">
        <v>724</v>
      </c>
      <c r="E417" s="291" t="s">
        <v>1055</v>
      </c>
      <c r="F417" s="291" t="s">
        <v>1127</v>
      </c>
      <c r="G417" s="291" t="s">
        <v>1059</v>
      </c>
      <c r="H417" s="40">
        <v>803</v>
      </c>
      <c r="I417" s="291" t="s">
        <v>46</v>
      </c>
      <c r="J417" s="242" t="str">
        <f>INDEX('Policy Characteristics'!D:D,MATCH(PolicyLevers!$C417,'Policy Characteristics'!$C:$C,0))</f>
        <v>Industry Energy Efficiency Standards</v>
      </c>
      <c r="K417" s="242" t="str">
        <f>INDEX('Policy Characteristics'!E:E,MATCH(PolicyLevers!$C417,'Policy Characteristics'!$C:$C,0))</f>
        <v>indst efficiency standards</v>
      </c>
      <c r="L417" s="242">
        <f>INDEX('Policy Characteristics'!F:F,MATCH(PolicyLevers!$C417,'Policy Characteristics'!$C:$C,0))</f>
        <v>0</v>
      </c>
      <c r="M417" s="242">
        <f>INDEX('Policy Characteristics'!G:G,MATCH(PolicyLevers!$C417,'Policy Characteristics'!$C:$C,0))</f>
        <v>0.33</v>
      </c>
      <c r="N417" s="242">
        <f>INDEX('Policy Characteristics'!H:H,MATCH(PolicyLevers!$C417,'Policy Characteristics'!$C:$C,0))</f>
        <v>0.01</v>
      </c>
      <c r="O417" s="242" t="str">
        <f>INDEX('Policy Characteristics'!I:I,MATCH(PolicyLevers!$C417,'Policy Characteristics'!$C:$C,0))</f>
        <v>% reduction in energy use</v>
      </c>
      <c r="P417" s="242"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306" t="str">
        <f t="shared" si="59"/>
        <v>industry-ag-main.html#eff-stds</v>
      </c>
      <c r="R417" s="307" t="str">
        <f t="shared" si="59"/>
        <v>industry-energy-efficiency-standards.html</v>
      </c>
      <c r="S417" s="296" t="str">
        <f t="shared" si="59"/>
        <v>U.S. DOE, 2016, Industrial Energy Efficiency Potential Analysis, https://energy.gov/sites/prod/files/2017/04/f34/energy-savings-by-state-industrial-methodology.pdf</v>
      </c>
      <c r="T417" s="296" t="str">
        <f t="shared" si="59"/>
        <v>U.S. DOE, 2016, Industrial Energy Efficiency Potential Analysis, https://energy.gov/sites/prod/files/2017/04/f34/energy-savings-by-state-industrial-methodology.pdf</v>
      </c>
    </row>
    <row r="418" spans="1:20" s="251" customFormat="1" x14ac:dyDescent="0.35">
      <c r="A418" s="241" t="str">
        <f>INDEX('Policy Characteristics'!A:A,MATCH(PolicyLevers!$C418,'Policy Characteristics'!$C:$C,0))</f>
        <v>Industry</v>
      </c>
      <c r="B418" s="241" t="str">
        <f>INDEX('Policy Characteristics'!B:B,MATCH(PolicyLevers!$C418,'Policy Characteristics'!$C:$C,0))</f>
        <v>Industry Energy Efficiency Standards</v>
      </c>
      <c r="C418" s="251" t="str">
        <f t="shared" si="57"/>
        <v>Percentage Improvement in Eqpt Efficiency Standards above BAU</v>
      </c>
      <c r="D418" s="292" t="s">
        <v>724</v>
      </c>
      <c r="E418" s="291" t="s">
        <v>1056</v>
      </c>
      <c r="F418" s="291" t="s">
        <v>1127</v>
      </c>
      <c r="G418" s="291" t="s">
        <v>1060</v>
      </c>
      <c r="H418" s="40">
        <v>804</v>
      </c>
      <c r="I418" s="291" t="s">
        <v>47</v>
      </c>
      <c r="J418" s="242" t="str">
        <f>INDEX('Policy Characteristics'!D:D,MATCH(PolicyLevers!$C418,'Policy Characteristics'!$C:$C,0))</f>
        <v>Industry Energy Efficiency Standards</v>
      </c>
      <c r="K418" s="242" t="str">
        <f>INDEX('Policy Characteristics'!E:E,MATCH(PolicyLevers!$C418,'Policy Characteristics'!$C:$C,0))</f>
        <v>indst efficiency standards</v>
      </c>
      <c r="L418" s="242">
        <f>INDEX('Policy Characteristics'!F:F,MATCH(PolicyLevers!$C418,'Policy Characteristics'!$C:$C,0))</f>
        <v>0</v>
      </c>
      <c r="M418" s="242">
        <f>INDEX('Policy Characteristics'!G:G,MATCH(PolicyLevers!$C418,'Policy Characteristics'!$C:$C,0))</f>
        <v>0.33</v>
      </c>
      <c r="N418" s="242">
        <f>INDEX('Policy Characteristics'!H:H,MATCH(PolicyLevers!$C418,'Policy Characteristics'!$C:$C,0))</f>
        <v>0.01</v>
      </c>
      <c r="O418" s="242" t="str">
        <f>INDEX('Policy Characteristics'!I:I,MATCH(PolicyLevers!$C418,'Policy Characteristics'!$C:$C,0))</f>
        <v>% reduction in energy use</v>
      </c>
      <c r="P418" s="242"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306" t="str">
        <f t="shared" si="59"/>
        <v>industry-ag-main.html#eff-stds</v>
      </c>
      <c r="R418" s="307" t="str">
        <f t="shared" si="59"/>
        <v>industry-energy-efficiency-standards.html</v>
      </c>
      <c r="S418" s="296" t="str">
        <f t="shared" si="59"/>
        <v>U.S. DOE, 2016, Industrial Energy Efficiency Potential Analysis, https://energy.gov/sites/prod/files/2017/04/f34/energy-savings-by-state-industrial-methodology.pdf</v>
      </c>
      <c r="T418" s="296" t="str">
        <f t="shared" si="59"/>
        <v>U.S. DOE, 2016, Industrial Energy Efficiency Potential Analysis, https://energy.gov/sites/prod/files/2017/04/f34/energy-savings-by-state-industrial-methodology.pdf</v>
      </c>
    </row>
    <row r="419" spans="1:20" s="251" customFormat="1" x14ac:dyDescent="0.35">
      <c r="A419" s="241" t="str">
        <f>INDEX('Policy Characteristics'!A:A,MATCH(PolicyLevers!$C419,'Policy Characteristics'!$C:$C,0))</f>
        <v>Industry</v>
      </c>
      <c r="B419" s="241" t="str">
        <f>INDEX('Policy Characteristics'!B:B,MATCH(PolicyLevers!$C419,'Policy Characteristics'!$C:$C,0))</f>
        <v>Industry Energy Efficiency Standards</v>
      </c>
      <c r="C419" s="251" t="str">
        <f t="shared" si="57"/>
        <v>Percentage Improvement in Eqpt Efficiency Standards above BAU</v>
      </c>
      <c r="D419" s="292" t="s">
        <v>724</v>
      </c>
      <c r="E419" s="291" t="s">
        <v>1053</v>
      </c>
      <c r="F419" s="291" t="s">
        <v>1127</v>
      </c>
      <c r="G419" s="291" t="s">
        <v>1058</v>
      </c>
      <c r="H419" s="40">
        <v>805</v>
      </c>
      <c r="I419" s="291" t="s">
        <v>47</v>
      </c>
      <c r="J419" s="242" t="str">
        <f>INDEX('Policy Characteristics'!D:D,MATCH(PolicyLevers!$C419,'Policy Characteristics'!$C:$C,0))</f>
        <v>Industry Energy Efficiency Standards</v>
      </c>
      <c r="K419" s="242" t="str">
        <f>INDEX('Policy Characteristics'!E:E,MATCH(PolicyLevers!$C419,'Policy Characteristics'!$C:$C,0))</f>
        <v>indst efficiency standards</v>
      </c>
      <c r="L419" s="242">
        <f>INDEX('Policy Characteristics'!F:F,MATCH(PolicyLevers!$C419,'Policy Characteristics'!$C:$C,0))</f>
        <v>0</v>
      </c>
      <c r="M419" s="242">
        <f>INDEX('Policy Characteristics'!G:G,MATCH(PolicyLevers!$C419,'Policy Characteristics'!$C:$C,0))</f>
        <v>0.33</v>
      </c>
      <c r="N419" s="242">
        <f>INDEX('Policy Characteristics'!H:H,MATCH(PolicyLevers!$C419,'Policy Characteristics'!$C:$C,0))</f>
        <v>0.01</v>
      </c>
      <c r="O419" s="242" t="str">
        <f>INDEX('Policy Characteristics'!I:I,MATCH(PolicyLevers!$C419,'Policy Characteristics'!$C:$C,0))</f>
        <v>% reduction in energy use</v>
      </c>
      <c r="P419" s="242"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306" t="str">
        <f t="shared" si="59"/>
        <v>industry-ag-main.html#eff-stds</v>
      </c>
      <c r="R419" s="307" t="str">
        <f t="shared" si="59"/>
        <v>industry-energy-efficiency-standards.html</v>
      </c>
      <c r="S419" s="296" t="str">
        <f t="shared" si="59"/>
        <v>U.S. DOE, 2016, Industrial Energy Efficiency Potential Analysis, https://energy.gov/sites/prod/files/2017/04/f34/energy-savings-by-state-industrial-methodology.pdf</v>
      </c>
      <c r="T419" s="296" t="str">
        <f t="shared" si="59"/>
        <v>U.S. DOE, 2016, Industrial Energy Efficiency Potential Analysis, https://energy.gov/sites/prod/files/2017/04/f34/energy-savings-by-state-industrial-methodology.pdf</v>
      </c>
    </row>
    <row r="420" spans="1:20" s="251" customFormat="1" x14ac:dyDescent="0.35">
      <c r="A420" s="241" t="str">
        <f>INDEX('Policy Characteristics'!A:A,MATCH(PolicyLevers!$C420,'Policy Characteristics'!$C:$C,0))</f>
        <v>Industry</v>
      </c>
      <c r="B420" s="241" t="str">
        <f>INDEX('Policy Characteristics'!B:B,MATCH(PolicyLevers!$C420,'Policy Characteristics'!$C:$C,0))</f>
        <v>Industry Energy Efficiency Standards</v>
      </c>
      <c r="C420" s="251" t="str">
        <f t="shared" si="57"/>
        <v>Percentage Improvement in Eqpt Efficiency Standards above BAU</v>
      </c>
      <c r="D420" s="292" t="s">
        <v>145</v>
      </c>
      <c r="E420" s="291" t="s">
        <v>676</v>
      </c>
      <c r="F420" s="292" t="s">
        <v>723</v>
      </c>
      <c r="G420" s="291" t="s">
        <v>682</v>
      </c>
      <c r="H420" s="40">
        <v>806</v>
      </c>
      <c r="I420" s="291" t="s">
        <v>46</v>
      </c>
      <c r="J420" s="242" t="str">
        <f>INDEX('Policy Characteristics'!D:D,MATCH(PolicyLevers!$C420,'Policy Characteristics'!$C:$C,0))</f>
        <v>Industry Energy Efficiency Standards</v>
      </c>
      <c r="K420" s="242" t="str">
        <f>INDEX('Policy Characteristics'!E:E,MATCH(PolicyLevers!$C420,'Policy Characteristics'!$C:$C,0))</f>
        <v>indst efficiency standards</v>
      </c>
      <c r="L420" s="242">
        <f>INDEX('Policy Characteristics'!F:F,MATCH(PolicyLevers!$C420,'Policy Characteristics'!$C:$C,0))</f>
        <v>0</v>
      </c>
      <c r="M420" s="242">
        <f>INDEX('Policy Characteristics'!G:G,MATCH(PolicyLevers!$C420,'Policy Characteristics'!$C:$C,0))</f>
        <v>0.33</v>
      </c>
      <c r="N420" s="242">
        <f>INDEX('Policy Characteristics'!H:H,MATCH(PolicyLevers!$C420,'Policy Characteristics'!$C:$C,0))</f>
        <v>0.01</v>
      </c>
      <c r="O420" s="242" t="str">
        <f>INDEX('Policy Characteristics'!I:I,MATCH(PolicyLevers!$C420,'Policy Characteristics'!$C:$C,0))</f>
        <v>% reduction in energy use</v>
      </c>
      <c r="P420" s="242"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306" t="str">
        <f t="shared" si="59"/>
        <v>industry-ag-main.html#eff-stds</v>
      </c>
      <c r="R420" s="307" t="str">
        <f t="shared" si="59"/>
        <v>industry-energy-efficiency-standards.html</v>
      </c>
      <c r="S420" s="296" t="str">
        <f t="shared" si="59"/>
        <v>U.S. DOE, 2016, Industrial Energy Efficiency Potential Analysis, https://energy.gov/sites/prod/files/2017/04/f34/energy-savings-by-state-industrial-methodology.pdf</v>
      </c>
      <c r="T420" s="296" t="str">
        <f t="shared" si="59"/>
        <v>U.S. DOE, 2016, Industrial Energy Efficiency Potential Analysis, https://energy.gov/sites/prod/files/2017/04/f34/energy-savings-by-state-industrial-methodology.pdf</v>
      </c>
    </row>
    <row r="421" spans="1:20" s="251" customFormat="1" x14ac:dyDescent="0.35">
      <c r="A421" s="241" t="str">
        <f>INDEX('Policy Characteristics'!A:A,MATCH(PolicyLevers!$C421,'Policy Characteristics'!$C:$C,0))</f>
        <v>Industry</v>
      </c>
      <c r="B421" s="241" t="str">
        <f>INDEX('Policy Characteristics'!B:B,MATCH(PolicyLevers!$C421,'Policy Characteristics'!$C:$C,0))</f>
        <v>Industry Energy Efficiency Standards</v>
      </c>
      <c r="C421" s="251" t="str">
        <f t="shared" si="57"/>
        <v>Percentage Improvement in Eqpt Efficiency Standards above BAU</v>
      </c>
      <c r="D421" s="292" t="s">
        <v>145</v>
      </c>
      <c r="E421" s="291" t="s">
        <v>677</v>
      </c>
      <c r="F421" s="292" t="s">
        <v>723</v>
      </c>
      <c r="G421" s="291" t="s">
        <v>685</v>
      </c>
      <c r="H421" s="40">
        <v>807</v>
      </c>
      <c r="I421" s="308" t="s">
        <v>46</v>
      </c>
      <c r="J421" s="242" t="str">
        <f>INDEX('Policy Characteristics'!D:D,MATCH(PolicyLevers!$C421,'Policy Characteristics'!$C:$C,0))</f>
        <v>Industry Energy Efficiency Standards</v>
      </c>
      <c r="K421" s="242" t="str">
        <f>INDEX('Policy Characteristics'!E:E,MATCH(PolicyLevers!$C421,'Policy Characteristics'!$C:$C,0))</f>
        <v>indst efficiency standards</v>
      </c>
      <c r="L421" s="242">
        <f>INDEX('Policy Characteristics'!F:F,MATCH(PolicyLevers!$C421,'Policy Characteristics'!$C:$C,0))</f>
        <v>0</v>
      </c>
      <c r="M421" s="242">
        <f>INDEX('Policy Characteristics'!G:G,MATCH(PolicyLevers!$C421,'Policy Characteristics'!$C:$C,0))</f>
        <v>0.33</v>
      </c>
      <c r="N421" s="242">
        <f>INDEX('Policy Characteristics'!H:H,MATCH(PolicyLevers!$C421,'Policy Characteristics'!$C:$C,0))</f>
        <v>0.01</v>
      </c>
      <c r="O421" s="242" t="str">
        <f>INDEX('Policy Characteristics'!I:I,MATCH(PolicyLevers!$C421,'Policy Characteristics'!$C:$C,0))</f>
        <v>% reduction in energy use</v>
      </c>
      <c r="P421" s="242"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306" t="str">
        <f t="shared" si="59"/>
        <v>industry-ag-main.html#eff-stds</v>
      </c>
      <c r="R421" s="307" t="str">
        <f t="shared" si="59"/>
        <v>industry-energy-efficiency-standards.html</v>
      </c>
      <c r="S421" s="296" t="str">
        <f t="shared" si="59"/>
        <v>U.S. DOE, 2016, Industrial Energy Efficiency Potential Analysis, https://energy.gov/sites/prod/files/2017/04/f34/energy-savings-by-state-industrial-methodology.pdf</v>
      </c>
      <c r="T421" s="296" t="str">
        <f t="shared" si="59"/>
        <v>U.S. DOE, 2016, Industrial Energy Efficiency Potential Analysis, https://energy.gov/sites/prod/files/2017/04/f34/energy-savings-by-state-industrial-methodology.pdf</v>
      </c>
    </row>
    <row r="422" spans="1:20" s="251" customFormat="1" x14ac:dyDescent="0.35">
      <c r="A422" s="241" t="str">
        <f>INDEX('Policy Characteristics'!A:A,MATCH(PolicyLevers!$C422,'Policy Characteristics'!$C:$C,0))</f>
        <v>Industry</v>
      </c>
      <c r="B422" s="241" t="str">
        <f>INDEX('Policy Characteristics'!B:B,MATCH(PolicyLevers!$C422,'Policy Characteristics'!$C:$C,0))</f>
        <v>Industry Energy Efficiency Standards</v>
      </c>
      <c r="C422" s="251" t="str">
        <f t="shared" si="57"/>
        <v>Percentage Improvement in Eqpt Efficiency Standards above BAU</v>
      </c>
      <c r="D422" s="292" t="s">
        <v>145</v>
      </c>
      <c r="E422" s="291" t="s">
        <v>678</v>
      </c>
      <c r="F422" s="292" t="s">
        <v>723</v>
      </c>
      <c r="G422" s="291" t="s">
        <v>686</v>
      </c>
      <c r="H422" s="40">
        <v>808</v>
      </c>
      <c r="I422" s="308" t="s">
        <v>46</v>
      </c>
      <c r="J422" s="242" t="str">
        <f>INDEX('Policy Characteristics'!D:D,MATCH(PolicyLevers!$C422,'Policy Characteristics'!$C:$C,0))</f>
        <v>Industry Energy Efficiency Standards</v>
      </c>
      <c r="K422" s="242" t="str">
        <f>INDEX('Policy Characteristics'!E:E,MATCH(PolicyLevers!$C422,'Policy Characteristics'!$C:$C,0))</f>
        <v>indst efficiency standards</v>
      </c>
      <c r="L422" s="242">
        <f>INDEX('Policy Characteristics'!F:F,MATCH(PolicyLevers!$C422,'Policy Characteristics'!$C:$C,0))</f>
        <v>0</v>
      </c>
      <c r="M422" s="242">
        <f>INDEX('Policy Characteristics'!G:G,MATCH(PolicyLevers!$C422,'Policy Characteristics'!$C:$C,0))</f>
        <v>0.33</v>
      </c>
      <c r="N422" s="242">
        <f>INDEX('Policy Characteristics'!H:H,MATCH(PolicyLevers!$C422,'Policy Characteristics'!$C:$C,0))</f>
        <v>0.01</v>
      </c>
      <c r="O422" s="242" t="str">
        <f>INDEX('Policy Characteristics'!I:I,MATCH(PolicyLevers!$C422,'Policy Characteristics'!$C:$C,0))</f>
        <v>% reduction in energy use</v>
      </c>
      <c r="P422" s="242"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306" t="str">
        <f t="shared" si="59"/>
        <v>industry-ag-main.html#eff-stds</v>
      </c>
      <c r="R422" s="307" t="str">
        <f t="shared" si="59"/>
        <v>industry-energy-efficiency-standards.html</v>
      </c>
      <c r="S422" s="296" t="str">
        <f t="shared" si="59"/>
        <v>U.S. DOE, 2016, Industrial Energy Efficiency Potential Analysis, https://energy.gov/sites/prod/files/2017/04/f34/energy-savings-by-state-industrial-methodology.pdf</v>
      </c>
      <c r="T422" s="296" t="str">
        <f t="shared" si="59"/>
        <v>U.S. DOE, 2016, Industrial Energy Efficiency Potential Analysis, https://energy.gov/sites/prod/files/2017/04/f34/energy-savings-by-state-industrial-methodology.pdf</v>
      </c>
    </row>
    <row r="423" spans="1:20" s="251" customFormat="1" x14ac:dyDescent="0.35">
      <c r="A423" s="241" t="str">
        <f>INDEX('Policy Characteristics'!A:A,MATCH(PolicyLevers!$C423,'Policy Characteristics'!$C:$C,0))</f>
        <v>Industry</v>
      </c>
      <c r="B423" s="241" t="str">
        <f>INDEX('Policy Characteristics'!B:B,MATCH(PolicyLevers!$C423,'Policy Characteristics'!$C:$C,0))</f>
        <v>Industry Energy Efficiency Standards</v>
      </c>
      <c r="C423" s="251" t="str">
        <f t="shared" si="57"/>
        <v>Percentage Improvement in Eqpt Efficiency Standards above BAU</v>
      </c>
      <c r="D423" s="292" t="s">
        <v>145</v>
      </c>
      <c r="E423" s="291" t="s">
        <v>679</v>
      </c>
      <c r="F423" s="292" t="s">
        <v>723</v>
      </c>
      <c r="G423" s="291" t="s">
        <v>683</v>
      </c>
      <c r="H423" s="40">
        <v>809</v>
      </c>
      <c r="I423" s="291" t="s">
        <v>47</v>
      </c>
      <c r="J423" s="242" t="str">
        <f>INDEX('Policy Characteristics'!D:D,MATCH(PolicyLevers!$C423,'Policy Characteristics'!$C:$C,0))</f>
        <v>Industry Energy Efficiency Standards</v>
      </c>
      <c r="K423" s="242" t="str">
        <f>INDEX('Policy Characteristics'!E:E,MATCH(PolicyLevers!$C423,'Policy Characteristics'!$C:$C,0))</f>
        <v>indst efficiency standards</v>
      </c>
      <c r="L423" s="242">
        <f>INDEX('Policy Characteristics'!F:F,MATCH(PolicyLevers!$C423,'Policy Characteristics'!$C:$C,0))</f>
        <v>0</v>
      </c>
      <c r="M423" s="242">
        <f>INDEX('Policy Characteristics'!G:G,MATCH(PolicyLevers!$C423,'Policy Characteristics'!$C:$C,0))</f>
        <v>0.33</v>
      </c>
      <c r="N423" s="242">
        <f>INDEX('Policy Characteristics'!H:H,MATCH(PolicyLevers!$C423,'Policy Characteristics'!$C:$C,0))</f>
        <v>0.01</v>
      </c>
      <c r="O423" s="242" t="str">
        <f>INDEX('Policy Characteristics'!I:I,MATCH(PolicyLevers!$C423,'Policy Characteristics'!$C:$C,0))</f>
        <v>% reduction in energy use</v>
      </c>
      <c r="P423" s="242"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306" t="str">
        <f t="shared" si="59"/>
        <v>industry-ag-main.html#eff-stds</v>
      </c>
      <c r="R423" s="307" t="str">
        <f t="shared" si="59"/>
        <v>industry-energy-efficiency-standards.html</v>
      </c>
      <c r="S423" s="296" t="str">
        <f t="shared" si="59"/>
        <v>U.S. DOE, 2016, Industrial Energy Efficiency Potential Analysis, https://energy.gov/sites/prod/files/2017/04/f34/energy-savings-by-state-industrial-methodology.pdf</v>
      </c>
      <c r="T423" s="296" t="str">
        <f t="shared" si="59"/>
        <v>U.S. DOE, 2016, Industrial Energy Efficiency Potential Analysis, https://energy.gov/sites/prod/files/2017/04/f34/energy-savings-by-state-industrial-methodology.pdf</v>
      </c>
    </row>
    <row r="424" spans="1:20" s="251" customFormat="1" x14ac:dyDescent="0.35">
      <c r="A424" s="241" t="str">
        <f>INDEX('Policy Characteristics'!A:A,MATCH(PolicyLevers!$C424,'Policy Characteristics'!$C:$C,0))</f>
        <v>Industry</v>
      </c>
      <c r="B424" s="241" t="str">
        <f>INDEX('Policy Characteristics'!B:B,MATCH(PolicyLevers!$C424,'Policy Characteristics'!$C:$C,0))</f>
        <v>Industry Energy Efficiency Standards</v>
      </c>
      <c r="C424" s="251" t="str">
        <f t="shared" si="57"/>
        <v>Percentage Improvement in Eqpt Efficiency Standards above BAU</v>
      </c>
      <c r="D424" s="292" t="s">
        <v>145</v>
      </c>
      <c r="E424" s="291" t="s">
        <v>680</v>
      </c>
      <c r="F424" s="292" t="s">
        <v>723</v>
      </c>
      <c r="G424" s="291" t="s">
        <v>684</v>
      </c>
      <c r="H424" s="40">
        <v>810</v>
      </c>
      <c r="I424" s="308" t="s">
        <v>46</v>
      </c>
      <c r="J424" s="242" t="str">
        <f>INDEX('Policy Characteristics'!D:D,MATCH(PolicyLevers!$C424,'Policy Characteristics'!$C:$C,0))</f>
        <v>Industry Energy Efficiency Standards</v>
      </c>
      <c r="K424" s="242" t="str">
        <f>INDEX('Policy Characteristics'!E:E,MATCH(PolicyLevers!$C424,'Policy Characteristics'!$C:$C,0))</f>
        <v>indst efficiency standards</v>
      </c>
      <c r="L424" s="242">
        <f>INDEX('Policy Characteristics'!F:F,MATCH(PolicyLevers!$C424,'Policy Characteristics'!$C:$C,0))</f>
        <v>0</v>
      </c>
      <c r="M424" s="242">
        <f>INDEX('Policy Characteristics'!G:G,MATCH(PolicyLevers!$C424,'Policy Characteristics'!$C:$C,0))</f>
        <v>0.33</v>
      </c>
      <c r="N424" s="242">
        <f>INDEX('Policy Characteristics'!H:H,MATCH(PolicyLevers!$C424,'Policy Characteristics'!$C:$C,0))</f>
        <v>0.01</v>
      </c>
      <c r="O424" s="242" t="str">
        <f>INDEX('Policy Characteristics'!I:I,MATCH(PolicyLevers!$C424,'Policy Characteristics'!$C:$C,0))</f>
        <v>% reduction in energy use</v>
      </c>
      <c r="P424" s="242"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306" t="str">
        <f t="shared" si="59"/>
        <v>industry-ag-main.html#eff-stds</v>
      </c>
      <c r="R424" s="307" t="str">
        <f t="shared" si="59"/>
        <v>industry-energy-efficiency-standards.html</v>
      </c>
      <c r="S424" s="296" t="str">
        <f t="shared" si="59"/>
        <v>U.S. DOE, 2016, Industrial Energy Efficiency Potential Analysis, https://energy.gov/sites/prod/files/2017/04/f34/energy-savings-by-state-industrial-methodology.pdf</v>
      </c>
      <c r="T424" s="296" t="str">
        <f t="shared" si="59"/>
        <v>U.S. DOE, 2016, Industrial Energy Efficiency Potential Analysis, https://energy.gov/sites/prod/files/2017/04/f34/energy-savings-by-state-industrial-methodology.pdf</v>
      </c>
    </row>
    <row r="425" spans="1:20" s="251" customFormat="1" x14ac:dyDescent="0.35">
      <c r="A425" s="241" t="str">
        <f>INDEX('Policy Characteristics'!A:A,MATCH(PolicyLevers!$C425,'Policy Characteristics'!$C:$C,0))</f>
        <v>Industry</v>
      </c>
      <c r="B425" s="241" t="str">
        <f>INDEX('Policy Characteristics'!B:B,MATCH(PolicyLevers!$C425,'Policy Characteristics'!$C:$C,0))</f>
        <v>Industry Energy Efficiency Standards</v>
      </c>
      <c r="C425" s="251" t="str">
        <f t="shared" si="57"/>
        <v>Percentage Improvement in Eqpt Efficiency Standards above BAU</v>
      </c>
      <c r="D425" s="292" t="s">
        <v>145</v>
      </c>
      <c r="E425" s="291" t="s">
        <v>681</v>
      </c>
      <c r="F425" s="292" t="s">
        <v>723</v>
      </c>
      <c r="G425" s="291" t="s">
        <v>687</v>
      </c>
      <c r="H425" s="40">
        <v>811</v>
      </c>
      <c r="I425" s="291" t="s">
        <v>47</v>
      </c>
      <c r="J425" s="242" t="str">
        <f>INDEX('Policy Characteristics'!D:D,MATCH(PolicyLevers!$C425,'Policy Characteristics'!$C:$C,0))</f>
        <v>Industry Energy Efficiency Standards</v>
      </c>
      <c r="K425" s="242" t="str">
        <f>INDEX('Policy Characteristics'!E:E,MATCH(PolicyLevers!$C425,'Policy Characteristics'!$C:$C,0))</f>
        <v>indst efficiency standards</v>
      </c>
      <c r="L425" s="242">
        <f>INDEX('Policy Characteristics'!F:F,MATCH(PolicyLevers!$C425,'Policy Characteristics'!$C:$C,0))</f>
        <v>0</v>
      </c>
      <c r="M425" s="242">
        <f>INDEX('Policy Characteristics'!G:G,MATCH(PolicyLevers!$C425,'Policy Characteristics'!$C:$C,0))</f>
        <v>0.33</v>
      </c>
      <c r="N425" s="242">
        <f>INDEX('Policy Characteristics'!H:H,MATCH(PolicyLevers!$C425,'Policy Characteristics'!$C:$C,0))</f>
        <v>0.01</v>
      </c>
      <c r="O425" s="242" t="str">
        <f>INDEX('Policy Characteristics'!I:I,MATCH(PolicyLevers!$C425,'Policy Characteristics'!$C:$C,0))</f>
        <v>% reduction in energy use</v>
      </c>
      <c r="P425" s="242"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306" t="str">
        <f t="shared" si="59"/>
        <v>industry-ag-main.html#eff-stds</v>
      </c>
      <c r="R425" s="307" t="str">
        <f t="shared" si="59"/>
        <v>industry-energy-efficiency-standards.html</v>
      </c>
      <c r="S425" s="296" t="str">
        <f t="shared" si="59"/>
        <v>U.S. DOE, 2016, Industrial Energy Efficiency Potential Analysis, https://energy.gov/sites/prod/files/2017/04/f34/energy-savings-by-state-industrial-methodology.pdf</v>
      </c>
      <c r="T425" s="296" t="str">
        <f t="shared" si="59"/>
        <v>U.S. DOE, 2016, Industrial Energy Efficiency Potential Analysis, https://energy.gov/sites/prod/files/2017/04/f34/energy-savings-by-state-industrial-methodology.pdf</v>
      </c>
    </row>
    <row r="426" spans="1:20" s="251" customFormat="1" x14ac:dyDescent="0.35">
      <c r="A426" s="241" t="str">
        <f>INDEX('Policy Characteristics'!A:A,MATCH(PolicyLevers!$C426,'Policy Characteristics'!$C:$C,0))</f>
        <v>Industry</v>
      </c>
      <c r="B426" s="241" t="str">
        <f>INDEX('Policy Characteristics'!B:B,MATCH(PolicyLevers!$C426,'Policy Characteristics'!$C:$C,0))</f>
        <v>Industry Energy Efficiency Standards</v>
      </c>
      <c r="C426" s="251" t="str">
        <f t="shared" si="57"/>
        <v>Percentage Improvement in Eqpt Efficiency Standards above BAU</v>
      </c>
      <c r="D426" s="292" t="s">
        <v>145</v>
      </c>
      <c r="E426" s="291" t="s">
        <v>1054</v>
      </c>
      <c r="F426" s="292" t="s">
        <v>723</v>
      </c>
      <c r="G426" s="291" t="s">
        <v>1057</v>
      </c>
      <c r="H426" s="40">
        <v>812</v>
      </c>
      <c r="I426" s="291" t="s">
        <v>47</v>
      </c>
      <c r="J426" s="242" t="str">
        <f>INDEX('Policy Characteristics'!D:D,MATCH(PolicyLevers!$C426,'Policy Characteristics'!$C:$C,0))</f>
        <v>Industry Energy Efficiency Standards</v>
      </c>
      <c r="K426" s="242" t="str">
        <f>INDEX('Policy Characteristics'!E:E,MATCH(PolicyLevers!$C426,'Policy Characteristics'!$C:$C,0))</f>
        <v>indst efficiency standards</v>
      </c>
      <c r="L426" s="242">
        <f>INDEX('Policy Characteristics'!F:F,MATCH(PolicyLevers!$C426,'Policy Characteristics'!$C:$C,0))</f>
        <v>0</v>
      </c>
      <c r="M426" s="242">
        <f>INDEX('Policy Characteristics'!G:G,MATCH(PolicyLevers!$C426,'Policy Characteristics'!$C:$C,0))</f>
        <v>0.33</v>
      </c>
      <c r="N426" s="242">
        <f>INDEX('Policy Characteristics'!H:H,MATCH(PolicyLevers!$C426,'Policy Characteristics'!$C:$C,0))</f>
        <v>0.01</v>
      </c>
      <c r="O426" s="242" t="str">
        <f>INDEX('Policy Characteristics'!I:I,MATCH(PolicyLevers!$C426,'Policy Characteristics'!$C:$C,0))</f>
        <v>% reduction in energy use</v>
      </c>
      <c r="P426" s="242"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306" t="str">
        <f t="shared" si="59"/>
        <v>industry-ag-main.html#eff-stds</v>
      </c>
      <c r="R426" s="307" t="str">
        <f t="shared" si="59"/>
        <v>industry-energy-efficiency-standards.html</v>
      </c>
      <c r="S426" s="296" t="str">
        <f t="shared" si="59"/>
        <v>U.S. DOE, 2016, Industrial Energy Efficiency Potential Analysis, https://energy.gov/sites/prod/files/2017/04/f34/energy-savings-by-state-industrial-methodology.pdf</v>
      </c>
      <c r="T426" s="296" t="str">
        <f t="shared" si="59"/>
        <v>U.S. DOE, 2016, Industrial Energy Efficiency Potential Analysis, https://energy.gov/sites/prod/files/2017/04/f34/energy-savings-by-state-industrial-methodology.pdf</v>
      </c>
    </row>
    <row r="427" spans="1:20" s="251" customFormat="1" x14ac:dyDescent="0.35">
      <c r="A427" s="241" t="str">
        <f>INDEX('Policy Characteristics'!A:A,MATCH(PolicyLevers!$C427,'Policy Characteristics'!$C:$C,0))</f>
        <v>Industry</v>
      </c>
      <c r="B427" s="241" t="str">
        <f>INDEX('Policy Characteristics'!B:B,MATCH(PolicyLevers!$C427,'Policy Characteristics'!$C:$C,0))</f>
        <v>Industry Energy Efficiency Standards</v>
      </c>
      <c r="C427" s="251" t="str">
        <f t="shared" si="57"/>
        <v>Percentage Improvement in Eqpt Efficiency Standards above BAU</v>
      </c>
      <c r="D427" s="292" t="s">
        <v>145</v>
      </c>
      <c r="E427" s="291" t="s">
        <v>1055</v>
      </c>
      <c r="F427" s="292" t="s">
        <v>723</v>
      </c>
      <c r="G427" s="291" t="s">
        <v>1059</v>
      </c>
      <c r="H427" s="40">
        <v>813</v>
      </c>
      <c r="I427" s="291" t="s">
        <v>47</v>
      </c>
      <c r="J427" s="242" t="str">
        <f>INDEX('Policy Characteristics'!D:D,MATCH(PolicyLevers!$C427,'Policy Characteristics'!$C:$C,0))</f>
        <v>Industry Energy Efficiency Standards</v>
      </c>
      <c r="K427" s="242" t="str">
        <f>INDEX('Policy Characteristics'!E:E,MATCH(PolicyLevers!$C427,'Policy Characteristics'!$C:$C,0))</f>
        <v>indst efficiency standards</v>
      </c>
      <c r="L427" s="242">
        <f>INDEX('Policy Characteristics'!F:F,MATCH(PolicyLevers!$C427,'Policy Characteristics'!$C:$C,0))</f>
        <v>0</v>
      </c>
      <c r="M427" s="242">
        <f>INDEX('Policy Characteristics'!G:G,MATCH(PolicyLevers!$C427,'Policy Characteristics'!$C:$C,0))</f>
        <v>0.33</v>
      </c>
      <c r="N427" s="242">
        <f>INDEX('Policy Characteristics'!H:H,MATCH(PolicyLevers!$C427,'Policy Characteristics'!$C:$C,0))</f>
        <v>0.01</v>
      </c>
      <c r="O427" s="242" t="str">
        <f>INDEX('Policy Characteristics'!I:I,MATCH(PolicyLevers!$C427,'Policy Characteristics'!$C:$C,0))</f>
        <v>% reduction in energy use</v>
      </c>
      <c r="P427" s="242"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306" t="str">
        <f t="shared" si="59"/>
        <v>industry-ag-main.html#eff-stds</v>
      </c>
      <c r="R427" s="307" t="str">
        <f t="shared" si="59"/>
        <v>industry-energy-efficiency-standards.html</v>
      </c>
      <c r="S427" s="296" t="str">
        <f t="shared" si="59"/>
        <v>U.S. DOE, 2016, Industrial Energy Efficiency Potential Analysis, https://energy.gov/sites/prod/files/2017/04/f34/energy-savings-by-state-industrial-methodology.pdf</v>
      </c>
      <c r="T427" s="296" t="str">
        <f t="shared" si="59"/>
        <v>U.S. DOE, 2016, Industrial Energy Efficiency Potential Analysis, https://energy.gov/sites/prod/files/2017/04/f34/energy-savings-by-state-industrial-methodology.pdf</v>
      </c>
    </row>
    <row r="428" spans="1:20" s="251" customFormat="1" x14ac:dyDescent="0.35">
      <c r="A428" s="241" t="str">
        <f>INDEX('Policy Characteristics'!A:A,MATCH(PolicyLevers!$C428,'Policy Characteristics'!$C:$C,0))</f>
        <v>Industry</v>
      </c>
      <c r="B428" s="241" t="str">
        <f>INDEX('Policy Characteristics'!B:B,MATCH(PolicyLevers!$C428,'Policy Characteristics'!$C:$C,0))</f>
        <v>Industry Energy Efficiency Standards</v>
      </c>
      <c r="C428" s="251" t="str">
        <f t="shared" si="57"/>
        <v>Percentage Improvement in Eqpt Efficiency Standards above BAU</v>
      </c>
      <c r="D428" s="292" t="s">
        <v>145</v>
      </c>
      <c r="E428" s="291" t="s">
        <v>1056</v>
      </c>
      <c r="F428" s="292" t="s">
        <v>723</v>
      </c>
      <c r="G428" s="291" t="s">
        <v>1060</v>
      </c>
      <c r="H428" s="40">
        <v>814</v>
      </c>
      <c r="I428" s="291" t="s">
        <v>47</v>
      </c>
      <c r="J428" s="242" t="str">
        <f>INDEX('Policy Characteristics'!D:D,MATCH(PolicyLevers!$C428,'Policy Characteristics'!$C:$C,0))</f>
        <v>Industry Energy Efficiency Standards</v>
      </c>
      <c r="K428" s="242" t="str">
        <f>INDEX('Policy Characteristics'!E:E,MATCH(PolicyLevers!$C428,'Policy Characteristics'!$C:$C,0))</f>
        <v>indst efficiency standards</v>
      </c>
      <c r="L428" s="242">
        <f>INDEX('Policy Characteristics'!F:F,MATCH(PolicyLevers!$C428,'Policy Characteristics'!$C:$C,0))</f>
        <v>0</v>
      </c>
      <c r="M428" s="242">
        <f>INDEX('Policy Characteristics'!G:G,MATCH(PolicyLevers!$C428,'Policy Characteristics'!$C:$C,0))</f>
        <v>0.33</v>
      </c>
      <c r="N428" s="242">
        <f>INDEX('Policy Characteristics'!H:H,MATCH(PolicyLevers!$C428,'Policy Characteristics'!$C:$C,0))</f>
        <v>0.01</v>
      </c>
      <c r="O428" s="242" t="str">
        <f>INDEX('Policy Characteristics'!I:I,MATCH(PolicyLevers!$C428,'Policy Characteristics'!$C:$C,0))</f>
        <v>% reduction in energy use</v>
      </c>
      <c r="P428" s="242"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306" t="str">
        <f t="shared" si="59"/>
        <v>industry-ag-main.html#eff-stds</v>
      </c>
      <c r="R428" s="307" t="str">
        <f t="shared" si="59"/>
        <v>industry-energy-efficiency-standards.html</v>
      </c>
      <c r="S428" s="296" t="str">
        <f t="shared" si="59"/>
        <v>U.S. DOE, 2016, Industrial Energy Efficiency Potential Analysis, https://energy.gov/sites/prod/files/2017/04/f34/energy-savings-by-state-industrial-methodology.pdf</v>
      </c>
      <c r="T428" s="296" t="str">
        <f t="shared" si="59"/>
        <v>U.S. DOE, 2016, Industrial Energy Efficiency Potential Analysis, https://energy.gov/sites/prod/files/2017/04/f34/energy-savings-by-state-industrial-methodology.pdf</v>
      </c>
    </row>
    <row r="429" spans="1:20" s="251" customFormat="1" x14ac:dyDescent="0.35">
      <c r="A429" s="241" t="str">
        <f>INDEX('Policy Characteristics'!A:A,MATCH(PolicyLevers!$C429,'Policy Characteristics'!$C:$C,0))</f>
        <v>Industry</v>
      </c>
      <c r="B429" s="241" t="str">
        <f>INDEX('Policy Characteristics'!B:B,MATCH(PolicyLevers!$C429,'Policy Characteristics'!$C:$C,0))</f>
        <v>Industry Energy Efficiency Standards</v>
      </c>
      <c r="C429" s="251" t="str">
        <f t="shared" si="57"/>
        <v>Percentage Improvement in Eqpt Efficiency Standards above BAU</v>
      </c>
      <c r="D429" s="292" t="s">
        <v>145</v>
      </c>
      <c r="E429" s="291" t="s">
        <v>1053</v>
      </c>
      <c r="F429" s="292" t="s">
        <v>723</v>
      </c>
      <c r="G429" s="291" t="s">
        <v>1058</v>
      </c>
      <c r="H429" s="40">
        <v>815</v>
      </c>
      <c r="I429" s="291" t="s">
        <v>47</v>
      </c>
      <c r="J429" s="242" t="str">
        <f>INDEX('Policy Characteristics'!D:D,MATCH(PolicyLevers!$C429,'Policy Characteristics'!$C:$C,0))</f>
        <v>Industry Energy Efficiency Standards</v>
      </c>
      <c r="K429" s="242" t="str">
        <f>INDEX('Policy Characteristics'!E:E,MATCH(PolicyLevers!$C429,'Policy Characteristics'!$C:$C,0))</f>
        <v>indst efficiency standards</v>
      </c>
      <c r="L429" s="242">
        <f>INDEX('Policy Characteristics'!F:F,MATCH(PolicyLevers!$C429,'Policy Characteristics'!$C:$C,0))</f>
        <v>0</v>
      </c>
      <c r="M429" s="242">
        <f>INDEX('Policy Characteristics'!G:G,MATCH(PolicyLevers!$C429,'Policy Characteristics'!$C:$C,0))</f>
        <v>0.33</v>
      </c>
      <c r="N429" s="242">
        <f>INDEX('Policy Characteristics'!H:H,MATCH(PolicyLevers!$C429,'Policy Characteristics'!$C:$C,0))</f>
        <v>0.01</v>
      </c>
      <c r="O429" s="242" t="str">
        <f>INDEX('Policy Characteristics'!I:I,MATCH(PolicyLevers!$C429,'Policy Characteristics'!$C:$C,0))</f>
        <v>% reduction in energy use</v>
      </c>
      <c r="P429" s="242"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306" t="str">
        <f t="shared" si="59"/>
        <v>industry-ag-main.html#eff-stds</v>
      </c>
      <c r="R429" s="307" t="str">
        <f t="shared" si="59"/>
        <v>industry-energy-efficiency-standards.html</v>
      </c>
      <c r="S429" s="296" t="str">
        <f t="shared" si="59"/>
        <v>U.S. DOE, 2016, Industrial Energy Efficiency Potential Analysis, https://energy.gov/sites/prod/files/2017/04/f34/energy-savings-by-state-industrial-methodology.pdf</v>
      </c>
      <c r="T429" s="296" t="str">
        <f t="shared" si="59"/>
        <v>U.S. DOE, 2016, Industrial Energy Efficiency Potential Analysis, https://energy.gov/sites/prod/files/2017/04/f34/energy-savings-by-state-industrial-methodology.pdf</v>
      </c>
    </row>
    <row r="430" spans="1:20" s="251" customFormat="1" x14ac:dyDescent="0.35">
      <c r="A430" s="241" t="str">
        <f>INDEX('Policy Characteristics'!A:A,MATCH(PolicyLevers!$C430,'Policy Characteristics'!$C:$C,0))</f>
        <v>Industry</v>
      </c>
      <c r="B430" s="241" t="str">
        <f>INDEX('Policy Characteristics'!B:B,MATCH(PolicyLevers!$C430,'Policy Characteristics'!$C:$C,0))</f>
        <v>Industry Energy Efficiency Standards</v>
      </c>
      <c r="C430" s="251" t="str">
        <f t="shared" si="57"/>
        <v>Percentage Improvement in Eqpt Efficiency Standards above BAU</v>
      </c>
      <c r="D430" s="292" t="s">
        <v>146</v>
      </c>
      <c r="E430" s="291" t="s">
        <v>676</v>
      </c>
      <c r="F430" s="292" t="s">
        <v>148</v>
      </c>
      <c r="G430" s="291" t="s">
        <v>682</v>
      </c>
      <c r="H430" s="40">
        <v>816</v>
      </c>
      <c r="I430" s="291" t="s">
        <v>46</v>
      </c>
      <c r="J430" s="242" t="str">
        <f>INDEX('Policy Characteristics'!D:D,MATCH(PolicyLevers!$C430,'Policy Characteristics'!$C:$C,0))</f>
        <v>Industry Energy Efficiency Standards</v>
      </c>
      <c r="K430" s="242" t="str">
        <f>INDEX('Policy Characteristics'!E:E,MATCH(PolicyLevers!$C430,'Policy Characteristics'!$C:$C,0))</f>
        <v>indst efficiency standards</v>
      </c>
      <c r="L430" s="242">
        <f>INDEX('Policy Characteristics'!F:F,MATCH(PolicyLevers!$C430,'Policy Characteristics'!$C:$C,0))</f>
        <v>0</v>
      </c>
      <c r="M430" s="242">
        <f>INDEX('Policy Characteristics'!G:G,MATCH(PolicyLevers!$C430,'Policy Characteristics'!$C:$C,0))</f>
        <v>0.33</v>
      </c>
      <c r="N430" s="242">
        <f>INDEX('Policy Characteristics'!H:H,MATCH(PolicyLevers!$C430,'Policy Characteristics'!$C:$C,0))</f>
        <v>0.01</v>
      </c>
      <c r="O430" s="242" t="str">
        <f>INDEX('Policy Characteristics'!I:I,MATCH(PolicyLevers!$C430,'Policy Characteristics'!$C:$C,0))</f>
        <v>% reduction in energy use</v>
      </c>
      <c r="P430" s="242"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306" t="str">
        <f t="shared" si="59"/>
        <v>industry-ag-main.html#eff-stds</v>
      </c>
      <c r="R430" s="307" t="str">
        <f t="shared" si="59"/>
        <v>industry-energy-efficiency-standards.html</v>
      </c>
      <c r="S430" s="296" t="str">
        <f t="shared" si="59"/>
        <v>U.S. DOE, 2016, Industrial Energy Efficiency Potential Analysis, https://energy.gov/sites/prod/files/2017/04/f34/energy-savings-by-state-industrial-methodology.pdf</v>
      </c>
      <c r="T430" s="296" t="str">
        <f t="shared" si="59"/>
        <v>U.S. DOE, 2016, Industrial Energy Efficiency Potential Analysis, https://energy.gov/sites/prod/files/2017/04/f34/energy-savings-by-state-industrial-methodology.pdf</v>
      </c>
    </row>
    <row r="431" spans="1:20" s="251" customFormat="1" x14ac:dyDescent="0.35">
      <c r="A431" s="241" t="str">
        <f>INDEX('Policy Characteristics'!A:A,MATCH(PolicyLevers!$C431,'Policy Characteristics'!$C:$C,0))</f>
        <v>Industry</v>
      </c>
      <c r="B431" s="241" t="str">
        <f>INDEX('Policy Characteristics'!B:B,MATCH(PolicyLevers!$C431,'Policy Characteristics'!$C:$C,0))</f>
        <v>Industry Energy Efficiency Standards</v>
      </c>
      <c r="C431" s="251" t="str">
        <f t="shared" si="57"/>
        <v>Percentage Improvement in Eqpt Efficiency Standards above BAU</v>
      </c>
      <c r="D431" s="292" t="s">
        <v>146</v>
      </c>
      <c r="E431" s="291" t="s">
        <v>677</v>
      </c>
      <c r="F431" s="292" t="s">
        <v>148</v>
      </c>
      <c r="G431" s="291" t="s">
        <v>685</v>
      </c>
      <c r="H431" s="40">
        <v>817</v>
      </c>
      <c r="I431" s="308" t="s">
        <v>46</v>
      </c>
      <c r="J431" s="242" t="str">
        <f>INDEX('Policy Characteristics'!D:D,MATCH(PolicyLevers!$C431,'Policy Characteristics'!$C:$C,0))</f>
        <v>Industry Energy Efficiency Standards</v>
      </c>
      <c r="K431" s="242" t="str">
        <f>INDEX('Policy Characteristics'!E:E,MATCH(PolicyLevers!$C431,'Policy Characteristics'!$C:$C,0))</f>
        <v>indst efficiency standards</v>
      </c>
      <c r="L431" s="242">
        <f>INDEX('Policy Characteristics'!F:F,MATCH(PolicyLevers!$C431,'Policy Characteristics'!$C:$C,0))</f>
        <v>0</v>
      </c>
      <c r="M431" s="242">
        <f>INDEX('Policy Characteristics'!G:G,MATCH(PolicyLevers!$C431,'Policy Characteristics'!$C:$C,0))</f>
        <v>0.33</v>
      </c>
      <c r="N431" s="242">
        <f>INDEX('Policy Characteristics'!H:H,MATCH(PolicyLevers!$C431,'Policy Characteristics'!$C:$C,0))</f>
        <v>0.01</v>
      </c>
      <c r="O431" s="242" t="str">
        <f>INDEX('Policy Characteristics'!I:I,MATCH(PolicyLevers!$C431,'Policy Characteristics'!$C:$C,0))</f>
        <v>% reduction in energy use</v>
      </c>
      <c r="P431" s="242"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306" t="str">
        <f t="shared" si="59"/>
        <v>industry-ag-main.html#eff-stds</v>
      </c>
      <c r="R431" s="307" t="str">
        <f t="shared" si="59"/>
        <v>industry-energy-efficiency-standards.html</v>
      </c>
      <c r="S431" s="296" t="str">
        <f t="shared" si="59"/>
        <v>U.S. DOE, 2016, Industrial Energy Efficiency Potential Analysis, https://energy.gov/sites/prod/files/2017/04/f34/energy-savings-by-state-industrial-methodology.pdf</v>
      </c>
      <c r="T431" s="296" t="str">
        <f t="shared" si="59"/>
        <v>U.S. DOE, 2016, Industrial Energy Efficiency Potential Analysis, https://energy.gov/sites/prod/files/2017/04/f34/energy-savings-by-state-industrial-methodology.pdf</v>
      </c>
    </row>
    <row r="432" spans="1:20" s="251" customFormat="1" x14ac:dyDescent="0.35">
      <c r="A432" s="241" t="str">
        <f>INDEX('Policy Characteristics'!A:A,MATCH(PolicyLevers!$C432,'Policy Characteristics'!$C:$C,0))</f>
        <v>Industry</v>
      </c>
      <c r="B432" s="241" t="str">
        <f>INDEX('Policy Characteristics'!B:B,MATCH(PolicyLevers!$C432,'Policy Characteristics'!$C:$C,0))</f>
        <v>Industry Energy Efficiency Standards</v>
      </c>
      <c r="C432" s="251" t="str">
        <f t="shared" si="57"/>
        <v>Percentage Improvement in Eqpt Efficiency Standards above BAU</v>
      </c>
      <c r="D432" s="292" t="s">
        <v>146</v>
      </c>
      <c r="E432" s="291" t="s">
        <v>678</v>
      </c>
      <c r="F432" s="292" t="s">
        <v>148</v>
      </c>
      <c r="G432" s="291" t="s">
        <v>686</v>
      </c>
      <c r="H432" s="40">
        <v>818</v>
      </c>
      <c r="I432" s="291" t="s">
        <v>46</v>
      </c>
      <c r="J432" s="242" t="str">
        <f>INDEX('Policy Characteristics'!D:D,MATCH(PolicyLevers!$C432,'Policy Characteristics'!$C:$C,0))</f>
        <v>Industry Energy Efficiency Standards</v>
      </c>
      <c r="K432" s="242" t="str">
        <f>INDEX('Policy Characteristics'!E:E,MATCH(PolicyLevers!$C432,'Policy Characteristics'!$C:$C,0))</f>
        <v>indst efficiency standards</v>
      </c>
      <c r="L432" s="242">
        <f>INDEX('Policy Characteristics'!F:F,MATCH(PolicyLevers!$C432,'Policy Characteristics'!$C:$C,0))</f>
        <v>0</v>
      </c>
      <c r="M432" s="242">
        <f>INDEX('Policy Characteristics'!G:G,MATCH(PolicyLevers!$C432,'Policy Characteristics'!$C:$C,0))</f>
        <v>0.33</v>
      </c>
      <c r="N432" s="242">
        <f>INDEX('Policy Characteristics'!H:H,MATCH(PolicyLevers!$C432,'Policy Characteristics'!$C:$C,0))</f>
        <v>0.01</v>
      </c>
      <c r="O432" s="242" t="str">
        <f>INDEX('Policy Characteristics'!I:I,MATCH(PolicyLevers!$C432,'Policy Characteristics'!$C:$C,0))</f>
        <v>% reduction in energy use</v>
      </c>
      <c r="P432" s="242"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306" t="str">
        <f t="shared" si="59"/>
        <v>industry-ag-main.html#eff-stds</v>
      </c>
      <c r="R432" s="307" t="str">
        <f t="shared" si="59"/>
        <v>industry-energy-efficiency-standards.html</v>
      </c>
      <c r="S432" s="296" t="str">
        <f t="shared" si="59"/>
        <v>U.S. DOE, 2016, Industrial Energy Efficiency Potential Analysis, https://energy.gov/sites/prod/files/2017/04/f34/energy-savings-by-state-industrial-methodology.pdf</v>
      </c>
      <c r="T432" s="296" t="str">
        <f t="shared" si="59"/>
        <v>U.S. DOE, 2016, Industrial Energy Efficiency Potential Analysis, https://energy.gov/sites/prod/files/2017/04/f34/energy-savings-by-state-industrial-methodology.pdf</v>
      </c>
    </row>
    <row r="433" spans="1:20" s="251" customFormat="1" x14ac:dyDescent="0.35">
      <c r="A433" s="241" t="str">
        <f>INDEX('Policy Characteristics'!A:A,MATCH(PolicyLevers!$C433,'Policy Characteristics'!$C:$C,0))</f>
        <v>Industry</v>
      </c>
      <c r="B433" s="241" t="str">
        <f>INDEX('Policy Characteristics'!B:B,MATCH(PolicyLevers!$C433,'Policy Characteristics'!$C:$C,0))</f>
        <v>Industry Energy Efficiency Standards</v>
      </c>
      <c r="C433" s="251" t="str">
        <f t="shared" si="57"/>
        <v>Percentage Improvement in Eqpt Efficiency Standards above BAU</v>
      </c>
      <c r="D433" s="292" t="s">
        <v>146</v>
      </c>
      <c r="E433" s="291" t="s">
        <v>679</v>
      </c>
      <c r="F433" s="292" t="s">
        <v>148</v>
      </c>
      <c r="G433" s="291" t="s">
        <v>683</v>
      </c>
      <c r="H433" s="40">
        <v>819</v>
      </c>
      <c r="I433" s="308" t="s">
        <v>46</v>
      </c>
      <c r="J433" s="242" t="str">
        <f>INDEX('Policy Characteristics'!D:D,MATCH(PolicyLevers!$C433,'Policy Characteristics'!$C:$C,0))</f>
        <v>Industry Energy Efficiency Standards</v>
      </c>
      <c r="K433" s="242" t="str">
        <f>INDEX('Policy Characteristics'!E:E,MATCH(PolicyLevers!$C433,'Policy Characteristics'!$C:$C,0))</f>
        <v>indst efficiency standards</v>
      </c>
      <c r="L433" s="242">
        <f>INDEX('Policy Characteristics'!F:F,MATCH(PolicyLevers!$C433,'Policy Characteristics'!$C:$C,0))</f>
        <v>0</v>
      </c>
      <c r="M433" s="242">
        <f>INDEX('Policy Characteristics'!G:G,MATCH(PolicyLevers!$C433,'Policy Characteristics'!$C:$C,0))</f>
        <v>0.33</v>
      </c>
      <c r="N433" s="242">
        <f>INDEX('Policy Characteristics'!H:H,MATCH(PolicyLevers!$C433,'Policy Characteristics'!$C:$C,0))</f>
        <v>0.01</v>
      </c>
      <c r="O433" s="242" t="str">
        <f>INDEX('Policy Characteristics'!I:I,MATCH(PolicyLevers!$C433,'Policy Characteristics'!$C:$C,0))</f>
        <v>% reduction in energy use</v>
      </c>
      <c r="P433" s="242"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306" t="str">
        <f t="shared" si="59"/>
        <v>industry-ag-main.html#eff-stds</v>
      </c>
      <c r="R433" s="307" t="str">
        <f t="shared" si="59"/>
        <v>industry-energy-efficiency-standards.html</v>
      </c>
      <c r="S433" s="296" t="str">
        <f t="shared" si="59"/>
        <v>U.S. DOE, 2016, Industrial Energy Efficiency Potential Analysis, https://energy.gov/sites/prod/files/2017/04/f34/energy-savings-by-state-industrial-methodology.pdf</v>
      </c>
      <c r="T433" s="296" t="str">
        <f t="shared" si="59"/>
        <v>U.S. DOE, 2016, Industrial Energy Efficiency Potential Analysis, https://energy.gov/sites/prod/files/2017/04/f34/energy-savings-by-state-industrial-methodology.pdf</v>
      </c>
    </row>
    <row r="434" spans="1:20" s="251" customFormat="1" x14ac:dyDescent="0.35">
      <c r="A434" s="241" t="str">
        <f>INDEX('Policy Characteristics'!A:A,MATCH(PolicyLevers!$C434,'Policy Characteristics'!$C:$C,0))</f>
        <v>Industry</v>
      </c>
      <c r="B434" s="241" t="str">
        <f>INDEX('Policy Characteristics'!B:B,MATCH(PolicyLevers!$C434,'Policy Characteristics'!$C:$C,0))</f>
        <v>Industry Energy Efficiency Standards</v>
      </c>
      <c r="C434" s="251" t="str">
        <f t="shared" si="57"/>
        <v>Percentage Improvement in Eqpt Efficiency Standards above BAU</v>
      </c>
      <c r="D434" s="292" t="s">
        <v>146</v>
      </c>
      <c r="E434" s="291" t="s">
        <v>680</v>
      </c>
      <c r="F434" s="292" t="s">
        <v>148</v>
      </c>
      <c r="G434" s="291" t="s">
        <v>684</v>
      </c>
      <c r="H434" s="40">
        <v>820</v>
      </c>
      <c r="I434" s="291" t="s">
        <v>46</v>
      </c>
      <c r="J434" s="242" t="str">
        <f>INDEX('Policy Characteristics'!D:D,MATCH(PolicyLevers!$C434,'Policy Characteristics'!$C:$C,0))</f>
        <v>Industry Energy Efficiency Standards</v>
      </c>
      <c r="K434" s="242" t="str">
        <f>INDEX('Policy Characteristics'!E:E,MATCH(PolicyLevers!$C434,'Policy Characteristics'!$C:$C,0))</f>
        <v>indst efficiency standards</v>
      </c>
      <c r="L434" s="242">
        <f>INDEX('Policy Characteristics'!F:F,MATCH(PolicyLevers!$C434,'Policy Characteristics'!$C:$C,0))</f>
        <v>0</v>
      </c>
      <c r="M434" s="242">
        <f>INDEX('Policy Characteristics'!G:G,MATCH(PolicyLevers!$C434,'Policy Characteristics'!$C:$C,0))</f>
        <v>0.33</v>
      </c>
      <c r="N434" s="242">
        <f>INDEX('Policy Characteristics'!H:H,MATCH(PolicyLevers!$C434,'Policy Characteristics'!$C:$C,0))</f>
        <v>0.01</v>
      </c>
      <c r="O434" s="242" t="str">
        <f>INDEX('Policy Characteristics'!I:I,MATCH(PolicyLevers!$C434,'Policy Characteristics'!$C:$C,0))</f>
        <v>% reduction in energy use</v>
      </c>
      <c r="P434" s="242"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306" t="str">
        <f t="shared" ref="P434:T449" si="60">Q$370</f>
        <v>industry-ag-main.html#eff-stds</v>
      </c>
      <c r="R434" s="307" t="str">
        <f t="shared" si="60"/>
        <v>industry-energy-efficiency-standards.html</v>
      </c>
      <c r="S434" s="296" t="str">
        <f t="shared" si="60"/>
        <v>U.S. DOE, 2016, Industrial Energy Efficiency Potential Analysis, https://energy.gov/sites/prod/files/2017/04/f34/energy-savings-by-state-industrial-methodology.pdf</v>
      </c>
      <c r="T434" s="296" t="str">
        <f t="shared" si="60"/>
        <v>U.S. DOE, 2016, Industrial Energy Efficiency Potential Analysis, https://energy.gov/sites/prod/files/2017/04/f34/energy-savings-by-state-industrial-methodology.pdf</v>
      </c>
    </row>
    <row r="435" spans="1:20" s="251" customFormat="1" x14ac:dyDescent="0.35">
      <c r="A435" s="241" t="str">
        <f>INDEX('Policy Characteristics'!A:A,MATCH(PolicyLevers!$C435,'Policy Characteristics'!$C:$C,0))</f>
        <v>Industry</v>
      </c>
      <c r="B435" s="241" t="str">
        <f>INDEX('Policy Characteristics'!B:B,MATCH(PolicyLevers!$C435,'Policy Characteristics'!$C:$C,0))</f>
        <v>Industry Energy Efficiency Standards</v>
      </c>
      <c r="C435" s="251" t="str">
        <f t="shared" si="57"/>
        <v>Percentage Improvement in Eqpt Efficiency Standards above BAU</v>
      </c>
      <c r="D435" s="292" t="s">
        <v>146</v>
      </c>
      <c r="E435" s="291" t="s">
        <v>681</v>
      </c>
      <c r="F435" s="292" t="s">
        <v>148</v>
      </c>
      <c r="G435" s="291" t="s">
        <v>687</v>
      </c>
      <c r="H435" s="40">
        <v>821</v>
      </c>
      <c r="I435" s="291" t="s">
        <v>47</v>
      </c>
      <c r="J435" s="242" t="str">
        <f>INDEX('Policy Characteristics'!D:D,MATCH(PolicyLevers!$C435,'Policy Characteristics'!$C:$C,0))</f>
        <v>Industry Energy Efficiency Standards</v>
      </c>
      <c r="K435" s="242" t="str">
        <f>INDEX('Policy Characteristics'!E:E,MATCH(PolicyLevers!$C435,'Policy Characteristics'!$C:$C,0))</f>
        <v>indst efficiency standards</v>
      </c>
      <c r="L435" s="242">
        <f>INDEX('Policy Characteristics'!F:F,MATCH(PolicyLevers!$C435,'Policy Characteristics'!$C:$C,0))</f>
        <v>0</v>
      </c>
      <c r="M435" s="242">
        <f>INDEX('Policy Characteristics'!G:G,MATCH(PolicyLevers!$C435,'Policy Characteristics'!$C:$C,0))</f>
        <v>0.33</v>
      </c>
      <c r="N435" s="242">
        <f>INDEX('Policy Characteristics'!H:H,MATCH(PolicyLevers!$C435,'Policy Characteristics'!$C:$C,0))</f>
        <v>0.01</v>
      </c>
      <c r="O435" s="242" t="str">
        <f>INDEX('Policy Characteristics'!I:I,MATCH(PolicyLevers!$C435,'Policy Characteristics'!$C:$C,0))</f>
        <v>% reduction in energy use</v>
      </c>
      <c r="P435" s="242"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306" t="str">
        <f t="shared" si="60"/>
        <v>industry-ag-main.html#eff-stds</v>
      </c>
      <c r="R435" s="307" t="str">
        <f t="shared" si="60"/>
        <v>industry-energy-efficiency-standards.html</v>
      </c>
      <c r="S435" s="296" t="str">
        <f t="shared" si="60"/>
        <v>U.S. DOE, 2016, Industrial Energy Efficiency Potential Analysis, https://energy.gov/sites/prod/files/2017/04/f34/energy-savings-by-state-industrial-methodology.pdf</v>
      </c>
      <c r="T435" s="296" t="str">
        <f t="shared" si="60"/>
        <v>U.S. DOE, 2016, Industrial Energy Efficiency Potential Analysis, https://energy.gov/sites/prod/files/2017/04/f34/energy-savings-by-state-industrial-methodology.pdf</v>
      </c>
    </row>
    <row r="436" spans="1:20" s="251" customFormat="1" x14ac:dyDescent="0.35">
      <c r="A436" s="241" t="str">
        <f>INDEX('Policy Characteristics'!A:A,MATCH(PolicyLevers!$C436,'Policy Characteristics'!$C:$C,0))</f>
        <v>Industry</v>
      </c>
      <c r="B436" s="241" t="str">
        <f>INDEX('Policy Characteristics'!B:B,MATCH(PolicyLevers!$C436,'Policy Characteristics'!$C:$C,0))</f>
        <v>Industry Energy Efficiency Standards</v>
      </c>
      <c r="C436" s="251" t="str">
        <f t="shared" si="57"/>
        <v>Percentage Improvement in Eqpt Efficiency Standards above BAU</v>
      </c>
      <c r="D436" s="292" t="s">
        <v>146</v>
      </c>
      <c r="E436" s="291" t="s">
        <v>1054</v>
      </c>
      <c r="F436" s="292" t="s">
        <v>148</v>
      </c>
      <c r="G436" s="291" t="s">
        <v>1057</v>
      </c>
      <c r="H436" s="40">
        <v>822</v>
      </c>
      <c r="I436" s="291" t="s">
        <v>47</v>
      </c>
      <c r="J436" s="242" t="str">
        <f>INDEX('Policy Characteristics'!D:D,MATCH(PolicyLevers!$C436,'Policy Characteristics'!$C:$C,0))</f>
        <v>Industry Energy Efficiency Standards</v>
      </c>
      <c r="K436" s="242" t="str">
        <f>INDEX('Policy Characteristics'!E:E,MATCH(PolicyLevers!$C436,'Policy Characteristics'!$C:$C,0))</f>
        <v>indst efficiency standards</v>
      </c>
      <c r="L436" s="242">
        <f>INDEX('Policy Characteristics'!F:F,MATCH(PolicyLevers!$C436,'Policy Characteristics'!$C:$C,0))</f>
        <v>0</v>
      </c>
      <c r="M436" s="242">
        <f>INDEX('Policy Characteristics'!G:G,MATCH(PolicyLevers!$C436,'Policy Characteristics'!$C:$C,0))</f>
        <v>0.33</v>
      </c>
      <c r="N436" s="242">
        <f>INDEX('Policy Characteristics'!H:H,MATCH(PolicyLevers!$C436,'Policy Characteristics'!$C:$C,0))</f>
        <v>0.01</v>
      </c>
      <c r="O436" s="242" t="str">
        <f>INDEX('Policy Characteristics'!I:I,MATCH(PolicyLevers!$C436,'Policy Characteristics'!$C:$C,0))</f>
        <v>% reduction in energy use</v>
      </c>
      <c r="P436" s="242"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306" t="str">
        <f t="shared" si="60"/>
        <v>industry-ag-main.html#eff-stds</v>
      </c>
      <c r="R436" s="307" t="str">
        <f t="shared" si="60"/>
        <v>industry-energy-efficiency-standards.html</v>
      </c>
      <c r="S436" s="296" t="str">
        <f t="shared" si="60"/>
        <v>U.S. DOE, 2016, Industrial Energy Efficiency Potential Analysis, https://energy.gov/sites/prod/files/2017/04/f34/energy-savings-by-state-industrial-methodology.pdf</v>
      </c>
      <c r="T436" s="296" t="str">
        <f t="shared" si="60"/>
        <v>U.S. DOE, 2016, Industrial Energy Efficiency Potential Analysis, https://energy.gov/sites/prod/files/2017/04/f34/energy-savings-by-state-industrial-methodology.pdf</v>
      </c>
    </row>
    <row r="437" spans="1:20" s="251" customFormat="1" x14ac:dyDescent="0.35">
      <c r="A437" s="241" t="str">
        <f>INDEX('Policy Characteristics'!A:A,MATCH(PolicyLevers!$C437,'Policy Characteristics'!$C:$C,0))</f>
        <v>Industry</v>
      </c>
      <c r="B437" s="241" t="str">
        <f>INDEX('Policy Characteristics'!B:B,MATCH(PolicyLevers!$C437,'Policy Characteristics'!$C:$C,0))</f>
        <v>Industry Energy Efficiency Standards</v>
      </c>
      <c r="C437" s="251" t="str">
        <f t="shared" si="57"/>
        <v>Percentage Improvement in Eqpt Efficiency Standards above BAU</v>
      </c>
      <c r="D437" s="292" t="s">
        <v>146</v>
      </c>
      <c r="E437" s="291" t="s">
        <v>1055</v>
      </c>
      <c r="F437" s="292" t="s">
        <v>148</v>
      </c>
      <c r="G437" s="291" t="s">
        <v>1059</v>
      </c>
      <c r="H437" s="40">
        <v>823</v>
      </c>
      <c r="I437" s="291" t="s">
        <v>46</v>
      </c>
      <c r="J437" s="242" t="str">
        <f>INDEX('Policy Characteristics'!D:D,MATCH(PolicyLevers!$C437,'Policy Characteristics'!$C:$C,0))</f>
        <v>Industry Energy Efficiency Standards</v>
      </c>
      <c r="K437" s="242" t="str">
        <f>INDEX('Policy Characteristics'!E:E,MATCH(PolicyLevers!$C437,'Policy Characteristics'!$C:$C,0))</f>
        <v>indst efficiency standards</v>
      </c>
      <c r="L437" s="242">
        <f>INDEX('Policy Characteristics'!F:F,MATCH(PolicyLevers!$C437,'Policy Characteristics'!$C:$C,0))</f>
        <v>0</v>
      </c>
      <c r="M437" s="242">
        <f>INDEX('Policy Characteristics'!G:G,MATCH(PolicyLevers!$C437,'Policy Characteristics'!$C:$C,0))</f>
        <v>0.33</v>
      </c>
      <c r="N437" s="242">
        <f>INDEX('Policy Characteristics'!H:H,MATCH(PolicyLevers!$C437,'Policy Characteristics'!$C:$C,0))</f>
        <v>0.01</v>
      </c>
      <c r="O437" s="242" t="str">
        <f>INDEX('Policy Characteristics'!I:I,MATCH(PolicyLevers!$C437,'Policy Characteristics'!$C:$C,0))</f>
        <v>% reduction in energy use</v>
      </c>
      <c r="P437" s="242"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306" t="str">
        <f t="shared" si="60"/>
        <v>industry-ag-main.html#eff-stds</v>
      </c>
      <c r="R437" s="307" t="str">
        <f t="shared" si="60"/>
        <v>industry-energy-efficiency-standards.html</v>
      </c>
      <c r="S437" s="296" t="str">
        <f t="shared" si="60"/>
        <v>U.S. DOE, 2016, Industrial Energy Efficiency Potential Analysis, https://energy.gov/sites/prod/files/2017/04/f34/energy-savings-by-state-industrial-methodology.pdf</v>
      </c>
      <c r="T437" s="296" t="str">
        <f t="shared" si="60"/>
        <v>U.S. DOE, 2016, Industrial Energy Efficiency Potential Analysis, https://energy.gov/sites/prod/files/2017/04/f34/energy-savings-by-state-industrial-methodology.pdf</v>
      </c>
    </row>
    <row r="438" spans="1:20" s="251" customFormat="1" x14ac:dyDescent="0.35">
      <c r="A438" s="241" t="str">
        <f>INDEX('Policy Characteristics'!A:A,MATCH(PolicyLevers!$C438,'Policy Characteristics'!$C:$C,0))</f>
        <v>Industry</v>
      </c>
      <c r="B438" s="241" t="str">
        <f>INDEX('Policy Characteristics'!B:B,MATCH(PolicyLevers!$C438,'Policy Characteristics'!$C:$C,0))</f>
        <v>Industry Energy Efficiency Standards</v>
      </c>
      <c r="C438" s="251" t="str">
        <f t="shared" si="57"/>
        <v>Percentage Improvement in Eqpt Efficiency Standards above BAU</v>
      </c>
      <c r="D438" s="292" t="s">
        <v>146</v>
      </c>
      <c r="E438" s="291" t="s">
        <v>1056</v>
      </c>
      <c r="F438" s="292" t="s">
        <v>148</v>
      </c>
      <c r="G438" s="291" t="s">
        <v>1060</v>
      </c>
      <c r="H438" s="40">
        <v>824</v>
      </c>
      <c r="I438" s="291" t="s">
        <v>46</v>
      </c>
      <c r="J438" s="242" t="str">
        <f>INDEX('Policy Characteristics'!D:D,MATCH(PolicyLevers!$C438,'Policy Characteristics'!$C:$C,0))</f>
        <v>Industry Energy Efficiency Standards</v>
      </c>
      <c r="K438" s="242" t="str">
        <f>INDEX('Policy Characteristics'!E:E,MATCH(PolicyLevers!$C438,'Policy Characteristics'!$C:$C,0))</f>
        <v>indst efficiency standards</v>
      </c>
      <c r="L438" s="242">
        <f>INDEX('Policy Characteristics'!F:F,MATCH(PolicyLevers!$C438,'Policy Characteristics'!$C:$C,0))</f>
        <v>0</v>
      </c>
      <c r="M438" s="242">
        <f>INDEX('Policy Characteristics'!G:G,MATCH(PolicyLevers!$C438,'Policy Characteristics'!$C:$C,0))</f>
        <v>0.33</v>
      </c>
      <c r="N438" s="242">
        <f>INDEX('Policy Characteristics'!H:H,MATCH(PolicyLevers!$C438,'Policy Characteristics'!$C:$C,0))</f>
        <v>0.01</v>
      </c>
      <c r="O438" s="242" t="str">
        <f>INDEX('Policy Characteristics'!I:I,MATCH(PolicyLevers!$C438,'Policy Characteristics'!$C:$C,0))</f>
        <v>% reduction in energy use</v>
      </c>
      <c r="P438" s="242"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306" t="str">
        <f t="shared" si="60"/>
        <v>industry-ag-main.html#eff-stds</v>
      </c>
      <c r="R438" s="307" t="str">
        <f t="shared" si="60"/>
        <v>industry-energy-efficiency-standards.html</v>
      </c>
      <c r="S438" s="296" t="str">
        <f t="shared" si="60"/>
        <v>U.S. DOE, 2016, Industrial Energy Efficiency Potential Analysis, https://energy.gov/sites/prod/files/2017/04/f34/energy-savings-by-state-industrial-methodology.pdf</v>
      </c>
      <c r="T438" s="296" t="str">
        <f t="shared" si="60"/>
        <v>U.S. DOE, 2016, Industrial Energy Efficiency Potential Analysis, https://energy.gov/sites/prod/files/2017/04/f34/energy-savings-by-state-industrial-methodology.pdf</v>
      </c>
    </row>
    <row r="439" spans="1:20" s="251" customFormat="1" x14ac:dyDescent="0.35">
      <c r="A439" s="241" t="str">
        <f>INDEX('Policy Characteristics'!A:A,MATCH(PolicyLevers!$C439,'Policy Characteristics'!$C:$C,0))</f>
        <v>Industry</v>
      </c>
      <c r="B439" s="241" t="str">
        <f>INDEX('Policy Characteristics'!B:B,MATCH(PolicyLevers!$C439,'Policy Characteristics'!$C:$C,0))</f>
        <v>Industry Energy Efficiency Standards</v>
      </c>
      <c r="C439" s="251" t="str">
        <f t="shared" si="57"/>
        <v>Percentage Improvement in Eqpt Efficiency Standards above BAU</v>
      </c>
      <c r="D439" s="292" t="s">
        <v>146</v>
      </c>
      <c r="E439" s="291" t="s">
        <v>1053</v>
      </c>
      <c r="F439" s="292" t="s">
        <v>148</v>
      </c>
      <c r="G439" s="291" t="s">
        <v>1058</v>
      </c>
      <c r="H439" s="40">
        <v>825</v>
      </c>
      <c r="I439" s="291" t="s">
        <v>47</v>
      </c>
      <c r="J439" s="242" t="str">
        <f>INDEX('Policy Characteristics'!D:D,MATCH(PolicyLevers!$C439,'Policy Characteristics'!$C:$C,0))</f>
        <v>Industry Energy Efficiency Standards</v>
      </c>
      <c r="K439" s="242" t="str">
        <f>INDEX('Policy Characteristics'!E:E,MATCH(PolicyLevers!$C439,'Policy Characteristics'!$C:$C,0))</f>
        <v>indst efficiency standards</v>
      </c>
      <c r="L439" s="242">
        <f>INDEX('Policy Characteristics'!F:F,MATCH(PolicyLevers!$C439,'Policy Characteristics'!$C:$C,0))</f>
        <v>0</v>
      </c>
      <c r="M439" s="242">
        <f>INDEX('Policy Characteristics'!G:G,MATCH(PolicyLevers!$C439,'Policy Characteristics'!$C:$C,0))</f>
        <v>0.33</v>
      </c>
      <c r="N439" s="242">
        <f>INDEX('Policy Characteristics'!H:H,MATCH(PolicyLevers!$C439,'Policy Characteristics'!$C:$C,0))</f>
        <v>0.01</v>
      </c>
      <c r="O439" s="242" t="str">
        <f>INDEX('Policy Characteristics'!I:I,MATCH(PolicyLevers!$C439,'Policy Characteristics'!$C:$C,0))</f>
        <v>% reduction in energy use</v>
      </c>
      <c r="P439" s="242"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306" t="str">
        <f t="shared" si="60"/>
        <v>industry-ag-main.html#eff-stds</v>
      </c>
      <c r="R439" s="307" t="str">
        <f t="shared" si="60"/>
        <v>industry-energy-efficiency-standards.html</v>
      </c>
      <c r="S439" s="296" t="str">
        <f t="shared" si="60"/>
        <v>U.S. DOE, 2016, Industrial Energy Efficiency Potential Analysis, https://energy.gov/sites/prod/files/2017/04/f34/energy-savings-by-state-industrial-methodology.pdf</v>
      </c>
      <c r="T439" s="296" t="str">
        <f t="shared" si="60"/>
        <v>U.S. DOE, 2016, Industrial Energy Efficiency Potential Analysis, https://energy.gov/sites/prod/files/2017/04/f34/energy-savings-by-state-industrial-methodology.pdf</v>
      </c>
    </row>
    <row r="440" spans="1:20" s="251" customFormat="1" x14ac:dyDescent="0.35">
      <c r="A440" s="241" t="str">
        <f>INDEX('Policy Characteristics'!A:A,MATCH(PolicyLevers!$C440,'Policy Characteristics'!$C:$C,0))</f>
        <v>Industry</v>
      </c>
      <c r="B440" s="241" t="str">
        <f>INDEX('Policy Characteristics'!B:B,MATCH(PolicyLevers!$C440,'Policy Characteristics'!$C:$C,0))</f>
        <v>Industry Energy Efficiency Standards</v>
      </c>
      <c r="C440" s="251" t="str">
        <f t="shared" si="57"/>
        <v>Percentage Improvement in Eqpt Efficiency Standards above BAU</v>
      </c>
      <c r="D440" s="292" t="s">
        <v>147</v>
      </c>
      <c r="E440" s="291" t="s">
        <v>676</v>
      </c>
      <c r="F440" s="292" t="s">
        <v>149</v>
      </c>
      <c r="G440" s="291" t="s">
        <v>682</v>
      </c>
      <c r="H440" s="40">
        <v>826</v>
      </c>
      <c r="I440" s="291" t="s">
        <v>46</v>
      </c>
      <c r="J440" s="242" t="str">
        <f>INDEX('Policy Characteristics'!D:D,MATCH(PolicyLevers!$C440,'Policy Characteristics'!$C:$C,0))</f>
        <v>Industry Energy Efficiency Standards</v>
      </c>
      <c r="K440" s="242" t="str">
        <f>INDEX('Policy Characteristics'!E:E,MATCH(PolicyLevers!$C440,'Policy Characteristics'!$C:$C,0))</f>
        <v>indst efficiency standards</v>
      </c>
      <c r="L440" s="242">
        <f>INDEX('Policy Characteristics'!F:F,MATCH(PolicyLevers!$C440,'Policy Characteristics'!$C:$C,0))</f>
        <v>0</v>
      </c>
      <c r="M440" s="242">
        <f>INDEX('Policy Characteristics'!G:G,MATCH(PolicyLevers!$C440,'Policy Characteristics'!$C:$C,0))</f>
        <v>0.33</v>
      </c>
      <c r="N440" s="242">
        <f>INDEX('Policy Characteristics'!H:H,MATCH(PolicyLevers!$C440,'Policy Characteristics'!$C:$C,0))</f>
        <v>0.01</v>
      </c>
      <c r="O440" s="242" t="str">
        <f>INDEX('Policy Characteristics'!I:I,MATCH(PolicyLevers!$C440,'Policy Characteristics'!$C:$C,0))</f>
        <v>% reduction in energy use</v>
      </c>
      <c r="P440" s="242"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306" t="str">
        <f t="shared" si="60"/>
        <v>industry-ag-main.html#eff-stds</v>
      </c>
      <c r="R440" s="307" t="str">
        <f t="shared" si="60"/>
        <v>industry-energy-efficiency-standards.html</v>
      </c>
      <c r="S440" s="296" t="str">
        <f t="shared" si="60"/>
        <v>U.S. DOE, 2016, Industrial Energy Efficiency Potential Analysis, https://energy.gov/sites/prod/files/2017/04/f34/energy-savings-by-state-industrial-methodology.pdf</v>
      </c>
      <c r="T440" s="296" t="str">
        <f t="shared" si="60"/>
        <v>U.S. DOE, 2016, Industrial Energy Efficiency Potential Analysis, https://energy.gov/sites/prod/files/2017/04/f34/energy-savings-by-state-industrial-methodology.pdf</v>
      </c>
    </row>
    <row r="441" spans="1:20" s="251" customFormat="1" x14ac:dyDescent="0.35">
      <c r="A441" s="241" t="str">
        <f>INDEX('Policy Characteristics'!A:A,MATCH(PolicyLevers!$C441,'Policy Characteristics'!$C:$C,0))</f>
        <v>Industry</v>
      </c>
      <c r="B441" s="241" t="str">
        <f>INDEX('Policy Characteristics'!B:B,MATCH(PolicyLevers!$C441,'Policy Characteristics'!$C:$C,0))</f>
        <v>Industry Energy Efficiency Standards</v>
      </c>
      <c r="C441" s="251" t="str">
        <f t="shared" si="57"/>
        <v>Percentage Improvement in Eqpt Efficiency Standards above BAU</v>
      </c>
      <c r="D441" s="292" t="s">
        <v>147</v>
      </c>
      <c r="E441" s="291" t="s">
        <v>677</v>
      </c>
      <c r="F441" s="292" t="s">
        <v>149</v>
      </c>
      <c r="G441" s="291" t="s">
        <v>685</v>
      </c>
      <c r="H441" s="40">
        <v>827</v>
      </c>
      <c r="I441" s="291" t="s">
        <v>46</v>
      </c>
      <c r="J441" s="242" t="str">
        <f>INDEX('Policy Characteristics'!D:D,MATCH(PolicyLevers!$C441,'Policy Characteristics'!$C:$C,0))</f>
        <v>Industry Energy Efficiency Standards</v>
      </c>
      <c r="K441" s="242" t="str">
        <f>INDEX('Policy Characteristics'!E:E,MATCH(PolicyLevers!$C441,'Policy Characteristics'!$C:$C,0))</f>
        <v>indst efficiency standards</v>
      </c>
      <c r="L441" s="242">
        <f>INDEX('Policy Characteristics'!F:F,MATCH(PolicyLevers!$C441,'Policy Characteristics'!$C:$C,0))</f>
        <v>0</v>
      </c>
      <c r="M441" s="242">
        <f>INDEX('Policy Characteristics'!G:G,MATCH(PolicyLevers!$C441,'Policy Characteristics'!$C:$C,0))</f>
        <v>0.33</v>
      </c>
      <c r="N441" s="242">
        <f>INDEX('Policy Characteristics'!H:H,MATCH(PolicyLevers!$C441,'Policy Characteristics'!$C:$C,0))</f>
        <v>0.01</v>
      </c>
      <c r="O441" s="242" t="str">
        <f>INDEX('Policy Characteristics'!I:I,MATCH(PolicyLevers!$C441,'Policy Characteristics'!$C:$C,0))</f>
        <v>% reduction in energy use</v>
      </c>
      <c r="P441" s="242"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306" t="str">
        <f t="shared" si="60"/>
        <v>industry-ag-main.html#eff-stds</v>
      </c>
      <c r="R441" s="307" t="str">
        <f t="shared" si="60"/>
        <v>industry-energy-efficiency-standards.html</v>
      </c>
      <c r="S441" s="296" t="str">
        <f t="shared" si="60"/>
        <v>U.S. DOE, 2016, Industrial Energy Efficiency Potential Analysis, https://energy.gov/sites/prod/files/2017/04/f34/energy-savings-by-state-industrial-methodology.pdf</v>
      </c>
      <c r="T441" s="296" t="str">
        <f t="shared" si="60"/>
        <v>U.S. DOE, 2016, Industrial Energy Efficiency Potential Analysis, https://energy.gov/sites/prod/files/2017/04/f34/energy-savings-by-state-industrial-methodology.pdf</v>
      </c>
    </row>
    <row r="442" spans="1:20" s="251" customFormat="1" x14ac:dyDescent="0.35">
      <c r="A442" s="241" t="str">
        <f>INDEX('Policy Characteristics'!A:A,MATCH(PolicyLevers!$C442,'Policy Characteristics'!$C:$C,0))</f>
        <v>Industry</v>
      </c>
      <c r="B442" s="241" t="str">
        <f>INDEX('Policy Characteristics'!B:B,MATCH(PolicyLevers!$C442,'Policy Characteristics'!$C:$C,0))</f>
        <v>Industry Energy Efficiency Standards</v>
      </c>
      <c r="C442" s="251" t="str">
        <f t="shared" si="57"/>
        <v>Percentage Improvement in Eqpt Efficiency Standards above BAU</v>
      </c>
      <c r="D442" s="292" t="s">
        <v>147</v>
      </c>
      <c r="E442" s="291" t="s">
        <v>678</v>
      </c>
      <c r="F442" s="292" t="s">
        <v>149</v>
      </c>
      <c r="G442" s="291" t="s">
        <v>686</v>
      </c>
      <c r="H442" s="40">
        <v>828</v>
      </c>
      <c r="I442" s="291" t="s">
        <v>46</v>
      </c>
      <c r="J442" s="242" t="str">
        <f>INDEX('Policy Characteristics'!D:D,MATCH(PolicyLevers!$C442,'Policy Characteristics'!$C:$C,0))</f>
        <v>Industry Energy Efficiency Standards</v>
      </c>
      <c r="K442" s="242" t="str">
        <f>INDEX('Policy Characteristics'!E:E,MATCH(PolicyLevers!$C442,'Policy Characteristics'!$C:$C,0))</f>
        <v>indst efficiency standards</v>
      </c>
      <c r="L442" s="242">
        <f>INDEX('Policy Characteristics'!F:F,MATCH(PolicyLevers!$C442,'Policy Characteristics'!$C:$C,0))</f>
        <v>0</v>
      </c>
      <c r="M442" s="242">
        <f>INDEX('Policy Characteristics'!G:G,MATCH(PolicyLevers!$C442,'Policy Characteristics'!$C:$C,0))</f>
        <v>0.33</v>
      </c>
      <c r="N442" s="242">
        <f>INDEX('Policy Characteristics'!H:H,MATCH(PolicyLevers!$C442,'Policy Characteristics'!$C:$C,0))</f>
        <v>0.01</v>
      </c>
      <c r="O442" s="242" t="str">
        <f>INDEX('Policy Characteristics'!I:I,MATCH(PolicyLevers!$C442,'Policy Characteristics'!$C:$C,0))</f>
        <v>% reduction in energy use</v>
      </c>
      <c r="P442" s="242"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306" t="str">
        <f t="shared" si="60"/>
        <v>industry-ag-main.html#eff-stds</v>
      </c>
      <c r="R442" s="307" t="str">
        <f t="shared" si="60"/>
        <v>industry-energy-efficiency-standards.html</v>
      </c>
      <c r="S442" s="296" t="str">
        <f t="shared" si="60"/>
        <v>U.S. DOE, 2016, Industrial Energy Efficiency Potential Analysis, https://energy.gov/sites/prod/files/2017/04/f34/energy-savings-by-state-industrial-methodology.pdf</v>
      </c>
      <c r="T442" s="296" t="str">
        <f t="shared" si="60"/>
        <v>U.S. DOE, 2016, Industrial Energy Efficiency Potential Analysis, https://energy.gov/sites/prod/files/2017/04/f34/energy-savings-by-state-industrial-methodology.pdf</v>
      </c>
    </row>
    <row r="443" spans="1:20" s="251" customFormat="1" x14ac:dyDescent="0.35">
      <c r="A443" s="241" t="str">
        <f>INDEX('Policy Characteristics'!A:A,MATCH(PolicyLevers!$C443,'Policy Characteristics'!$C:$C,0))</f>
        <v>Industry</v>
      </c>
      <c r="B443" s="241" t="str">
        <f>INDEX('Policy Characteristics'!B:B,MATCH(PolicyLevers!$C443,'Policy Characteristics'!$C:$C,0))</f>
        <v>Industry Energy Efficiency Standards</v>
      </c>
      <c r="C443" s="251" t="str">
        <f t="shared" si="57"/>
        <v>Percentage Improvement in Eqpt Efficiency Standards above BAU</v>
      </c>
      <c r="D443" s="292" t="s">
        <v>147</v>
      </c>
      <c r="E443" s="291" t="s">
        <v>679</v>
      </c>
      <c r="F443" s="292" t="s">
        <v>149</v>
      </c>
      <c r="G443" s="291" t="s">
        <v>683</v>
      </c>
      <c r="H443" s="40">
        <v>829</v>
      </c>
      <c r="I443" s="291" t="s">
        <v>47</v>
      </c>
      <c r="J443" s="242" t="str">
        <f>INDEX('Policy Characteristics'!D:D,MATCH(PolicyLevers!$C443,'Policy Characteristics'!$C:$C,0))</f>
        <v>Industry Energy Efficiency Standards</v>
      </c>
      <c r="K443" s="242" t="str">
        <f>INDEX('Policy Characteristics'!E:E,MATCH(PolicyLevers!$C443,'Policy Characteristics'!$C:$C,0))</f>
        <v>indst efficiency standards</v>
      </c>
      <c r="L443" s="242">
        <f>INDEX('Policy Characteristics'!F:F,MATCH(PolicyLevers!$C443,'Policy Characteristics'!$C:$C,0))</f>
        <v>0</v>
      </c>
      <c r="M443" s="242">
        <f>INDEX('Policy Characteristics'!G:G,MATCH(PolicyLevers!$C443,'Policy Characteristics'!$C:$C,0))</f>
        <v>0.33</v>
      </c>
      <c r="N443" s="242">
        <f>INDEX('Policy Characteristics'!H:H,MATCH(PolicyLevers!$C443,'Policy Characteristics'!$C:$C,0))</f>
        <v>0.01</v>
      </c>
      <c r="O443" s="242" t="str">
        <f>INDEX('Policy Characteristics'!I:I,MATCH(PolicyLevers!$C443,'Policy Characteristics'!$C:$C,0))</f>
        <v>% reduction in energy use</v>
      </c>
      <c r="P443" s="242"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306" t="str">
        <f t="shared" si="60"/>
        <v>industry-ag-main.html#eff-stds</v>
      </c>
      <c r="R443" s="307" t="str">
        <f t="shared" si="60"/>
        <v>industry-energy-efficiency-standards.html</v>
      </c>
      <c r="S443" s="296" t="str">
        <f t="shared" si="60"/>
        <v>U.S. DOE, 2016, Industrial Energy Efficiency Potential Analysis, https://energy.gov/sites/prod/files/2017/04/f34/energy-savings-by-state-industrial-methodology.pdf</v>
      </c>
      <c r="T443" s="296" t="str">
        <f t="shared" si="60"/>
        <v>U.S. DOE, 2016, Industrial Energy Efficiency Potential Analysis, https://energy.gov/sites/prod/files/2017/04/f34/energy-savings-by-state-industrial-methodology.pdf</v>
      </c>
    </row>
    <row r="444" spans="1:20" s="251" customFormat="1" x14ac:dyDescent="0.35">
      <c r="A444" s="241" t="str">
        <f>INDEX('Policy Characteristics'!A:A,MATCH(PolicyLevers!$C444,'Policy Characteristics'!$C:$C,0))</f>
        <v>Industry</v>
      </c>
      <c r="B444" s="241" t="str">
        <f>INDEX('Policy Characteristics'!B:B,MATCH(PolicyLevers!$C444,'Policy Characteristics'!$C:$C,0))</f>
        <v>Industry Energy Efficiency Standards</v>
      </c>
      <c r="C444" s="251" t="str">
        <f t="shared" si="57"/>
        <v>Percentage Improvement in Eqpt Efficiency Standards above BAU</v>
      </c>
      <c r="D444" s="292" t="s">
        <v>147</v>
      </c>
      <c r="E444" s="291" t="s">
        <v>680</v>
      </c>
      <c r="F444" s="292" t="s">
        <v>149</v>
      </c>
      <c r="G444" s="291" t="s">
        <v>684</v>
      </c>
      <c r="H444" s="40">
        <v>830</v>
      </c>
      <c r="I444" s="291" t="s">
        <v>46</v>
      </c>
      <c r="J444" s="242" t="str">
        <f>INDEX('Policy Characteristics'!D:D,MATCH(PolicyLevers!$C444,'Policy Characteristics'!$C:$C,0))</f>
        <v>Industry Energy Efficiency Standards</v>
      </c>
      <c r="K444" s="242" t="str">
        <f>INDEX('Policy Characteristics'!E:E,MATCH(PolicyLevers!$C444,'Policy Characteristics'!$C:$C,0))</f>
        <v>indst efficiency standards</v>
      </c>
      <c r="L444" s="242">
        <f>INDEX('Policy Characteristics'!F:F,MATCH(PolicyLevers!$C444,'Policy Characteristics'!$C:$C,0))</f>
        <v>0</v>
      </c>
      <c r="M444" s="242">
        <f>INDEX('Policy Characteristics'!G:G,MATCH(PolicyLevers!$C444,'Policy Characteristics'!$C:$C,0))</f>
        <v>0.33</v>
      </c>
      <c r="N444" s="242">
        <f>INDEX('Policy Characteristics'!H:H,MATCH(PolicyLevers!$C444,'Policy Characteristics'!$C:$C,0))</f>
        <v>0.01</v>
      </c>
      <c r="O444" s="242" t="str">
        <f>INDEX('Policy Characteristics'!I:I,MATCH(PolicyLevers!$C444,'Policy Characteristics'!$C:$C,0))</f>
        <v>% reduction in energy use</v>
      </c>
      <c r="P444" s="242"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306" t="str">
        <f t="shared" si="60"/>
        <v>industry-ag-main.html#eff-stds</v>
      </c>
      <c r="R444" s="307" t="str">
        <f t="shared" si="60"/>
        <v>industry-energy-efficiency-standards.html</v>
      </c>
      <c r="S444" s="296" t="str">
        <f t="shared" si="60"/>
        <v>U.S. DOE, 2016, Industrial Energy Efficiency Potential Analysis, https://energy.gov/sites/prod/files/2017/04/f34/energy-savings-by-state-industrial-methodology.pdf</v>
      </c>
      <c r="T444" s="296" t="str">
        <f t="shared" si="60"/>
        <v>U.S. DOE, 2016, Industrial Energy Efficiency Potential Analysis, https://energy.gov/sites/prod/files/2017/04/f34/energy-savings-by-state-industrial-methodology.pdf</v>
      </c>
    </row>
    <row r="445" spans="1:20" s="251" customFormat="1" x14ac:dyDescent="0.35">
      <c r="A445" s="241" t="str">
        <f>INDEX('Policy Characteristics'!A:A,MATCH(PolicyLevers!$C445,'Policy Characteristics'!$C:$C,0))</f>
        <v>Industry</v>
      </c>
      <c r="B445" s="241" t="str">
        <f>INDEX('Policy Characteristics'!B:B,MATCH(PolicyLevers!$C445,'Policy Characteristics'!$C:$C,0))</f>
        <v>Industry Energy Efficiency Standards</v>
      </c>
      <c r="C445" s="251" t="str">
        <f t="shared" si="57"/>
        <v>Percentage Improvement in Eqpt Efficiency Standards above BAU</v>
      </c>
      <c r="D445" s="292" t="s">
        <v>147</v>
      </c>
      <c r="E445" s="291" t="s">
        <v>681</v>
      </c>
      <c r="F445" s="292" t="s">
        <v>149</v>
      </c>
      <c r="G445" s="291" t="s">
        <v>687</v>
      </c>
      <c r="H445" s="40">
        <v>831</v>
      </c>
      <c r="I445" s="291" t="s">
        <v>47</v>
      </c>
      <c r="J445" s="242" t="str">
        <f>INDEX('Policy Characteristics'!D:D,MATCH(PolicyLevers!$C445,'Policy Characteristics'!$C:$C,0))</f>
        <v>Industry Energy Efficiency Standards</v>
      </c>
      <c r="K445" s="242" t="str">
        <f>INDEX('Policy Characteristics'!E:E,MATCH(PolicyLevers!$C445,'Policy Characteristics'!$C:$C,0))</f>
        <v>indst efficiency standards</v>
      </c>
      <c r="L445" s="242">
        <f>INDEX('Policy Characteristics'!F:F,MATCH(PolicyLevers!$C445,'Policy Characteristics'!$C:$C,0))</f>
        <v>0</v>
      </c>
      <c r="M445" s="242">
        <f>INDEX('Policy Characteristics'!G:G,MATCH(PolicyLevers!$C445,'Policy Characteristics'!$C:$C,0))</f>
        <v>0.33</v>
      </c>
      <c r="N445" s="242">
        <f>INDEX('Policy Characteristics'!H:H,MATCH(PolicyLevers!$C445,'Policy Characteristics'!$C:$C,0))</f>
        <v>0.01</v>
      </c>
      <c r="O445" s="242" t="str">
        <f>INDEX('Policy Characteristics'!I:I,MATCH(PolicyLevers!$C445,'Policy Characteristics'!$C:$C,0))</f>
        <v>% reduction in energy use</v>
      </c>
      <c r="P445" s="242"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306" t="str">
        <f t="shared" si="60"/>
        <v>industry-ag-main.html#eff-stds</v>
      </c>
      <c r="R445" s="307" t="str">
        <f t="shared" si="60"/>
        <v>industry-energy-efficiency-standards.html</v>
      </c>
      <c r="S445" s="296" t="str">
        <f t="shared" si="60"/>
        <v>U.S. DOE, 2016, Industrial Energy Efficiency Potential Analysis, https://energy.gov/sites/prod/files/2017/04/f34/energy-savings-by-state-industrial-methodology.pdf</v>
      </c>
      <c r="T445" s="296" t="str">
        <f t="shared" si="60"/>
        <v>U.S. DOE, 2016, Industrial Energy Efficiency Potential Analysis, https://energy.gov/sites/prod/files/2017/04/f34/energy-savings-by-state-industrial-methodology.pdf</v>
      </c>
    </row>
    <row r="446" spans="1:20" s="251" customFormat="1" x14ac:dyDescent="0.35">
      <c r="A446" s="241" t="str">
        <f>INDEX('Policy Characteristics'!A:A,MATCH(PolicyLevers!$C446,'Policy Characteristics'!$C:$C,0))</f>
        <v>Industry</v>
      </c>
      <c r="B446" s="241" t="str">
        <f>INDEX('Policy Characteristics'!B:B,MATCH(PolicyLevers!$C446,'Policy Characteristics'!$C:$C,0))</f>
        <v>Industry Energy Efficiency Standards</v>
      </c>
      <c r="C446" s="251" t="str">
        <f t="shared" si="57"/>
        <v>Percentage Improvement in Eqpt Efficiency Standards above BAU</v>
      </c>
      <c r="D446" s="292" t="s">
        <v>147</v>
      </c>
      <c r="E446" s="291" t="s">
        <v>1054</v>
      </c>
      <c r="F446" s="292" t="s">
        <v>149</v>
      </c>
      <c r="G446" s="291" t="s">
        <v>1057</v>
      </c>
      <c r="H446" s="40">
        <v>832</v>
      </c>
      <c r="I446" s="291" t="s">
        <v>47</v>
      </c>
      <c r="J446" s="242" t="str">
        <f>INDEX('Policy Characteristics'!D:D,MATCH(PolicyLevers!$C446,'Policy Characteristics'!$C:$C,0))</f>
        <v>Industry Energy Efficiency Standards</v>
      </c>
      <c r="K446" s="242" t="str">
        <f>INDEX('Policy Characteristics'!E:E,MATCH(PolicyLevers!$C446,'Policy Characteristics'!$C:$C,0))</f>
        <v>indst efficiency standards</v>
      </c>
      <c r="L446" s="242">
        <f>INDEX('Policy Characteristics'!F:F,MATCH(PolicyLevers!$C446,'Policy Characteristics'!$C:$C,0))</f>
        <v>0</v>
      </c>
      <c r="M446" s="242">
        <f>INDEX('Policy Characteristics'!G:G,MATCH(PolicyLevers!$C446,'Policy Characteristics'!$C:$C,0))</f>
        <v>0.33</v>
      </c>
      <c r="N446" s="242">
        <f>INDEX('Policy Characteristics'!H:H,MATCH(PolicyLevers!$C446,'Policy Characteristics'!$C:$C,0))</f>
        <v>0.01</v>
      </c>
      <c r="O446" s="242" t="str">
        <f>INDEX('Policy Characteristics'!I:I,MATCH(PolicyLevers!$C446,'Policy Characteristics'!$C:$C,0))</f>
        <v>% reduction in energy use</v>
      </c>
      <c r="P446" s="242"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306" t="str">
        <f t="shared" si="60"/>
        <v>industry-ag-main.html#eff-stds</v>
      </c>
      <c r="R446" s="307" t="str">
        <f t="shared" si="60"/>
        <v>industry-energy-efficiency-standards.html</v>
      </c>
      <c r="S446" s="296" t="str">
        <f t="shared" si="60"/>
        <v>U.S. DOE, 2016, Industrial Energy Efficiency Potential Analysis, https://energy.gov/sites/prod/files/2017/04/f34/energy-savings-by-state-industrial-methodology.pdf</v>
      </c>
      <c r="T446" s="296" t="str">
        <f t="shared" si="60"/>
        <v>U.S. DOE, 2016, Industrial Energy Efficiency Potential Analysis, https://energy.gov/sites/prod/files/2017/04/f34/energy-savings-by-state-industrial-methodology.pdf</v>
      </c>
    </row>
    <row r="447" spans="1:20" s="251" customFormat="1" x14ac:dyDescent="0.35">
      <c r="A447" s="241" t="str">
        <f>INDEX('Policy Characteristics'!A:A,MATCH(PolicyLevers!$C447,'Policy Characteristics'!$C:$C,0))</f>
        <v>Industry</v>
      </c>
      <c r="B447" s="241" t="str">
        <f>INDEX('Policy Characteristics'!B:B,MATCH(PolicyLevers!$C447,'Policy Characteristics'!$C:$C,0))</f>
        <v>Industry Energy Efficiency Standards</v>
      </c>
      <c r="C447" s="251" t="str">
        <f t="shared" si="57"/>
        <v>Percentage Improvement in Eqpt Efficiency Standards above BAU</v>
      </c>
      <c r="D447" s="292" t="s">
        <v>147</v>
      </c>
      <c r="E447" s="291" t="s">
        <v>1055</v>
      </c>
      <c r="F447" s="292" t="s">
        <v>149</v>
      </c>
      <c r="G447" s="291" t="s">
        <v>1059</v>
      </c>
      <c r="H447" s="40">
        <v>833</v>
      </c>
      <c r="I447" s="291" t="s">
        <v>46</v>
      </c>
      <c r="J447" s="242" t="str">
        <f>INDEX('Policy Characteristics'!D:D,MATCH(PolicyLevers!$C447,'Policy Characteristics'!$C:$C,0))</f>
        <v>Industry Energy Efficiency Standards</v>
      </c>
      <c r="K447" s="242" t="str">
        <f>INDEX('Policy Characteristics'!E:E,MATCH(PolicyLevers!$C447,'Policy Characteristics'!$C:$C,0))</f>
        <v>indst efficiency standards</v>
      </c>
      <c r="L447" s="242">
        <f>INDEX('Policy Characteristics'!F:F,MATCH(PolicyLevers!$C447,'Policy Characteristics'!$C:$C,0))</f>
        <v>0</v>
      </c>
      <c r="M447" s="242">
        <f>INDEX('Policy Characteristics'!G:G,MATCH(PolicyLevers!$C447,'Policy Characteristics'!$C:$C,0))</f>
        <v>0.33</v>
      </c>
      <c r="N447" s="242">
        <f>INDEX('Policy Characteristics'!H:H,MATCH(PolicyLevers!$C447,'Policy Characteristics'!$C:$C,0))</f>
        <v>0.01</v>
      </c>
      <c r="O447" s="242" t="str">
        <f>INDEX('Policy Characteristics'!I:I,MATCH(PolicyLevers!$C447,'Policy Characteristics'!$C:$C,0))</f>
        <v>% reduction in energy use</v>
      </c>
      <c r="P447" s="242"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306" t="str">
        <f t="shared" si="60"/>
        <v>industry-ag-main.html#eff-stds</v>
      </c>
      <c r="R447" s="307" t="str">
        <f t="shared" si="60"/>
        <v>industry-energy-efficiency-standards.html</v>
      </c>
      <c r="S447" s="296" t="str">
        <f t="shared" si="60"/>
        <v>U.S. DOE, 2016, Industrial Energy Efficiency Potential Analysis, https://energy.gov/sites/prod/files/2017/04/f34/energy-savings-by-state-industrial-methodology.pdf</v>
      </c>
      <c r="T447" s="296" t="str">
        <f t="shared" si="60"/>
        <v>U.S. DOE, 2016, Industrial Energy Efficiency Potential Analysis, https://energy.gov/sites/prod/files/2017/04/f34/energy-savings-by-state-industrial-methodology.pdf</v>
      </c>
    </row>
    <row r="448" spans="1:20" s="251" customFormat="1" x14ac:dyDescent="0.35">
      <c r="A448" s="241" t="str">
        <f>INDEX('Policy Characteristics'!A:A,MATCH(PolicyLevers!$C448,'Policy Characteristics'!$C:$C,0))</f>
        <v>Industry</v>
      </c>
      <c r="B448" s="241" t="str">
        <f>INDEX('Policy Characteristics'!B:B,MATCH(PolicyLevers!$C448,'Policy Characteristics'!$C:$C,0))</f>
        <v>Industry Energy Efficiency Standards</v>
      </c>
      <c r="C448" s="251" t="str">
        <f t="shared" si="57"/>
        <v>Percentage Improvement in Eqpt Efficiency Standards above BAU</v>
      </c>
      <c r="D448" s="292" t="s">
        <v>147</v>
      </c>
      <c r="E448" s="291" t="s">
        <v>1056</v>
      </c>
      <c r="F448" s="292" t="s">
        <v>149</v>
      </c>
      <c r="G448" s="291" t="s">
        <v>1060</v>
      </c>
      <c r="H448" s="40">
        <v>834</v>
      </c>
      <c r="I448" s="291" t="s">
        <v>46</v>
      </c>
      <c r="J448" s="242" t="str">
        <f>INDEX('Policy Characteristics'!D:D,MATCH(PolicyLevers!$C448,'Policy Characteristics'!$C:$C,0))</f>
        <v>Industry Energy Efficiency Standards</v>
      </c>
      <c r="K448" s="242" t="str">
        <f>INDEX('Policy Characteristics'!E:E,MATCH(PolicyLevers!$C448,'Policy Characteristics'!$C:$C,0))</f>
        <v>indst efficiency standards</v>
      </c>
      <c r="L448" s="242">
        <f>INDEX('Policy Characteristics'!F:F,MATCH(PolicyLevers!$C448,'Policy Characteristics'!$C:$C,0))</f>
        <v>0</v>
      </c>
      <c r="M448" s="242">
        <f>INDEX('Policy Characteristics'!G:G,MATCH(PolicyLevers!$C448,'Policy Characteristics'!$C:$C,0))</f>
        <v>0.33</v>
      </c>
      <c r="N448" s="242">
        <f>INDEX('Policy Characteristics'!H:H,MATCH(PolicyLevers!$C448,'Policy Characteristics'!$C:$C,0))</f>
        <v>0.01</v>
      </c>
      <c r="O448" s="242" t="str">
        <f>INDEX('Policy Characteristics'!I:I,MATCH(PolicyLevers!$C448,'Policy Characteristics'!$C:$C,0))</f>
        <v>% reduction in energy use</v>
      </c>
      <c r="P448" s="242"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306" t="str">
        <f t="shared" si="60"/>
        <v>industry-ag-main.html#eff-stds</v>
      </c>
      <c r="R448" s="307" t="str">
        <f t="shared" si="60"/>
        <v>industry-energy-efficiency-standards.html</v>
      </c>
      <c r="S448" s="296" t="str">
        <f t="shared" si="60"/>
        <v>U.S. DOE, 2016, Industrial Energy Efficiency Potential Analysis, https://energy.gov/sites/prod/files/2017/04/f34/energy-savings-by-state-industrial-methodology.pdf</v>
      </c>
      <c r="T448" s="296" t="str">
        <f t="shared" si="60"/>
        <v>U.S. DOE, 2016, Industrial Energy Efficiency Potential Analysis, https://energy.gov/sites/prod/files/2017/04/f34/energy-savings-by-state-industrial-methodology.pdf</v>
      </c>
    </row>
    <row r="449" spans="1:20" s="251" customFormat="1" x14ac:dyDescent="0.35">
      <c r="A449" s="241" t="str">
        <f>INDEX('Policy Characteristics'!A:A,MATCH(PolicyLevers!$C449,'Policy Characteristics'!$C:$C,0))</f>
        <v>Industry</v>
      </c>
      <c r="B449" s="241" t="str">
        <f>INDEX('Policy Characteristics'!B:B,MATCH(PolicyLevers!$C449,'Policy Characteristics'!$C:$C,0))</f>
        <v>Industry Energy Efficiency Standards</v>
      </c>
      <c r="C449" s="251" t="str">
        <f t="shared" si="57"/>
        <v>Percentage Improvement in Eqpt Efficiency Standards above BAU</v>
      </c>
      <c r="D449" s="292" t="s">
        <v>147</v>
      </c>
      <c r="E449" s="291" t="s">
        <v>1053</v>
      </c>
      <c r="F449" s="292" t="s">
        <v>149</v>
      </c>
      <c r="G449" s="291" t="s">
        <v>1058</v>
      </c>
      <c r="H449" s="40">
        <v>835</v>
      </c>
      <c r="I449" s="291" t="s">
        <v>47</v>
      </c>
      <c r="J449" s="242" t="str">
        <f>INDEX('Policy Characteristics'!D:D,MATCH(PolicyLevers!$C449,'Policy Characteristics'!$C:$C,0))</f>
        <v>Industry Energy Efficiency Standards</v>
      </c>
      <c r="K449" s="242" t="str">
        <f>INDEX('Policy Characteristics'!E:E,MATCH(PolicyLevers!$C449,'Policy Characteristics'!$C:$C,0))</f>
        <v>indst efficiency standards</v>
      </c>
      <c r="L449" s="242">
        <f>INDEX('Policy Characteristics'!F:F,MATCH(PolicyLevers!$C449,'Policy Characteristics'!$C:$C,0))</f>
        <v>0</v>
      </c>
      <c r="M449" s="242">
        <f>INDEX('Policy Characteristics'!G:G,MATCH(PolicyLevers!$C449,'Policy Characteristics'!$C:$C,0))</f>
        <v>0.33</v>
      </c>
      <c r="N449" s="242">
        <f>INDEX('Policy Characteristics'!H:H,MATCH(PolicyLevers!$C449,'Policy Characteristics'!$C:$C,0))</f>
        <v>0.01</v>
      </c>
      <c r="O449" s="242" t="str">
        <f>INDEX('Policy Characteristics'!I:I,MATCH(PolicyLevers!$C449,'Policy Characteristics'!$C:$C,0))</f>
        <v>% reduction in energy use</v>
      </c>
      <c r="P449" s="242"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306" t="str">
        <f t="shared" si="60"/>
        <v>industry-ag-main.html#eff-stds</v>
      </c>
      <c r="R449" s="307" t="str">
        <f t="shared" si="60"/>
        <v>industry-energy-efficiency-standards.html</v>
      </c>
      <c r="S449" s="296" t="str">
        <f t="shared" si="60"/>
        <v>U.S. DOE, 2016, Industrial Energy Efficiency Potential Analysis, https://energy.gov/sites/prod/files/2017/04/f34/energy-savings-by-state-industrial-methodology.pdf</v>
      </c>
      <c r="T449" s="296" t="str">
        <f t="shared" si="60"/>
        <v>U.S. DOE, 2016, Industrial Energy Efficiency Potential Analysis, https://energy.gov/sites/prod/files/2017/04/f34/energy-savings-by-state-industrial-methodology.pdf</v>
      </c>
    </row>
    <row r="450" spans="1:20" s="251" customFormat="1" x14ac:dyDescent="0.35">
      <c r="A450" s="241" t="str">
        <f>INDEX('Policy Characteristics'!A:A,MATCH(PolicyLevers!$C450,'Policy Characteristics'!$C:$C,0))</f>
        <v>Industry</v>
      </c>
      <c r="B450" s="241" t="str">
        <f>INDEX('Policy Characteristics'!B:B,MATCH(PolicyLevers!$C450,'Policy Characteristics'!$C:$C,0))</f>
        <v>Improved System Design</v>
      </c>
      <c r="C450" s="262" t="s">
        <v>272</v>
      </c>
      <c r="D450" s="243"/>
      <c r="E450" s="243"/>
      <c r="F450" s="243"/>
      <c r="G450" s="243"/>
      <c r="H450" s="40">
        <v>54</v>
      </c>
      <c r="I450" s="243" t="s">
        <v>46</v>
      </c>
      <c r="J450" s="242" t="str">
        <f>INDEX('Policy Characteristics'!D:D,MATCH(PolicyLevers!$C450,'Policy Characteristics'!$C:$C,0))</f>
        <v>Improved System Design</v>
      </c>
      <c r="K450" s="242" t="str">
        <f>INDEX('Policy Characteristics'!E:E,MATCH(PolicyLevers!$C450,'Policy Characteristics'!$C:$C,0))</f>
        <v>indst system integration</v>
      </c>
      <c r="L450" s="242">
        <f>INDEX('Policy Characteristics'!F:F,MATCH(PolicyLevers!$C450,'Policy Characteristics'!$C:$C,0))</f>
        <v>0</v>
      </c>
      <c r="M450" s="242">
        <f>INDEX('Policy Characteristics'!G:G,MATCH(PolicyLevers!$C450,'Policy Characteristics'!$C:$C,0))</f>
        <v>1</v>
      </c>
      <c r="N450" s="242">
        <f>INDEX('Policy Characteristics'!H:H,MATCH(PolicyLevers!$C450,'Policy Characteristics'!$C:$C,0))</f>
        <v>0.01</v>
      </c>
      <c r="O450" s="242" t="str">
        <f>INDEX('Policy Characteristics'!I:I,MATCH(PolicyLevers!$C450,'Policy Characteristics'!$C:$C,0))</f>
        <v>% of potential achieved</v>
      </c>
      <c r="P450" s="242"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243" t="s">
        <v>1751</v>
      </c>
      <c r="R450" s="264" t="s">
        <v>225</v>
      </c>
      <c r="S450" s="265" t="s">
        <v>168</v>
      </c>
      <c r="T450" s="273"/>
    </row>
    <row r="451" spans="1:20" x14ac:dyDescent="0.35">
      <c r="A451" s="241" t="str">
        <f>INDEX('Policy Characteristics'!A:A,MATCH(PolicyLevers!$C451,'Policy Characteristics'!$C:$C,0))</f>
        <v>Industry</v>
      </c>
      <c r="B451" s="241" t="str">
        <f>INDEX('Policy Characteristics'!B:B,MATCH(PolicyLevers!$C451,'Policy Characteristics'!$C:$C,0))</f>
        <v>Electrification + Hydrogen</v>
      </c>
      <c r="C451" s="262" t="s">
        <v>675</v>
      </c>
      <c r="D451" s="243" t="s">
        <v>141</v>
      </c>
      <c r="E451" s="243" t="s">
        <v>676</v>
      </c>
      <c r="F451" s="250" t="s">
        <v>690</v>
      </c>
      <c r="G451" s="243" t="s">
        <v>682</v>
      </c>
      <c r="H451" s="40">
        <v>381</v>
      </c>
      <c r="I451" s="243" t="s">
        <v>47</v>
      </c>
      <c r="J451" s="242" t="str">
        <f>INDEX('Policy Characteristics'!D:D,MATCH(PolicyLevers!$C451,'Policy Characteristics'!$C:$C,0))</f>
        <v>Electrification + Hydrogen</v>
      </c>
      <c r="K451" s="242" t="str">
        <f>INDEX('Policy Characteristics'!E:E,MATCH(PolicyLevers!$C451,'Policy Characteristics'!$C:$C,0))</f>
        <v>indst fuel type shifting</v>
      </c>
      <c r="L451" s="242">
        <f>INDEX('Policy Characteristics'!F:F,MATCH(PolicyLevers!$C451,'Policy Characteristics'!$C:$C,0))</f>
        <v>0</v>
      </c>
      <c r="M451" s="242">
        <f>INDEX('Policy Characteristics'!G:G,MATCH(PolicyLevers!$C451,'Policy Characteristics'!$C:$C,0))</f>
        <v>1</v>
      </c>
      <c r="N451" s="242">
        <f>INDEX('Policy Characteristics'!H:H,MATCH(PolicyLevers!$C451,'Policy Characteristics'!$C:$C,0))</f>
        <v>0.01</v>
      </c>
      <c r="O451" s="242" t="str">
        <f>INDEX('Policy Characteristics'!I:I,MATCH(PolicyLevers!$C451,'Policy Characteristics'!$C:$C,0))</f>
        <v>% of fuel shifted</v>
      </c>
      <c r="P451" s="242"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243" t="s">
        <v>1752</v>
      </c>
      <c r="R451" s="264" t="s">
        <v>1050</v>
      </c>
      <c r="S451" s="265"/>
      <c r="T451" s="243"/>
    </row>
    <row r="452" spans="1:20" x14ac:dyDescent="0.35">
      <c r="A452" s="241" t="str">
        <f>INDEX('Policy Characteristics'!A:A,MATCH(PolicyLevers!$C452,'Policy Characteristics'!$C:$C,0))</f>
        <v>Industry</v>
      </c>
      <c r="B452" s="241" t="str">
        <f>INDEX('Policy Characteristics'!B:B,MATCH(PolicyLevers!$C452,'Policy Characteristics'!$C:$C,0))</f>
        <v>Electrification + Hydrogen</v>
      </c>
      <c r="C452" s="255" t="str">
        <f t="shared" ref="A452:C483" si="61">C$451</f>
        <v>Fraction of Industrial Fuel Use Shifted to Other Fuels</v>
      </c>
      <c r="D452" s="243" t="s">
        <v>141</v>
      </c>
      <c r="E452" s="243" t="s">
        <v>677</v>
      </c>
      <c r="F452" s="250" t="s">
        <v>690</v>
      </c>
      <c r="G452" s="243" t="s">
        <v>685</v>
      </c>
      <c r="H452" s="40">
        <v>382</v>
      </c>
      <c r="I452" s="243" t="s">
        <v>46</v>
      </c>
      <c r="J452" s="242" t="str">
        <f>INDEX('Policy Characteristics'!D:D,MATCH(PolicyLevers!$C452,'Policy Characteristics'!$C:$C,0))</f>
        <v>Electrification + Hydrogen</v>
      </c>
      <c r="K452" s="242" t="str">
        <f>INDEX('Policy Characteristics'!E:E,MATCH(PolicyLevers!$C452,'Policy Characteristics'!$C:$C,0))</f>
        <v>indst fuel type shifting</v>
      </c>
      <c r="L452" s="242">
        <f>INDEX('Policy Characteristics'!F:F,MATCH(PolicyLevers!$C452,'Policy Characteristics'!$C:$C,0))</f>
        <v>0</v>
      </c>
      <c r="M452" s="242">
        <f>INDEX('Policy Characteristics'!G:G,MATCH(PolicyLevers!$C452,'Policy Characteristics'!$C:$C,0))</f>
        <v>1</v>
      </c>
      <c r="N452" s="242">
        <f>INDEX('Policy Characteristics'!H:H,MATCH(PolicyLevers!$C452,'Policy Characteristics'!$C:$C,0))</f>
        <v>0.01</v>
      </c>
      <c r="O452" s="242" t="str">
        <f>INDEX('Policy Characteristics'!I:I,MATCH(PolicyLevers!$C452,'Policy Characteristics'!$C:$C,0))</f>
        <v>% of fuel shifted</v>
      </c>
      <c r="P452" s="242"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67" t="str">
        <f t="shared" ref="Q452:R526" si="62">Q$451</f>
        <v>industry-ag-main.html#fuel-switching</v>
      </c>
      <c r="R452" s="268" t="str">
        <f t="shared" si="62"/>
        <v>industry-elec-and-hydrogen.html</v>
      </c>
      <c r="S452" s="265"/>
      <c r="T452" s="243"/>
    </row>
    <row r="453" spans="1:20" x14ac:dyDescent="0.35">
      <c r="A453" s="241" t="str">
        <f>INDEX('Policy Characteristics'!A:A,MATCH(PolicyLevers!$C453,'Policy Characteristics'!$C:$C,0))</f>
        <v>Industry</v>
      </c>
      <c r="B453" s="241" t="str">
        <f>INDEX('Policy Characteristics'!B:B,MATCH(PolicyLevers!$C453,'Policy Characteristics'!$C:$C,0))</f>
        <v>Electrification + Hydrogen</v>
      </c>
      <c r="C453" s="255" t="str">
        <f t="shared" si="61"/>
        <v>Fraction of Industrial Fuel Use Shifted to Other Fuels</v>
      </c>
      <c r="D453" s="243" t="s">
        <v>141</v>
      </c>
      <c r="E453" s="243" t="s">
        <v>678</v>
      </c>
      <c r="F453" s="250" t="s">
        <v>690</v>
      </c>
      <c r="G453" s="243" t="s">
        <v>686</v>
      </c>
      <c r="H453" s="40">
        <v>383</v>
      </c>
      <c r="I453" s="243" t="s">
        <v>46</v>
      </c>
      <c r="J453" s="242" t="str">
        <f>INDEX('Policy Characteristics'!D:D,MATCH(PolicyLevers!$C453,'Policy Characteristics'!$C:$C,0))</f>
        <v>Electrification + Hydrogen</v>
      </c>
      <c r="K453" s="242" t="str">
        <f>INDEX('Policy Characteristics'!E:E,MATCH(PolicyLevers!$C453,'Policy Characteristics'!$C:$C,0))</f>
        <v>indst fuel type shifting</v>
      </c>
      <c r="L453" s="242">
        <f>INDEX('Policy Characteristics'!F:F,MATCH(PolicyLevers!$C453,'Policy Characteristics'!$C:$C,0))</f>
        <v>0</v>
      </c>
      <c r="M453" s="242">
        <f>INDEX('Policy Characteristics'!G:G,MATCH(PolicyLevers!$C453,'Policy Characteristics'!$C:$C,0))</f>
        <v>1</v>
      </c>
      <c r="N453" s="242">
        <f>INDEX('Policy Characteristics'!H:H,MATCH(PolicyLevers!$C453,'Policy Characteristics'!$C:$C,0))</f>
        <v>0.01</v>
      </c>
      <c r="O453" s="242" t="str">
        <f>INDEX('Policy Characteristics'!I:I,MATCH(PolicyLevers!$C453,'Policy Characteristics'!$C:$C,0))</f>
        <v>% of fuel shifted</v>
      </c>
      <c r="P453" s="242"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67" t="str">
        <f t="shared" si="62"/>
        <v>industry-ag-main.html#fuel-switching</v>
      </c>
      <c r="R453" s="268" t="str">
        <f t="shared" si="62"/>
        <v>industry-elec-and-hydrogen.html</v>
      </c>
      <c r="S453" s="265"/>
      <c r="T453" s="243"/>
    </row>
    <row r="454" spans="1:20" x14ac:dyDescent="0.35">
      <c r="A454" s="241" t="str">
        <f>INDEX('Policy Characteristics'!A:A,MATCH(PolicyLevers!$C454,'Policy Characteristics'!$C:$C,0))</f>
        <v>Industry</v>
      </c>
      <c r="B454" s="241" t="str">
        <f>INDEX('Policy Characteristics'!B:B,MATCH(PolicyLevers!$C454,'Policy Characteristics'!$C:$C,0))</f>
        <v>Electrification + Hydrogen</v>
      </c>
      <c r="C454" s="255" t="str">
        <f t="shared" si="61"/>
        <v>Fraction of Industrial Fuel Use Shifted to Other Fuels</v>
      </c>
      <c r="D454" s="243" t="s">
        <v>141</v>
      </c>
      <c r="E454" s="243" t="s">
        <v>679</v>
      </c>
      <c r="F454" s="250" t="s">
        <v>690</v>
      </c>
      <c r="G454" s="243" t="s">
        <v>683</v>
      </c>
      <c r="H454" s="40">
        <v>384</v>
      </c>
      <c r="I454" s="243" t="s">
        <v>46</v>
      </c>
      <c r="J454" s="242" t="str">
        <f>INDEX('Policy Characteristics'!D:D,MATCH(PolicyLevers!$C454,'Policy Characteristics'!$C:$C,0))</f>
        <v>Electrification + Hydrogen</v>
      </c>
      <c r="K454" s="242" t="str">
        <f>INDEX('Policy Characteristics'!E:E,MATCH(PolicyLevers!$C454,'Policy Characteristics'!$C:$C,0))</f>
        <v>indst fuel type shifting</v>
      </c>
      <c r="L454" s="242">
        <f>INDEX('Policy Characteristics'!F:F,MATCH(PolicyLevers!$C454,'Policy Characteristics'!$C:$C,0))</f>
        <v>0</v>
      </c>
      <c r="M454" s="242">
        <f>INDEX('Policy Characteristics'!G:G,MATCH(PolicyLevers!$C454,'Policy Characteristics'!$C:$C,0))</f>
        <v>1</v>
      </c>
      <c r="N454" s="242">
        <f>INDEX('Policy Characteristics'!H:H,MATCH(PolicyLevers!$C454,'Policy Characteristics'!$C:$C,0))</f>
        <v>0.01</v>
      </c>
      <c r="O454" s="242" t="str">
        <f>INDEX('Policy Characteristics'!I:I,MATCH(PolicyLevers!$C454,'Policy Characteristics'!$C:$C,0))</f>
        <v>% of fuel shifted</v>
      </c>
      <c r="P454" s="242"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67" t="str">
        <f t="shared" si="62"/>
        <v>industry-ag-main.html#fuel-switching</v>
      </c>
      <c r="R454" s="268" t="str">
        <f t="shared" si="62"/>
        <v>industry-elec-and-hydrogen.html</v>
      </c>
      <c r="S454" s="265"/>
      <c r="T454" s="243"/>
    </row>
    <row r="455" spans="1:20" x14ac:dyDescent="0.35">
      <c r="A455" s="241" t="str">
        <f>INDEX('Policy Characteristics'!A:A,MATCH(PolicyLevers!$C455,'Policy Characteristics'!$C:$C,0))</f>
        <v>Industry</v>
      </c>
      <c r="B455" s="241" t="str">
        <f>INDEX('Policy Characteristics'!B:B,MATCH(PolicyLevers!$C455,'Policy Characteristics'!$C:$C,0))</f>
        <v>Electrification + Hydrogen</v>
      </c>
      <c r="C455" s="255" t="str">
        <f t="shared" si="61"/>
        <v>Fraction of Industrial Fuel Use Shifted to Other Fuels</v>
      </c>
      <c r="D455" s="243" t="s">
        <v>141</v>
      </c>
      <c r="E455" s="243" t="s">
        <v>680</v>
      </c>
      <c r="F455" s="250" t="s">
        <v>690</v>
      </c>
      <c r="G455" s="243" t="s">
        <v>684</v>
      </c>
      <c r="H455" s="40">
        <v>385</v>
      </c>
      <c r="I455" s="243" t="s">
        <v>46</v>
      </c>
      <c r="J455" s="242" t="str">
        <f>INDEX('Policy Characteristics'!D:D,MATCH(PolicyLevers!$C455,'Policy Characteristics'!$C:$C,0))</f>
        <v>Electrification + Hydrogen</v>
      </c>
      <c r="K455" s="242" t="str">
        <f>INDEX('Policy Characteristics'!E:E,MATCH(PolicyLevers!$C455,'Policy Characteristics'!$C:$C,0))</f>
        <v>indst fuel type shifting</v>
      </c>
      <c r="L455" s="242">
        <f>INDEX('Policy Characteristics'!F:F,MATCH(PolicyLevers!$C455,'Policy Characteristics'!$C:$C,0))</f>
        <v>0</v>
      </c>
      <c r="M455" s="242">
        <f>INDEX('Policy Characteristics'!G:G,MATCH(PolicyLevers!$C455,'Policy Characteristics'!$C:$C,0))</f>
        <v>1</v>
      </c>
      <c r="N455" s="242">
        <f>INDEX('Policy Characteristics'!H:H,MATCH(PolicyLevers!$C455,'Policy Characteristics'!$C:$C,0))</f>
        <v>0.01</v>
      </c>
      <c r="O455" s="242" t="str">
        <f>INDEX('Policy Characteristics'!I:I,MATCH(PolicyLevers!$C455,'Policy Characteristics'!$C:$C,0))</f>
        <v>% of fuel shifted</v>
      </c>
      <c r="P455" s="242"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67" t="str">
        <f t="shared" si="62"/>
        <v>industry-ag-main.html#fuel-switching</v>
      </c>
      <c r="R455" s="268" t="str">
        <f t="shared" si="62"/>
        <v>industry-elec-and-hydrogen.html</v>
      </c>
      <c r="S455" s="265"/>
      <c r="T455" s="243"/>
    </row>
    <row r="456" spans="1:20" x14ac:dyDescent="0.35">
      <c r="A456" s="241" t="str">
        <f>INDEX('Policy Characteristics'!A:A,MATCH(PolicyLevers!$C456,'Policy Characteristics'!$C:$C,0))</f>
        <v>Industry</v>
      </c>
      <c r="B456" s="241" t="str">
        <f>INDEX('Policy Characteristics'!B:B,MATCH(PolicyLevers!$C456,'Policy Characteristics'!$C:$C,0))</f>
        <v>Electrification + Hydrogen</v>
      </c>
      <c r="C456" s="255" t="str">
        <f t="shared" si="61"/>
        <v>Fraction of Industrial Fuel Use Shifted to Other Fuels</v>
      </c>
      <c r="D456" s="243" t="s">
        <v>141</v>
      </c>
      <c r="E456" s="243" t="s">
        <v>681</v>
      </c>
      <c r="F456" s="250" t="s">
        <v>690</v>
      </c>
      <c r="G456" s="243" t="s">
        <v>687</v>
      </c>
      <c r="H456" s="40">
        <v>386</v>
      </c>
      <c r="I456" s="243" t="s">
        <v>47</v>
      </c>
      <c r="J456" s="242" t="str">
        <f>INDEX('Policy Characteristics'!D:D,MATCH(PolicyLevers!$C456,'Policy Characteristics'!$C:$C,0))</f>
        <v>Electrification + Hydrogen</v>
      </c>
      <c r="K456" s="242" t="str">
        <f>INDEX('Policy Characteristics'!E:E,MATCH(PolicyLevers!$C456,'Policy Characteristics'!$C:$C,0))</f>
        <v>indst fuel type shifting</v>
      </c>
      <c r="L456" s="242">
        <f>INDEX('Policy Characteristics'!F:F,MATCH(PolicyLevers!$C456,'Policy Characteristics'!$C:$C,0))</f>
        <v>0</v>
      </c>
      <c r="M456" s="242">
        <f>INDEX('Policy Characteristics'!G:G,MATCH(PolicyLevers!$C456,'Policy Characteristics'!$C:$C,0))</f>
        <v>1</v>
      </c>
      <c r="N456" s="242">
        <f>INDEX('Policy Characteristics'!H:H,MATCH(PolicyLevers!$C456,'Policy Characteristics'!$C:$C,0))</f>
        <v>0.01</v>
      </c>
      <c r="O456" s="242" t="str">
        <f>INDEX('Policy Characteristics'!I:I,MATCH(PolicyLevers!$C456,'Policy Characteristics'!$C:$C,0))</f>
        <v>% of fuel shifted</v>
      </c>
      <c r="P456" s="242"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67" t="str">
        <f t="shared" si="62"/>
        <v>industry-ag-main.html#fuel-switching</v>
      </c>
      <c r="R456" s="268" t="str">
        <f t="shared" si="62"/>
        <v>industry-elec-and-hydrogen.html</v>
      </c>
      <c r="S456" s="265"/>
      <c r="T456" s="243"/>
    </row>
    <row r="457" spans="1:20" x14ac:dyDescent="0.35">
      <c r="A457" s="241" t="str">
        <f>INDEX('Policy Characteristics'!A:A,MATCH(PolicyLevers!$C457,'Policy Characteristics'!$C:$C,0))</f>
        <v>Industry</v>
      </c>
      <c r="B457" s="241" t="str">
        <f>INDEX('Policy Characteristics'!B:B,MATCH(PolicyLevers!$C457,'Policy Characteristics'!$C:$C,0))</f>
        <v>Electrification + Hydrogen</v>
      </c>
      <c r="C457" s="255" t="str">
        <f t="shared" si="61"/>
        <v>Fraction of Industrial Fuel Use Shifted to Other Fuels</v>
      </c>
      <c r="D457" s="243" t="s">
        <v>141</v>
      </c>
      <c r="E457" s="243" t="s">
        <v>1054</v>
      </c>
      <c r="F457" s="250" t="s">
        <v>690</v>
      </c>
      <c r="G457" s="243" t="s">
        <v>1057</v>
      </c>
      <c r="H457" s="40">
        <v>387</v>
      </c>
      <c r="I457" s="243" t="s">
        <v>47</v>
      </c>
      <c r="J457" s="242" t="str">
        <f>INDEX('Policy Characteristics'!D:D,MATCH(PolicyLevers!$C457,'Policy Characteristics'!$C:$C,0))</f>
        <v>Electrification + Hydrogen</v>
      </c>
      <c r="K457" s="242" t="str">
        <f>INDEX('Policy Characteristics'!E:E,MATCH(PolicyLevers!$C457,'Policy Characteristics'!$C:$C,0))</f>
        <v>indst fuel type shifting</v>
      </c>
      <c r="L457" s="242">
        <f>INDEX('Policy Characteristics'!F:F,MATCH(PolicyLevers!$C457,'Policy Characteristics'!$C:$C,0))</f>
        <v>0</v>
      </c>
      <c r="M457" s="242">
        <f>INDEX('Policy Characteristics'!G:G,MATCH(PolicyLevers!$C457,'Policy Characteristics'!$C:$C,0))</f>
        <v>1</v>
      </c>
      <c r="N457" s="242">
        <f>INDEX('Policy Characteristics'!H:H,MATCH(PolicyLevers!$C457,'Policy Characteristics'!$C:$C,0))</f>
        <v>0.01</v>
      </c>
      <c r="O457" s="242" t="str">
        <f>INDEX('Policy Characteristics'!I:I,MATCH(PolicyLevers!$C457,'Policy Characteristics'!$C:$C,0))</f>
        <v>% of fuel shifted</v>
      </c>
      <c r="P457" s="242"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67" t="str">
        <f t="shared" si="62"/>
        <v>industry-ag-main.html#fuel-switching</v>
      </c>
      <c r="R457" s="268" t="str">
        <f t="shared" si="62"/>
        <v>industry-elec-and-hydrogen.html</v>
      </c>
      <c r="S457" s="265"/>
      <c r="T457" s="243"/>
    </row>
    <row r="458" spans="1:20" x14ac:dyDescent="0.35">
      <c r="A458" s="241" t="str">
        <f>INDEX('Policy Characteristics'!A:A,MATCH(PolicyLevers!$C458,'Policy Characteristics'!$C:$C,0))</f>
        <v>Industry</v>
      </c>
      <c r="B458" s="241" t="str">
        <f>INDEX('Policy Characteristics'!B:B,MATCH(PolicyLevers!$C458,'Policy Characteristics'!$C:$C,0))</f>
        <v>Electrification + Hydrogen</v>
      </c>
      <c r="C458" s="255" t="str">
        <f t="shared" si="61"/>
        <v>Fraction of Industrial Fuel Use Shifted to Other Fuels</v>
      </c>
      <c r="D458" s="243" t="s">
        <v>141</v>
      </c>
      <c r="E458" s="243" t="s">
        <v>1055</v>
      </c>
      <c r="F458" s="250" t="s">
        <v>690</v>
      </c>
      <c r="G458" s="243" t="s">
        <v>1059</v>
      </c>
      <c r="H458" s="40">
        <v>388</v>
      </c>
      <c r="I458" s="243" t="s">
        <v>46</v>
      </c>
      <c r="J458" s="242" t="str">
        <f>INDEX('Policy Characteristics'!D:D,MATCH(PolicyLevers!$C458,'Policy Characteristics'!$C:$C,0))</f>
        <v>Electrification + Hydrogen</v>
      </c>
      <c r="K458" s="242" t="str">
        <f>INDEX('Policy Characteristics'!E:E,MATCH(PolicyLevers!$C458,'Policy Characteristics'!$C:$C,0))</f>
        <v>indst fuel type shifting</v>
      </c>
      <c r="L458" s="242">
        <f>INDEX('Policy Characteristics'!F:F,MATCH(PolicyLevers!$C458,'Policy Characteristics'!$C:$C,0))</f>
        <v>0</v>
      </c>
      <c r="M458" s="242">
        <f>INDEX('Policy Characteristics'!G:G,MATCH(PolicyLevers!$C458,'Policy Characteristics'!$C:$C,0))</f>
        <v>1</v>
      </c>
      <c r="N458" s="242">
        <f>INDEX('Policy Characteristics'!H:H,MATCH(PolicyLevers!$C458,'Policy Characteristics'!$C:$C,0))</f>
        <v>0.01</v>
      </c>
      <c r="O458" s="242" t="str">
        <f>INDEX('Policy Characteristics'!I:I,MATCH(PolicyLevers!$C458,'Policy Characteristics'!$C:$C,0))</f>
        <v>% of fuel shifted</v>
      </c>
      <c r="P458" s="242"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67" t="str">
        <f t="shared" si="62"/>
        <v>industry-ag-main.html#fuel-switching</v>
      </c>
      <c r="R458" s="268" t="str">
        <f t="shared" si="62"/>
        <v>industry-elec-and-hydrogen.html</v>
      </c>
      <c r="S458" s="265"/>
      <c r="T458" s="243"/>
    </row>
    <row r="459" spans="1:20" x14ac:dyDescent="0.35">
      <c r="A459" s="241" t="str">
        <f>INDEX('Policy Characteristics'!A:A,MATCH(PolicyLevers!$C459,'Policy Characteristics'!$C:$C,0))</f>
        <v>Industry</v>
      </c>
      <c r="B459" s="241" t="str">
        <f>INDEX('Policy Characteristics'!B:B,MATCH(PolicyLevers!$C459,'Policy Characteristics'!$C:$C,0))</f>
        <v>Electrification + Hydrogen</v>
      </c>
      <c r="C459" s="255" t="str">
        <f t="shared" si="61"/>
        <v>Fraction of Industrial Fuel Use Shifted to Other Fuels</v>
      </c>
      <c r="D459" s="243" t="s">
        <v>141</v>
      </c>
      <c r="E459" s="243" t="s">
        <v>1056</v>
      </c>
      <c r="F459" s="250" t="s">
        <v>690</v>
      </c>
      <c r="G459" s="243" t="s">
        <v>1060</v>
      </c>
      <c r="H459" s="40">
        <v>389</v>
      </c>
      <c r="I459" s="243" t="s">
        <v>46</v>
      </c>
      <c r="J459" s="242" t="str">
        <f>INDEX('Policy Characteristics'!D:D,MATCH(PolicyLevers!$C459,'Policy Characteristics'!$C:$C,0))</f>
        <v>Electrification + Hydrogen</v>
      </c>
      <c r="K459" s="242" t="str">
        <f>INDEX('Policy Characteristics'!E:E,MATCH(PolicyLevers!$C459,'Policy Characteristics'!$C:$C,0))</f>
        <v>indst fuel type shifting</v>
      </c>
      <c r="L459" s="242">
        <f>INDEX('Policy Characteristics'!F:F,MATCH(PolicyLevers!$C459,'Policy Characteristics'!$C:$C,0))</f>
        <v>0</v>
      </c>
      <c r="M459" s="242">
        <f>INDEX('Policy Characteristics'!G:G,MATCH(PolicyLevers!$C459,'Policy Characteristics'!$C:$C,0))</f>
        <v>1</v>
      </c>
      <c r="N459" s="242">
        <f>INDEX('Policy Characteristics'!H:H,MATCH(PolicyLevers!$C459,'Policy Characteristics'!$C:$C,0))</f>
        <v>0.01</v>
      </c>
      <c r="O459" s="242" t="str">
        <f>INDEX('Policy Characteristics'!I:I,MATCH(PolicyLevers!$C459,'Policy Characteristics'!$C:$C,0))</f>
        <v>% of fuel shifted</v>
      </c>
      <c r="P459" s="242"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67" t="str">
        <f t="shared" si="62"/>
        <v>industry-ag-main.html#fuel-switching</v>
      </c>
      <c r="R459" s="268" t="str">
        <f t="shared" si="62"/>
        <v>industry-elec-and-hydrogen.html</v>
      </c>
      <c r="S459" s="265"/>
      <c r="T459" s="243"/>
    </row>
    <row r="460" spans="1:20" x14ac:dyDescent="0.35">
      <c r="A460" s="241" t="str">
        <f>INDEX('Policy Characteristics'!A:A,MATCH(PolicyLevers!$C460,'Policy Characteristics'!$C:$C,0))</f>
        <v>Industry</v>
      </c>
      <c r="B460" s="241" t="str">
        <f>INDEX('Policy Characteristics'!B:B,MATCH(PolicyLevers!$C460,'Policy Characteristics'!$C:$C,0))</f>
        <v>Electrification + Hydrogen</v>
      </c>
      <c r="C460" s="255" t="str">
        <f t="shared" si="61"/>
        <v>Fraction of Industrial Fuel Use Shifted to Other Fuels</v>
      </c>
      <c r="D460" s="243" t="s">
        <v>141</v>
      </c>
      <c r="E460" s="243" t="s">
        <v>1053</v>
      </c>
      <c r="F460" s="250" t="s">
        <v>690</v>
      </c>
      <c r="G460" s="243" t="s">
        <v>1058</v>
      </c>
      <c r="H460" s="40">
        <v>390</v>
      </c>
      <c r="I460" s="243" t="s">
        <v>47</v>
      </c>
      <c r="J460" s="242" t="str">
        <f>INDEX('Policy Characteristics'!D:D,MATCH(PolicyLevers!$C460,'Policy Characteristics'!$C:$C,0))</f>
        <v>Electrification + Hydrogen</v>
      </c>
      <c r="K460" s="242" t="str">
        <f>INDEX('Policy Characteristics'!E:E,MATCH(PolicyLevers!$C460,'Policy Characteristics'!$C:$C,0))</f>
        <v>indst fuel type shifting</v>
      </c>
      <c r="L460" s="242">
        <f>INDEX('Policy Characteristics'!F:F,MATCH(PolicyLevers!$C460,'Policy Characteristics'!$C:$C,0))</f>
        <v>0</v>
      </c>
      <c r="M460" s="242">
        <f>INDEX('Policy Characteristics'!G:G,MATCH(PolicyLevers!$C460,'Policy Characteristics'!$C:$C,0))</f>
        <v>1</v>
      </c>
      <c r="N460" s="242">
        <f>INDEX('Policy Characteristics'!H:H,MATCH(PolicyLevers!$C460,'Policy Characteristics'!$C:$C,0))</f>
        <v>0.01</v>
      </c>
      <c r="O460" s="242" t="str">
        <f>INDEX('Policy Characteristics'!I:I,MATCH(PolicyLevers!$C460,'Policy Characteristics'!$C:$C,0))</f>
        <v>% of fuel shifted</v>
      </c>
      <c r="P460" s="242"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67" t="str">
        <f t="shared" si="62"/>
        <v>industry-ag-main.html#fuel-switching</v>
      </c>
      <c r="R460" s="268" t="str">
        <f t="shared" si="62"/>
        <v>industry-elec-and-hydrogen.html</v>
      </c>
      <c r="S460" s="265"/>
      <c r="T460" s="243"/>
    </row>
    <row r="461" spans="1:20" x14ac:dyDescent="0.35">
      <c r="A461" s="241" t="str">
        <f>INDEX('Policy Characteristics'!A:A,MATCH(PolicyLevers!$C461,'Policy Characteristics'!$C:$C,0))</f>
        <v>Industry</v>
      </c>
      <c r="B461" s="241" t="str">
        <f>INDEX('Policy Characteristics'!B:B,MATCH(PolicyLevers!$C461,'Policy Characteristics'!$C:$C,0))</f>
        <v>Electrification + Hydrogen</v>
      </c>
      <c r="C461" s="255" t="str">
        <f t="shared" si="61"/>
        <v>Fraction of Industrial Fuel Use Shifted to Other Fuels</v>
      </c>
      <c r="D461" s="250" t="s">
        <v>142</v>
      </c>
      <c r="E461" s="243" t="s">
        <v>676</v>
      </c>
      <c r="F461" s="250" t="s">
        <v>691</v>
      </c>
      <c r="G461" s="243" t="s">
        <v>682</v>
      </c>
      <c r="H461" s="40">
        <v>391</v>
      </c>
      <c r="I461" s="243" t="s">
        <v>47</v>
      </c>
      <c r="J461" s="242" t="str">
        <f>INDEX('Policy Characteristics'!D:D,MATCH(PolicyLevers!$C461,'Policy Characteristics'!$C:$C,0))</f>
        <v>Electrification + Hydrogen</v>
      </c>
      <c r="K461" s="242" t="str">
        <f>INDEX('Policy Characteristics'!E:E,MATCH(PolicyLevers!$C461,'Policy Characteristics'!$C:$C,0))</f>
        <v>indst fuel type shifting</v>
      </c>
      <c r="L461" s="242">
        <f>INDEX('Policy Characteristics'!F:F,MATCH(PolicyLevers!$C461,'Policy Characteristics'!$C:$C,0))</f>
        <v>0</v>
      </c>
      <c r="M461" s="242">
        <f>INDEX('Policy Characteristics'!G:G,MATCH(PolicyLevers!$C461,'Policy Characteristics'!$C:$C,0))</f>
        <v>1</v>
      </c>
      <c r="N461" s="242">
        <f>INDEX('Policy Characteristics'!H:H,MATCH(PolicyLevers!$C461,'Policy Characteristics'!$C:$C,0))</f>
        <v>0.01</v>
      </c>
      <c r="O461" s="242" t="str">
        <f>INDEX('Policy Characteristics'!I:I,MATCH(PolicyLevers!$C461,'Policy Characteristics'!$C:$C,0))</f>
        <v>% of fuel shifted</v>
      </c>
      <c r="P461" s="242"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67" t="str">
        <f t="shared" si="62"/>
        <v>industry-ag-main.html#fuel-switching</v>
      </c>
      <c r="R461" s="268" t="str">
        <f t="shared" si="62"/>
        <v>industry-elec-and-hydrogen.html</v>
      </c>
      <c r="S461" s="265"/>
      <c r="T461" s="243"/>
    </row>
    <row r="462" spans="1:20" x14ac:dyDescent="0.35">
      <c r="A462" s="241" t="str">
        <f>INDEX('Policy Characteristics'!A:A,MATCH(PolicyLevers!$C462,'Policy Characteristics'!$C:$C,0))</f>
        <v>Industry</v>
      </c>
      <c r="B462" s="241" t="str">
        <f>INDEX('Policy Characteristics'!B:B,MATCH(PolicyLevers!$C462,'Policy Characteristics'!$C:$C,0))</f>
        <v>Electrification + Hydrogen</v>
      </c>
      <c r="C462" s="255" t="str">
        <f t="shared" si="61"/>
        <v>Fraction of Industrial Fuel Use Shifted to Other Fuels</v>
      </c>
      <c r="D462" s="250" t="s">
        <v>142</v>
      </c>
      <c r="E462" s="243" t="s">
        <v>677</v>
      </c>
      <c r="F462" s="250" t="s">
        <v>691</v>
      </c>
      <c r="G462" s="243" t="s">
        <v>685</v>
      </c>
      <c r="H462" s="40">
        <v>392</v>
      </c>
      <c r="I462" s="243" t="s">
        <v>46</v>
      </c>
      <c r="J462" s="242" t="str">
        <f>INDEX('Policy Characteristics'!D:D,MATCH(PolicyLevers!$C462,'Policy Characteristics'!$C:$C,0))</f>
        <v>Electrification + Hydrogen</v>
      </c>
      <c r="K462" s="242" t="str">
        <f>INDEX('Policy Characteristics'!E:E,MATCH(PolicyLevers!$C462,'Policy Characteristics'!$C:$C,0))</f>
        <v>indst fuel type shifting</v>
      </c>
      <c r="L462" s="242">
        <f>INDEX('Policy Characteristics'!F:F,MATCH(PolicyLevers!$C462,'Policy Characteristics'!$C:$C,0))</f>
        <v>0</v>
      </c>
      <c r="M462" s="242">
        <f>INDEX('Policy Characteristics'!G:G,MATCH(PolicyLevers!$C462,'Policy Characteristics'!$C:$C,0))</f>
        <v>1</v>
      </c>
      <c r="N462" s="242">
        <f>INDEX('Policy Characteristics'!H:H,MATCH(PolicyLevers!$C462,'Policy Characteristics'!$C:$C,0))</f>
        <v>0.01</v>
      </c>
      <c r="O462" s="242" t="str">
        <f>INDEX('Policy Characteristics'!I:I,MATCH(PolicyLevers!$C462,'Policy Characteristics'!$C:$C,0))</f>
        <v>% of fuel shifted</v>
      </c>
      <c r="P462" s="242"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67" t="str">
        <f t="shared" si="62"/>
        <v>industry-ag-main.html#fuel-switching</v>
      </c>
      <c r="R462" s="268" t="str">
        <f t="shared" si="62"/>
        <v>industry-elec-and-hydrogen.html</v>
      </c>
      <c r="S462" s="265"/>
      <c r="T462" s="243"/>
    </row>
    <row r="463" spans="1:20" x14ac:dyDescent="0.35">
      <c r="A463" s="241" t="str">
        <f>INDEX('Policy Characteristics'!A:A,MATCH(PolicyLevers!$C463,'Policy Characteristics'!$C:$C,0))</f>
        <v>Industry</v>
      </c>
      <c r="B463" s="241" t="str">
        <f>INDEX('Policy Characteristics'!B:B,MATCH(PolicyLevers!$C463,'Policy Characteristics'!$C:$C,0))</f>
        <v>Electrification + Hydrogen</v>
      </c>
      <c r="C463" s="255" t="str">
        <f t="shared" si="61"/>
        <v>Fraction of Industrial Fuel Use Shifted to Other Fuels</v>
      </c>
      <c r="D463" s="250" t="s">
        <v>142</v>
      </c>
      <c r="E463" s="243" t="s">
        <v>678</v>
      </c>
      <c r="F463" s="250" t="s">
        <v>691</v>
      </c>
      <c r="G463" s="243" t="s">
        <v>686</v>
      </c>
      <c r="H463" s="40">
        <v>393</v>
      </c>
      <c r="I463" s="243" t="s">
        <v>46</v>
      </c>
      <c r="J463" s="242" t="str">
        <f>INDEX('Policy Characteristics'!D:D,MATCH(PolicyLevers!$C463,'Policy Characteristics'!$C:$C,0))</f>
        <v>Electrification + Hydrogen</v>
      </c>
      <c r="K463" s="242" t="str">
        <f>INDEX('Policy Characteristics'!E:E,MATCH(PolicyLevers!$C463,'Policy Characteristics'!$C:$C,0))</f>
        <v>indst fuel type shifting</v>
      </c>
      <c r="L463" s="242">
        <f>INDEX('Policy Characteristics'!F:F,MATCH(PolicyLevers!$C463,'Policy Characteristics'!$C:$C,0))</f>
        <v>0</v>
      </c>
      <c r="M463" s="242">
        <f>INDEX('Policy Characteristics'!G:G,MATCH(PolicyLevers!$C463,'Policy Characteristics'!$C:$C,0))</f>
        <v>1</v>
      </c>
      <c r="N463" s="242">
        <f>INDEX('Policy Characteristics'!H:H,MATCH(PolicyLevers!$C463,'Policy Characteristics'!$C:$C,0))</f>
        <v>0.01</v>
      </c>
      <c r="O463" s="242" t="str">
        <f>INDEX('Policy Characteristics'!I:I,MATCH(PolicyLevers!$C463,'Policy Characteristics'!$C:$C,0))</f>
        <v>% of fuel shifted</v>
      </c>
      <c r="P463" s="242"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67" t="str">
        <f t="shared" si="62"/>
        <v>industry-ag-main.html#fuel-switching</v>
      </c>
      <c r="R463" s="268" t="str">
        <f t="shared" si="62"/>
        <v>industry-elec-and-hydrogen.html</v>
      </c>
      <c r="S463" s="265"/>
      <c r="T463" s="243"/>
    </row>
    <row r="464" spans="1:20" x14ac:dyDescent="0.35">
      <c r="A464" s="241" t="str">
        <f>INDEX('Policy Characteristics'!A:A,MATCH(PolicyLevers!$C464,'Policy Characteristics'!$C:$C,0))</f>
        <v>Industry</v>
      </c>
      <c r="B464" s="241" t="str">
        <f>INDEX('Policy Characteristics'!B:B,MATCH(PolicyLevers!$C464,'Policy Characteristics'!$C:$C,0))</f>
        <v>Electrification + Hydrogen</v>
      </c>
      <c r="C464" s="255" t="str">
        <f t="shared" si="61"/>
        <v>Fraction of Industrial Fuel Use Shifted to Other Fuels</v>
      </c>
      <c r="D464" s="250" t="s">
        <v>142</v>
      </c>
      <c r="E464" s="243" t="s">
        <v>679</v>
      </c>
      <c r="F464" s="250" t="s">
        <v>691</v>
      </c>
      <c r="G464" s="243" t="s">
        <v>683</v>
      </c>
      <c r="H464" s="40">
        <v>394</v>
      </c>
      <c r="I464" s="243" t="s">
        <v>46</v>
      </c>
      <c r="J464" s="242" t="str">
        <f>INDEX('Policy Characteristics'!D:D,MATCH(PolicyLevers!$C464,'Policy Characteristics'!$C:$C,0))</f>
        <v>Electrification + Hydrogen</v>
      </c>
      <c r="K464" s="242" t="str">
        <f>INDEX('Policy Characteristics'!E:E,MATCH(PolicyLevers!$C464,'Policy Characteristics'!$C:$C,0))</f>
        <v>indst fuel type shifting</v>
      </c>
      <c r="L464" s="242">
        <f>INDEX('Policy Characteristics'!F:F,MATCH(PolicyLevers!$C464,'Policy Characteristics'!$C:$C,0))</f>
        <v>0</v>
      </c>
      <c r="M464" s="242">
        <f>INDEX('Policy Characteristics'!G:G,MATCH(PolicyLevers!$C464,'Policy Characteristics'!$C:$C,0))</f>
        <v>1</v>
      </c>
      <c r="N464" s="242">
        <f>INDEX('Policy Characteristics'!H:H,MATCH(PolicyLevers!$C464,'Policy Characteristics'!$C:$C,0))</f>
        <v>0.01</v>
      </c>
      <c r="O464" s="242" t="str">
        <f>INDEX('Policy Characteristics'!I:I,MATCH(PolicyLevers!$C464,'Policy Characteristics'!$C:$C,0))</f>
        <v>% of fuel shifted</v>
      </c>
      <c r="P464" s="242"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67" t="str">
        <f t="shared" si="62"/>
        <v>industry-ag-main.html#fuel-switching</v>
      </c>
      <c r="R464" s="268" t="str">
        <f t="shared" si="62"/>
        <v>industry-elec-and-hydrogen.html</v>
      </c>
      <c r="S464" s="265"/>
      <c r="T464" s="243"/>
    </row>
    <row r="465" spans="1:20" x14ac:dyDescent="0.35">
      <c r="A465" s="241" t="str">
        <f>INDEX('Policy Characteristics'!A:A,MATCH(PolicyLevers!$C465,'Policy Characteristics'!$C:$C,0))</f>
        <v>Industry</v>
      </c>
      <c r="B465" s="241" t="str">
        <f>INDEX('Policy Characteristics'!B:B,MATCH(PolicyLevers!$C465,'Policy Characteristics'!$C:$C,0))</f>
        <v>Electrification + Hydrogen</v>
      </c>
      <c r="C465" s="255" t="str">
        <f t="shared" si="61"/>
        <v>Fraction of Industrial Fuel Use Shifted to Other Fuels</v>
      </c>
      <c r="D465" s="250" t="s">
        <v>142</v>
      </c>
      <c r="E465" s="243" t="s">
        <v>680</v>
      </c>
      <c r="F465" s="250" t="s">
        <v>691</v>
      </c>
      <c r="G465" s="243" t="s">
        <v>684</v>
      </c>
      <c r="H465" s="40">
        <v>395</v>
      </c>
      <c r="I465" s="243" t="s">
        <v>47</v>
      </c>
      <c r="J465" s="242" t="str">
        <f>INDEX('Policy Characteristics'!D:D,MATCH(PolicyLevers!$C465,'Policy Characteristics'!$C:$C,0))</f>
        <v>Electrification + Hydrogen</v>
      </c>
      <c r="K465" s="242" t="str">
        <f>INDEX('Policy Characteristics'!E:E,MATCH(PolicyLevers!$C465,'Policy Characteristics'!$C:$C,0))</f>
        <v>indst fuel type shifting</v>
      </c>
      <c r="L465" s="242">
        <f>INDEX('Policy Characteristics'!F:F,MATCH(PolicyLevers!$C465,'Policy Characteristics'!$C:$C,0))</f>
        <v>0</v>
      </c>
      <c r="M465" s="242">
        <f>INDEX('Policy Characteristics'!G:G,MATCH(PolicyLevers!$C465,'Policy Characteristics'!$C:$C,0))</f>
        <v>1</v>
      </c>
      <c r="N465" s="242">
        <f>INDEX('Policy Characteristics'!H:H,MATCH(PolicyLevers!$C465,'Policy Characteristics'!$C:$C,0))</f>
        <v>0.01</v>
      </c>
      <c r="O465" s="242" t="str">
        <f>INDEX('Policy Characteristics'!I:I,MATCH(PolicyLevers!$C465,'Policy Characteristics'!$C:$C,0))</f>
        <v>% of fuel shifted</v>
      </c>
      <c r="P465" s="242"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67" t="str">
        <f t="shared" si="62"/>
        <v>industry-ag-main.html#fuel-switching</v>
      </c>
      <c r="R465" s="268" t="str">
        <f t="shared" si="62"/>
        <v>industry-elec-and-hydrogen.html</v>
      </c>
      <c r="S465" s="265"/>
      <c r="T465" s="243"/>
    </row>
    <row r="466" spans="1:20" x14ac:dyDescent="0.35">
      <c r="A466" s="241" t="str">
        <f>INDEX('Policy Characteristics'!A:A,MATCH(PolicyLevers!$C466,'Policy Characteristics'!$C:$C,0))</f>
        <v>Industry</v>
      </c>
      <c r="B466" s="241" t="str">
        <f>INDEX('Policy Characteristics'!B:B,MATCH(PolicyLevers!$C466,'Policy Characteristics'!$C:$C,0))</f>
        <v>Electrification + Hydrogen</v>
      </c>
      <c r="C466" s="255" t="str">
        <f t="shared" si="61"/>
        <v>Fraction of Industrial Fuel Use Shifted to Other Fuels</v>
      </c>
      <c r="D466" s="250" t="s">
        <v>142</v>
      </c>
      <c r="E466" s="243" t="s">
        <v>681</v>
      </c>
      <c r="F466" s="250" t="s">
        <v>691</v>
      </c>
      <c r="G466" s="243" t="s">
        <v>687</v>
      </c>
      <c r="H466" s="40">
        <v>396</v>
      </c>
      <c r="I466" s="243" t="s">
        <v>47</v>
      </c>
      <c r="J466" s="242" t="str">
        <f>INDEX('Policy Characteristics'!D:D,MATCH(PolicyLevers!$C466,'Policy Characteristics'!$C:$C,0))</f>
        <v>Electrification + Hydrogen</v>
      </c>
      <c r="K466" s="242" t="str">
        <f>INDEX('Policy Characteristics'!E:E,MATCH(PolicyLevers!$C466,'Policy Characteristics'!$C:$C,0))</f>
        <v>indst fuel type shifting</v>
      </c>
      <c r="L466" s="242">
        <f>INDEX('Policy Characteristics'!F:F,MATCH(PolicyLevers!$C466,'Policy Characteristics'!$C:$C,0))</f>
        <v>0</v>
      </c>
      <c r="M466" s="242">
        <f>INDEX('Policy Characteristics'!G:G,MATCH(PolicyLevers!$C466,'Policy Characteristics'!$C:$C,0))</f>
        <v>1</v>
      </c>
      <c r="N466" s="242">
        <f>INDEX('Policy Characteristics'!H:H,MATCH(PolicyLevers!$C466,'Policy Characteristics'!$C:$C,0))</f>
        <v>0.01</v>
      </c>
      <c r="O466" s="242" t="str">
        <f>INDEX('Policy Characteristics'!I:I,MATCH(PolicyLevers!$C466,'Policy Characteristics'!$C:$C,0))</f>
        <v>% of fuel shifted</v>
      </c>
      <c r="P466" s="242"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67" t="str">
        <f t="shared" si="62"/>
        <v>industry-ag-main.html#fuel-switching</v>
      </c>
      <c r="R466" s="268" t="str">
        <f t="shared" si="62"/>
        <v>industry-elec-and-hydrogen.html</v>
      </c>
      <c r="S466" s="265"/>
      <c r="T466" s="243"/>
    </row>
    <row r="467" spans="1:20" x14ac:dyDescent="0.35">
      <c r="A467" s="241" t="str">
        <f>INDEX('Policy Characteristics'!A:A,MATCH(PolicyLevers!$C467,'Policy Characteristics'!$C:$C,0))</f>
        <v>Industry</v>
      </c>
      <c r="B467" s="241" t="str">
        <f>INDEX('Policy Characteristics'!B:B,MATCH(PolicyLevers!$C467,'Policy Characteristics'!$C:$C,0))</f>
        <v>Electrification + Hydrogen</v>
      </c>
      <c r="C467" s="255" t="str">
        <f t="shared" si="61"/>
        <v>Fraction of Industrial Fuel Use Shifted to Other Fuels</v>
      </c>
      <c r="D467" s="250" t="s">
        <v>142</v>
      </c>
      <c r="E467" s="243" t="s">
        <v>1054</v>
      </c>
      <c r="F467" s="250" t="s">
        <v>691</v>
      </c>
      <c r="G467" s="243" t="s">
        <v>1057</v>
      </c>
      <c r="H467" s="40">
        <v>397</v>
      </c>
      <c r="I467" s="243" t="s">
        <v>46</v>
      </c>
      <c r="J467" s="242" t="str">
        <f>INDEX('Policy Characteristics'!D:D,MATCH(PolicyLevers!$C467,'Policy Characteristics'!$C:$C,0))</f>
        <v>Electrification + Hydrogen</v>
      </c>
      <c r="K467" s="242" t="str">
        <f>INDEX('Policy Characteristics'!E:E,MATCH(PolicyLevers!$C467,'Policy Characteristics'!$C:$C,0))</f>
        <v>indst fuel type shifting</v>
      </c>
      <c r="L467" s="242">
        <f>INDEX('Policy Characteristics'!F:F,MATCH(PolicyLevers!$C467,'Policy Characteristics'!$C:$C,0))</f>
        <v>0</v>
      </c>
      <c r="M467" s="242">
        <f>INDEX('Policy Characteristics'!G:G,MATCH(PolicyLevers!$C467,'Policy Characteristics'!$C:$C,0))</f>
        <v>1</v>
      </c>
      <c r="N467" s="242">
        <f>INDEX('Policy Characteristics'!H:H,MATCH(PolicyLevers!$C467,'Policy Characteristics'!$C:$C,0))</f>
        <v>0.01</v>
      </c>
      <c r="O467" s="242" t="str">
        <f>INDEX('Policy Characteristics'!I:I,MATCH(PolicyLevers!$C467,'Policy Characteristics'!$C:$C,0))</f>
        <v>% of fuel shifted</v>
      </c>
      <c r="P467" s="242"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67" t="str">
        <f t="shared" si="62"/>
        <v>industry-ag-main.html#fuel-switching</v>
      </c>
      <c r="R467" s="268" t="str">
        <f t="shared" si="62"/>
        <v>industry-elec-and-hydrogen.html</v>
      </c>
      <c r="S467" s="265"/>
      <c r="T467" s="243"/>
    </row>
    <row r="468" spans="1:20" x14ac:dyDescent="0.35">
      <c r="A468" s="241" t="str">
        <f>INDEX('Policy Characteristics'!A:A,MATCH(PolicyLevers!$C468,'Policy Characteristics'!$C:$C,0))</f>
        <v>Industry</v>
      </c>
      <c r="B468" s="241" t="str">
        <f>INDEX('Policy Characteristics'!B:B,MATCH(PolicyLevers!$C468,'Policy Characteristics'!$C:$C,0))</f>
        <v>Electrification + Hydrogen</v>
      </c>
      <c r="C468" s="255" t="str">
        <f t="shared" si="61"/>
        <v>Fraction of Industrial Fuel Use Shifted to Other Fuels</v>
      </c>
      <c r="D468" s="250" t="s">
        <v>142</v>
      </c>
      <c r="E468" s="243" t="s">
        <v>1055</v>
      </c>
      <c r="F468" s="250" t="s">
        <v>691</v>
      </c>
      <c r="G468" s="243" t="s">
        <v>1059</v>
      </c>
      <c r="H468" s="40">
        <v>398</v>
      </c>
      <c r="I468" s="243" t="s">
        <v>47</v>
      </c>
      <c r="J468" s="242" t="str">
        <f>INDEX('Policy Characteristics'!D:D,MATCH(PolicyLevers!$C468,'Policy Characteristics'!$C:$C,0))</f>
        <v>Electrification + Hydrogen</v>
      </c>
      <c r="K468" s="242" t="str">
        <f>INDEX('Policy Characteristics'!E:E,MATCH(PolicyLevers!$C468,'Policy Characteristics'!$C:$C,0))</f>
        <v>indst fuel type shifting</v>
      </c>
      <c r="L468" s="242">
        <f>INDEX('Policy Characteristics'!F:F,MATCH(PolicyLevers!$C468,'Policy Characteristics'!$C:$C,0))</f>
        <v>0</v>
      </c>
      <c r="M468" s="242">
        <f>INDEX('Policy Characteristics'!G:G,MATCH(PolicyLevers!$C468,'Policy Characteristics'!$C:$C,0))</f>
        <v>1</v>
      </c>
      <c r="N468" s="242">
        <f>INDEX('Policy Characteristics'!H:H,MATCH(PolicyLevers!$C468,'Policy Characteristics'!$C:$C,0))</f>
        <v>0.01</v>
      </c>
      <c r="O468" s="242" t="str">
        <f>INDEX('Policy Characteristics'!I:I,MATCH(PolicyLevers!$C468,'Policy Characteristics'!$C:$C,0))</f>
        <v>% of fuel shifted</v>
      </c>
      <c r="P468" s="242"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67" t="str">
        <f t="shared" si="62"/>
        <v>industry-ag-main.html#fuel-switching</v>
      </c>
      <c r="R468" s="268" t="str">
        <f t="shared" si="62"/>
        <v>industry-elec-and-hydrogen.html</v>
      </c>
      <c r="S468" s="265"/>
      <c r="T468" s="243"/>
    </row>
    <row r="469" spans="1:20" x14ac:dyDescent="0.35">
      <c r="A469" s="241" t="str">
        <f>INDEX('Policy Characteristics'!A:A,MATCH(PolicyLevers!$C469,'Policy Characteristics'!$C:$C,0))</f>
        <v>Industry</v>
      </c>
      <c r="B469" s="241" t="str">
        <f>INDEX('Policy Characteristics'!B:B,MATCH(PolicyLevers!$C469,'Policy Characteristics'!$C:$C,0))</f>
        <v>Electrification + Hydrogen</v>
      </c>
      <c r="C469" s="255" t="str">
        <f t="shared" si="61"/>
        <v>Fraction of Industrial Fuel Use Shifted to Other Fuels</v>
      </c>
      <c r="D469" s="250" t="s">
        <v>142</v>
      </c>
      <c r="E469" s="243" t="s">
        <v>1056</v>
      </c>
      <c r="F469" s="250" t="s">
        <v>691</v>
      </c>
      <c r="G469" s="243" t="s">
        <v>1060</v>
      </c>
      <c r="H469" s="40">
        <v>399</v>
      </c>
      <c r="I469" s="243" t="s">
        <v>47</v>
      </c>
      <c r="J469" s="242" t="str">
        <f>INDEX('Policy Characteristics'!D:D,MATCH(PolicyLevers!$C469,'Policy Characteristics'!$C:$C,0))</f>
        <v>Electrification + Hydrogen</v>
      </c>
      <c r="K469" s="242" t="str">
        <f>INDEX('Policy Characteristics'!E:E,MATCH(PolicyLevers!$C469,'Policy Characteristics'!$C:$C,0))</f>
        <v>indst fuel type shifting</v>
      </c>
      <c r="L469" s="242">
        <f>INDEX('Policy Characteristics'!F:F,MATCH(PolicyLevers!$C469,'Policy Characteristics'!$C:$C,0))</f>
        <v>0</v>
      </c>
      <c r="M469" s="242">
        <f>INDEX('Policy Characteristics'!G:G,MATCH(PolicyLevers!$C469,'Policy Characteristics'!$C:$C,0))</f>
        <v>1</v>
      </c>
      <c r="N469" s="242">
        <f>INDEX('Policy Characteristics'!H:H,MATCH(PolicyLevers!$C469,'Policy Characteristics'!$C:$C,0))</f>
        <v>0.01</v>
      </c>
      <c r="O469" s="242" t="str">
        <f>INDEX('Policy Characteristics'!I:I,MATCH(PolicyLevers!$C469,'Policy Characteristics'!$C:$C,0))</f>
        <v>% of fuel shifted</v>
      </c>
      <c r="P469" s="242"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67" t="str">
        <f t="shared" si="62"/>
        <v>industry-ag-main.html#fuel-switching</v>
      </c>
      <c r="R469" s="268" t="str">
        <f t="shared" si="62"/>
        <v>industry-elec-and-hydrogen.html</v>
      </c>
      <c r="S469" s="265"/>
      <c r="T469" s="243"/>
    </row>
    <row r="470" spans="1:20" x14ac:dyDescent="0.35">
      <c r="A470" s="241" t="str">
        <f>INDEX('Policy Characteristics'!A:A,MATCH(PolicyLevers!$C470,'Policy Characteristics'!$C:$C,0))</f>
        <v>Industry</v>
      </c>
      <c r="B470" s="241" t="str">
        <f>INDEX('Policy Characteristics'!B:B,MATCH(PolicyLevers!$C470,'Policy Characteristics'!$C:$C,0))</f>
        <v>Electrification + Hydrogen</v>
      </c>
      <c r="C470" s="255" t="str">
        <f t="shared" si="61"/>
        <v>Fraction of Industrial Fuel Use Shifted to Other Fuels</v>
      </c>
      <c r="D470" s="250" t="s">
        <v>142</v>
      </c>
      <c r="E470" s="243" t="s">
        <v>1053</v>
      </c>
      <c r="F470" s="250" t="s">
        <v>691</v>
      </c>
      <c r="G470" s="243" t="s">
        <v>1058</v>
      </c>
      <c r="H470" s="40">
        <v>400</v>
      </c>
      <c r="I470" s="243" t="s">
        <v>47</v>
      </c>
      <c r="J470" s="242" t="str">
        <f>INDEX('Policy Characteristics'!D:D,MATCH(PolicyLevers!$C470,'Policy Characteristics'!$C:$C,0))</f>
        <v>Electrification + Hydrogen</v>
      </c>
      <c r="K470" s="242" t="str">
        <f>INDEX('Policy Characteristics'!E:E,MATCH(PolicyLevers!$C470,'Policy Characteristics'!$C:$C,0))</f>
        <v>indst fuel type shifting</v>
      </c>
      <c r="L470" s="242">
        <f>INDEX('Policy Characteristics'!F:F,MATCH(PolicyLevers!$C470,'Policy Characteristics'!$C:$C,0))</f>
        <v>0</v>
      </c>
      <c r="M470" s="242">
        <f>INDEX('Policy Characteristics'!G:G,MATCH(PolicyLevers!$C470,'Policy Characteristics'!$C:$C,0))</f>
        <v>1</v>
      </c>
      <c r="N470" s="242">
        <f>INDEX('Policy Characteristics'!H:H,MATCH(PolicyLevers!$C470,'Policy Characteristics'!$C:$C,0))</f>
        <v>0.01</v>
      </c>
      <c r="O470" s="242" t="str">
        <f>INDEX('Policy Characteristics'!I:I,MATCH(PolicyLevers!$C470,'Policy Characteristics'!$C:$C,0))</f>
        <v>% of fuel shifted</v>
      </c>
      <c r="P470" s="242"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67" t="str">
        <f t="shared" si="62"/>
        <v>industry-ag-main.html#fuel-switching</v>
      </c>
      <c r="R470" s="268" t="str">
        <f t="shared" si="62"/>
        <v>industry-elec-and-hydrogen.html</v>
      </c>
      <c r="S470" s="265"/>
      <c r="T470" s="243"/>
    </row>
    <row r="471" spans="1:20" x14ac:dyDescent="0.35">
      <c r="A471" s="241" t="str">
        <f>INDEX('Policy Characteristics'!A:A,MATCH(PolicyLevers!$C471,'Policy Characteristics'!$C:$C,0))</f>
        <v>Industry</v>
      </c>
      <c r="B471" s="241" t="str">
        <f>INDEX('Policy Characteristics'!B:B,MATCH(PolicyLevers!$C471,'Policy Characteristics'!$C:$C,0))</f>
        <v>Electrification + Hydrogen</v>
      </c>
      <c r="C471" s="255" t="str">
        <f t="shared" si="61"/>
        <v>Fraction of Industrial Fuel Use Shifted to Other Fuels</v>
      </c>
      <c r="D471" s="250" t="s">
        <v>143</v>
      </c>
      <c r="E471" s="243" t="s">
        <v>676</v>
      </c>
      <c r="F471" s="250" t="s">
        <v>692</v>
      </c>
      <c r="G471" s="243" t="s">
        <v>682</v>
      </c>
      <c r="H471" s="40">
        <v>401</v>
      </c>
      <c r="I471" s="243" t="s">
        <v>47</v>
      </c>
      <c r="J471" s="242" t="str">
        <f>INDEX('Policy Characteristics'!D:D,MATCH(PolicyLevers!$C471,'Policy Characteristics'!$C:$C,0))</f>
        <v>Electrification + Hydrogen</v>
      </c>
      <c r="K471" s="242" t="str">
        <f>INDEX('Policy Characteristics'!E:E,MATCH(PolicyLevers!$C471,'Policy Characteristics'!$C:$C,0))</f>
        <v>indst fuel type shifting</v>
      </c>
      <c r="L471" s="242">
        <f>INDEX('Policy Characteristics'!F:F,MATCH(PolicyLevers!$C471,'Policy Characteristics'!$C:$C,0))</f>
        <v>0</v>
      </c>
      <c r="M471" s="242">
        <f>INDEX('Policy Characteristics'!G:G,MATCH(PolicyLevers!$C471,'Policy Characteristics'!$C:$C,0))</f>
        <v>1</v>
      </c>
      <c r="N471" s="242">
        <f>INDEX('Policy Characteristics'!H:H,MATCH(PolicyLevers!$C471,'Policy Characteristics'!$C:$C,0))</f>
        <v>0.01</v>
      </c>
      <c r="O471" s="242" t="str">
        <f>INDEX('Policy Characteristics'!I:I,MATCH(PolicyLevers!$C471,'Policy Characteristics'!$C:$C,0))</f>
        <v>% of fuel shifted</v>
      </c>
      <c r="P471" s="242"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67" t="str">
        <f t="shared" si="62"/>
        <v>industry-ag-main.html#fuel-switching</v>
      </c>
      <c r="R471" s="268" t="str">
        <f t="shared" si="62"/>
        <v>industry-elec-and-hydrogen.html</v>
      </c>
      <c r="S471" s="265"/>
      <c r="T471" s="243"/>
    </row>
    <row r="472" spans="1:20" x14ac:dyDescent="0.35">
      <c r="A472" s="241" t="str">
        <f>INDEX('Policy Characteristics'!A:A,MATCH(PolicyLevers!$C472,'Policy Characteristics'!$C:$C,0))</f>
        <v>Industry</v>
      </c>
      <c r="B472" s="241" t="str">
        <f>INDEX('Policy Characteristics'!B:B,MATCH(PolicyLevers!$C472,'Policy Characteristics'!$C:$C,0))</f>
        <v>Electrification + Hydrogen</v>
      </c>
      <c r="C472" s="255" t="str">
        <f t="shared" si="61"/>
        <v>Fraction of Industrial Fuel Use Shifted to Other Fuels</v>
      </c>
      <c r="D472" s="250" t="s">
        <v>143</v>
      </c>
      <c r="E472" s="243" t="s">
        <v>677</v>
      </c>
      <c r="F472" s="250" t="s">
        <v>692</v>
      </c>
      <c r="G472" s="243" t="s">
        <v>685</v>
      </c>
      <c r="H472" s="40">
        <v>402</v>
      </c>
      <c r="I472" s="243" t="s">
        <v>46</v>
      </c>
      <c r="J472" s="242" t="str">
        <f>INDEX('Policy Characteristics'!D:D,MATCH(PolicyLevers!$C472,'Policy Characteristics'!$C:$C,0))</f>
        <v>Electrification + Hydrogen</v>
      </c>
      <c r="K472" s="242" t="str">
        <f>INDEX('Policy Characteristics'!E:E,MATCH(PolicyLevers!$C472,'Policy Characteristics'!$C:$C,0))</f>
        <v>indst fuel type shifting</v>
      </c>
      <c r="L472" s="242">
        <f>INDEX('Policy Characteristics'!F:F,MATCH(PolicyLevers!$C472,'Policy Characteristics'!$C:$C,0))</f>
        <v>0</v>
      </c>
      <c r="M472" s="242">
        <f>INDEX('Policy Characteristics'!G:G,MATCH(PolicyLevers!$C472,'Policy Characteristics'!$C:$C,0))</f>
        <v>1</v>
      </c>
      <c r="N472" s="242">
        <f>INDEX('Policy Characteristics'!H:H,MATCH(PolicyLevers!$C472,'Policy Characteristics'!$C:$C,0))</f>
        <v>0.01</v>
      </c>
      <c r="O472" s="242" t="str">
        <f>INDEX('Policy Characteristics'!I:I,MATCH(PolicyLevers!$C472,'Policy Characteristics'!$C:$C,0))</f>
        <v>% of fuel shifted</v>
      </c>
      <c r="P472" s="242"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67" t="str">
        <f t="shared" si="62"/>
        <v>industry-ag-main.html#fuel-switching</v>
      </c>
      <c r="R472" s="268" t="str">
        <f t="shared" si="62"/>
        <v>industry-elec-and-hydrogen.html</v>
      </c>
      <c r="S472" s="265"/>
      <c r="T472" s="243"/>
    </row>
    <row r="473" spans="1:20" x14ac:dyDescent="0.35">
      <c r="A473" s="241" t="str">
        <f>INDEX('Policy Characteristics'!A:A,MATCH(PolicyLevers!$C473,'Policy Characteristics'!$C:$C,0))</f>
        <v>Industry</v>
      </c>
      <c r="B473" s="241" t="str">
        <f>INDEX('Policy Characteristics'!B:B,MATCH(PolicyLevers!$C473,'Policy Characteristics'!$C:$C,0))</f>
        <v>Electrification + Hydrogen</v>
      </c>
      <c r="C473" s="255" t="str">
        <f t="shared" si="61"/>
        <v>Fraction of Industrial Fuel Use Shifted to Other Fuels</v>
      </c>
      <c r="D473" s="250" t="s">
        <v>143</v>
      </c>
      <c r="E473" s="243" t="s">
        <v>678</v>
      </c>
      <c r="F473" s="250" t="s">
        <v>692</v>
      </c>
      <c r="G473" s="243" t="s">
        <v>686</v>
      </c>
      <c r="H473" s="40">
        <v>403</v>
      </c>
      <c r="I473" s="243" t="s">
        <v>46</v>
      </c>
      <c r="J473" s="242" t="str">
        <f>INDEX('Policy Characteristics'!D:D,MATCH(PolicyLevers!$C473,'Policy Characteristics'!$C:$C,0))</f>
        <v>Electrification + Hydrogen</v>
      </c>
      <c r="K473" s="242" t="str">
        <f>INDEX('Policy Characteristics'!E:E,MATCH(PolicyLevers!$C473,'Policy Characteristics'!$C:$C,0))</f>
        <v>indst fuel type shifting</v>
      </c>
      <c r="L473" s="242">
        <f>INDEX('Policy Characteristics'!F:F,MATCH(PolicyLevers!$C473,'Policy Characteristics'!$C:$C,0))</f>
        <v>0</v>
      </c>
      <c r="M473" s="242">
        <f>INDEX('Policy Characteristics'!G:G,MATCH(PolicyLevers!$C473,'Policy Characteristics'!$C:$C,0))</f>
        <v>1</v>
      </c>
      <c r="N473" s="242">
        <f>INDEX('Policy Characteristics'!H:H,MATCH(PolicyLevers!$C473,'Policy Characteristics'!$C:$C,0))</f>
        <v>0.01</v>
      </c>
      <c r="O473" s="242" t="str">
        <f>INDEX('Policy Characteristics'!I:I,MATCH(PolicyLevers!$C473,'Policy Characteristics'!$C:$C,0))</f>
        <v>% of fuel shifted</v>
      </c>
      <c r="P473" s="242"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67" t="str">
        <f t="shared" si="62"/>
        <v>industry-ag-main.html#fuel-switching</v>
      </c>
      <c r="R473" s="268" t="str">
        <f t="shared" si="62"/>
        <v>industry-elec-and-hydrogen.html</v>
      </c>
      <c r="S473" s="265"/>
      <c r="T473" s="243"/>
    </row>
    <row r="474" spans="1:20" x14ac:dyDescent="0.35">
      <c r="A474" s="241" t="str">
        <f>INDEX('Policy Characteristics'!A:A,MATCH(PolicyLevers!$C474,'Policy Characteristics'!$C:$C,0))</f>
        <v>Industry</v>
      </c>
      <c r="B474" s="241" t="str">
        <f>INDEX('Policy Characteristics'!B:B,MATCH(PolicyLevers!$C474,'Policy Characteristics'!$C:$C,0))</f>
        <v>Electrification + Hydrogen</v>
      </c>
      <c r="C474" s="255" t="str">
        <f t="shared" si="61"/>
        <v>Fraction of Industrial Fuel Use Shifted to Other Fuels</v>
      </c>
      <c r="D474" s="250" t="s">
        <v>143</v>
      </c>
      <c r="E474" s="243" t="s">
        <v>679</v>
      </c>
      <c r="F474" s="250" t="s">
        <v>692</v>
      </c>
      <c r="G474" s="243" t="s">
        <v>683</v>
      </c>
      <c r="H474" s="40">
        <v>404</v>
      </c>
      <c r="I474" s="243" t="s">
        <v>47</v>
      </c>
      <c r="J474" s="242" t="str">
        <f>INDEX('Policy Characteristics'!D:D,MATCH(PolicyLevers!$C474,'Policy Characteristics'!$C:$C,0))</f>
        <v>Electrification + Hydrogen</v>
      </c>
      <c r="K474" s="242" t="str">
        <f>INDEX('Policy Characteristics'!E:E,MATCH(PolicyLevers!$C474,'Policy Characteristics'!$C:$C,0))</f>
        <v>indst fuel type shifting</v>
      </c>
      <c r="L474" s="242">
        <f>INDEX('Policy Characteristics'!F:F,MATCH(PolicyLevers!$C474,'Policy Characteristics'!$C:$C,0))</f>
        <v>0</v>
      </c>
      <c r="M474" s="242">
        <f>INDEX('Policy Characteristics'!G:G,MATCH(PolicyLevers!$C474,'Policy Characteristics'!$C:$C,0))</f>
        <v>1</v>
      </c>
      <c r="N474" s="242">
        <f>INDEX('Policy Characteristics'!H:H,MATCH(PolicyLevers!$C474,'Policy Characteristics'!$C:$C,0))</f>
        <v>0.01</v>
      </c>
      <c r="O474" s="242" t="str">
        <f>INDEX('Policy Characteristics'!I:I,MATCH(PolicyLevers!$C474,'Policy Characteristics'!$C:$C,0))</f>
        <v>% of fuel shifted</v>
      </c>
      <c r="P474" s="242"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67" t="str">
        <f t="shared" si="62"/>
        <v>industry-ag-main.html#fuel-switching</v>
      </c>
      <c r="R474" s="268" t="str">
        <f t="shared" si="62"/>
        <v>industry-elec-and-hydrogen.html</v>
      </c>
      <c r="S474" s="265"/>
      <c r="T474" s="243"/>
    </row>
    <row r="475" spans="1:20" x14ac:dyDescent="0.35">
      <c r="A475" s="241" t="str">
        <f>INDEX('Policy Characteristics'!A:A,MATCH(PolicyLevers!$C475,'Policy Characteristics'!$C:$C,0))</f>
        <v>Industry</v>
      </c>
      <c r="B475" s="241" t="str">
        <f>INDEX('Policy Characteristics'!B:B,MATCH(PolicyLevers!$C475,'Policy Characteristics'!$C:$C,0))</f>
        <v>Electrification + Hydrogen</v>
      </c>
      <c r="C475" s="255" t="str">
        <f t="shared" si="61"/>
        <v>Fraction of Industrial Fuel Use Shifted to Other Fuels</v>
      </c>
      <c r="D475" s="250" t="s">
        <v>143</v>
      </c>
      <c r="E475" s="243" t="s">
        <v>680</v>
      </c>
      <c r="F475" s="250" t="s">
        <v>692</v>
      </c>
      <c r="G475" s="243" t="s">
        <v>684</v>
      </c>
      <c r="H475" s="40">
        <v>405</v>
      </c>
      <c r="I475" s="243" t="s">
        <v>46</v>
      </c>
      <c r="J475" s="242" t="str">
        <f>INDEX('Policy Characteristics'!D:D,MATCH(PolicyLevers!$C475,'Policy Characteristics'!$C:$C,0))</f>
        <v>Electrification + Hydrogen</v>
      </c>
      <c r="K475" s="242" t="str">
        <f>INDEX('Policy Characteristics'!E:E,MATCH(PolicyLevers!$C475,'Policy Characteristics'!$C:$C,0))</f>
        <v>indst fuel type shifting</v>
      </c>
      <c r="L475" s="242">
        <f>INDEX('Policy Characteristics'!F:F,MATCH(PolicyLevers!$C475,'Policy Characteristics'!$C:$C,0))</f>
        <v>0</v>
      </c>
      <c r="M475" s="242">
        <f>INDEX('Policy Characteristics'!G:G,MATCH(PolicyLevers!$C475,'Policy Characteristics'!$C:$C,0))</f>
        <v>1</v>
      </c>
      <c r="N475" s="242">
        <f>INDEX('Policy Characteristics'!H:H,MATCH(PolicyLevers!$C475,'Policy Characteristics'!$C:$C,0))</f>
        <v>0.01</v>
      </c>
      <c r="O475" s="242" t="str">
        <f>INDEX('Policy Characteristics'!I:I,MATCH(PolicyLevers!$C475,'Policy Characteristics'!$C:$C,0))</f>
        <v>% of fuel shifted</v>
      </c>
      <c r="P475" s="242"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67" t="str">
        <f t="shared" si="62"/>
        <v>industry-ag-main.html#fuel-switching</v>
      </c>
      <c r="R475" s="268" t="str">
        <f t="shared" si="62"/>
        <v>industry-elec-and-hydrogen.html</v>
      </c>
      <c r="S475" s="265"/>
      <c r="T475" s="243"/>
    </row>
    <row r="476" spans="1:20" x14ac:dyDescent="0.35">
      <c r="A476" s="241" t="str">
        <f>INDEX('Policy Characteristics'!A:A,MATCH(PolicyLevers!$C476,'Policy Characteristics'!$C:$C,0))</f>
        <v>Industry</v>
      </c>
      <c r="B476" s="241" t="str">
        <f>INDEX('Policy Characteristics'!B:B,MATCH(PolicyLevers!$C476,'Policy Characteristics'!$C:$C,0))</f>
        <v>Electrification + Hydrogen</v>
      </c>
      <c r="C476" s="255" t="str">
        <f t="shared" si="61"/>
        <v>Fraction of Industrial Fuel Use Shifted to Other Fuels</v>
      </c>
      <c r="D476" s="250" t="s">
        <v>143</v>
      </c>
      <c r="E476" s="243" t="s">
        <v>681</v>
      </c>
      <c r="F476" s="250" t="s">
        <v>692</v>
      </c>
      <c r="G476" s="243" t="s">
        <v>687</v>
      </c>
      <c r="H476" s="40">
        <v>406</v>
      </c>
      <c r="I476" s="243" t="s">
        <v>47</v>
      </c>
      <c r="J476" s="242" t="str">
        <f>INDEX('Policy Characteristics'!D:D,MATCH(PolicyLevers!$C476,'Policy Characteristics'!$C:$C,0))</f>
        <v>Electrification + Hydrogen</v>
      </c>
      <c r="K476" s="242" t="str">
        <f>INDEX('Policy Characteristics'!E:E,MATCH(PolicyLevers!$C476,'Policy Characteristics'!$C:$C,0))</f>
        <v>indst fuel type shifting</v>
      </c>
      <c r="L476" s="242">
        <f>INDEX('Policy Characteristics'!F:F,MATCH(PolicyLevers!$C476,'Policy Characteristics'!$C:$C,0))</f>
        <v>0</v>
      </c>
      <c r="M476" s="242">
        <f>INDEX('Policy Characteristics'!G:G,MATCH(PolicyLevers!$C476,'Policy Characteristics'!$C:$C,0))</f>
        <v>1</v>
      </c>
      <c r="N476" s="242">
        <f>INDEX('Policy Characteristics'!H:H,MATCH(PolicyLevers!$C476,'Policy Characteristics'!$C:$C,0))</f>
        <v>0.01</v>
      </c>
      <c r="O476" s="242" t="str">
        <f>INDEX('Policy Characteristics'!I:I,MATCH(PolicyLevers!$C476,'Policy Characteristics'!$C:$C,0))</f>
        <v>% of fuel shifted</v>
      </c>
      <c r="P476" s="242"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67" t="str">
        <f t="shared" si="62"/>
        <v>industry-ag-main.html#fuel-switching</v>
      </c>
      <c r="R476" s="268" t="str">
        <f t="shared" si="62"/>
        <v>industry-elec-and-hydrogen.html</v>
      </c>
      <c r="S476" s="265"/>
      <c r="T476" s="243"/>
    </row>
    <row r="477" spans="1:20" x14ac:dyDescent="0.35">
      <c r="A477" s="241" t="str">
        <f>INDEX('Policy Characteristics'!A:A,MATCH(PolicyLevers!$C477,'Policy Characteristics'!$C:$C,0))</f>
        <v>Industry</v>
      </c>
      <c r="B477" s="241" t="str">
        <f>INDEX('Policy Characteristics'!B:B,MATCH(PolicyLevers!$C477,'Policy Characteristics'!$C:$C,0))</f>
        <v>Electrification + Hydrogen</v>
      </c>
      <c r="C477" s="255" t="str">
        <f t="shared" si="61"/>
        <v>Fraction of Industrial Fuel Use Shifted to Other Fuels</v>
      </c>
      <c r="D477" s="250" t="s">
        <v>143</v>
      </c>
      <c r="E477" s="243" t="s">
        <v>1054</v>
      </c>
      <c r="F477" s="250" t="s">
        <v>692</v>
      </c>
      <c r="G477" s="243" t="s">
        <v>1057</v>
      </c>
      <c r="H477" s="40">
        <v>407</v>
      </c>
      <c r="I477" s="243" t="s">
        <v>47</v>
      </c>
      <c r="J477" s="242" t="str">
        <f>INDEX('Policy Characteristics'!D:D,MATCH(PolicyLevers!$C477,'Policy Characteristics'!$C:$C,0))</f>
        <v>Electrification + Hydrogen</v>
      </c>
      <c r="K477" s="242" t="str">
        <f>INDEX('Policy Characteristics'!E:E,MATCH(PolicyLevers!$C477,'Policy Characteristics'!$C:$C,0))</f>
        <v>indst fuel type shifting</v>
      </c>
      <c r="L477" s="242">
        <f>INDEX('Policy Characteristics'!F:F,MATCH(PolicyLevers!$C477,'Policy Characteristics'!$C:$C,0))</f>
        <v>0</v>
      </c>
      <c r="M477" s="242">
        <f>INDEX('Policy Characteristics'!G:G,MATCH(PolicyLevers!$C477,'Policy Characteristics'!$C:$C,0))</f>
        <v>1</v>
      </c>
      <c r="N477" s="242">
        <f>INDEX('Policy Characteristics'!H:H,MATCH(PolicyLevers!$C477,'Policy Characteristics'!$C:$C,0))</f>
        <v>0.01</v>
      </c>
      <c r="O477" s="242" t="str">
        <f>INDEX('Policy Characteristics'!I:I,MATCH(PolicyLevers!$C477,'Policy Characteristics'!$C:$C,0))</f>
        <v>% of fuel shifted</v>
      </c>
      <c r="P477" s="242"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67" t="str">
        <f t="shared" si="62"/>
        <v>industry-ag-main.html#fuel-switching</v>
      </c>
      <c r="R477" s="268" t="str">
        <f t="shared" si="62"/>
        <v>industry-elec-and-hydrogen.html</v>
      </c>
      <c r="S477" s="265"/>
      <c r="T477" s="243"/>
    </row>
    <row r="478" spans="1:20" x14ac:dyDescent="0.35">
      <c r="A478" s="241" t="str">
        <f>INDEX('Policy Characteristics'!A:A,MATCH(PolicyLevers!$C478,'Policy Characteristics'!$C:$C,0))</f>
        <v>Industry</v>
      </c>
      <c r="B478" s="241" t="str">
        <f>INDEX('Policy Characteristics'!B:B,MATCH(PolicyLevers!$C478,'Policy Characteristics'!$C:$C,0))</f>
        <v>Electrification + Hydrogen</v>
      </c>
      <c r="C478" s="255" t="str">
        <f t="shared" si="61"/>
        <v>Fraction of Industrial Fuel Use Shifted to Other Fuels</v>
      </c>
      <c r="D478" s="250" t="s">
        <v>143</v>
      </c>
      <c r="E478" s="243" t="s">
        <v>1055</v>
      </c>
      <c r="F478" s="250" t="s">
        <v>692</v>
      </c>
      <c r="G478" s="243" t="s">
        <v>1059</v>
      </c>
      <c r="H478" s="40">
        <v>408</v>
      </c>
      <c r="I478" s="243" t="s">
        <v>46</v>
      </c>
      <c r="J478" s="242" t="str">
        <f>INDEX('Policy Characteristics'!D:D,MATCH(PolicyLevers!$C478,'Policy Characteristics'!$C:$C,0))</f>
        <v>Electrification + Hydrogen</v>
      </c>
      <c r="K478" s="242" t="str">
        <f>INDEX('Policy Characteristics'!E:E,MATCH(PolicyLevers!$C478,'Policy Characteristics'!$C:$C,0))</f>
        <v>indst fuel type shifting</v>
      </c>
      <c r="L478" s="242">
        <f>INDEX('Policy Characteristics'!F:F,MATCH(PolicyLevers!$C478,'Policy Characteristics'!$C:$C,0))</f>
        <v>0</v>
      </c>
      <c r="M478" s="242">
        <f>INDEX('Policy Characteristics'!G:G,MATCH(PolicyLevers!$C478,'Policy Characteristics'!$C:$C,0))</f>
        <v>1</v>
      </c>
      <c r="N478" s="242">
        <f>INDEX('Policy Characteristics'!H:H,MATCH(PolicyLevers!$C478,'Policy Characteristics'!$C:$C,0))</f>
        <v>0.01</v>
      </c>
      <c r="O478" s="242" t="str">
        <f>INDEX('Policy Characteristics'!I:I,MATCH(PolicyLevers!$C478,'Policy Characteristics'!$C:$C,0))</f>
        <v>% of fuel shifted</v>
      </c>
      <c r="P478" s="242"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67" t="str">
        <f t="shared" si="62"/>
        <v>industry-ag-main.html#fuel-switching</v>
      </c>
      <c r="R478" s="268" t="str">
        <f t="shared" si="62"/>
        <v>industry-elec-and-hydrogen.html</v>
      </c>
      <c r="S478" s="265"/>
      <c r="T478" s="243"/>
    </row>
    <row r="479" spans="1:20" x14ac:dyDescent="0.35">
      <c r="A479" s="241" t="str">
        <f>INDEX('Policy Characteristics'!A:A,MATCH(PolicyLevers!$C479,'Policy Characteristics'!$C:$C,0))</f>
        <v>Industry</v>
      </c>
      <c r="B479" s="241" t="str">
        <f>INDEX('Policy Characteristics'!B:B,MATCH(PolicyLevers!$C479,'Policy Characteristics'!$C:$C,0))</f>
        <v>Electrification + Hydrogen</v>
      </c>
      <c r="C479" s="255" t="str">
        <f t="shared" si="61"/>
        <v>Fraction of Industrial Fuel Use Shifted to Other Fuels</v>
      </c>
      <c r="D479" s="250" t="s">
        <v>143</v>
      </c>
      <c r="E479" s="243" t="s">
        <v>1056</v>
      </c>
      <c r="F479" s="250" t="s">
        <v>692</v>
      </c>
      <c r="G479" s="243" t="s">
        <v>1060</v>
      </c>
      <c r="H479" s="40">
        <v>409</v>
      </c>
      <c r="I479" s="243" t="s">
        <v>46</v>
      </c>
      <c r="J479" s="242" t="str">
        <f>INDEX('Policy Characteristics'!D:D,MATCH(PolicyLevers!$C479,'Policy Characteristics'!$C:$C,0))</f>
        <v>Electrification + Hydrogen</v>
      </c>
      <c r="K479" s="242" t="str">
        <f>INDEX('Policy Characteristics'!E:E,MATCH(PolicyLevers!$C479,'Policy Characteristics'!$C:$C,0))</f>
        <v>indst fuel type shifting</v>
      </c>
      <c r="L479" s="242">
        <f>INDEX('Policy Characteristics'!F:F,MATCH(PolicyLevers!$C479,'Policy Characteristics'!$C:$C,0))</f>
        <v>0</v>
      </c>
      <c r="M479" s="242">
        <f>INDEX('Policy Characteristics'!G:G,MATCH(PolicyLevers!$C479,'Policy Characteristics'!$C:$C,0))</f>
        <v>1</v>
      </c>
      <c r="N479" s="242">
        <f>INDEX('Policy Characteristics'!H:H,MATCH(PolicyLevers!$C479,'Policy Characteristics'!$C:$C,0))</f>
        <v>0.01</v>
      </c>
      <c r="O479" s="242" t="str">
        <f>INDEX('Policy Characteristics'!I:I,MATCH(PolicyLevers!$C479,'Policy Characteristics'!$C:$C,0))</f>
        <v>% of fuel shifted</v>
      </c>
      <c r="P479" s="242"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67" t="str">
        <f t="shared" si="62"/>
        <v>industry-ag-main.html#fuel-switching</v>
      </c>
      <c r="R479" s="268" t="str">
        <f t="shared" si="62"/>
        <v>industry-elec-and-hydrogen.html</v>
      </c>
      <c r="S479" s="265"/>
      <c r="T479" s="243"/>
    </row>
    <row r="480" spans="1:20" x14ac:dyDescent="0.35">
      <c r="A480" s="241" t="str">
        <f>INDEX('Policy Characteristics'!A:A,MATCH(PolicyLevers!$C480,'Policy Characteristics'!$C:$C,0))</f>
        <v>Industry</v>
      </c>
      <c r="B480" s="241" t="str">
        <f>INDEX('Policy Characteristics'!B:B,MATCH(PolicyLevers!$C480,'Policy Characteristics'!$C:$C,0))</f>
        <v>Electrification + Hydrogen</v>
      </c>
      <c r="C480" s="255" t="str">
        <f t="shared" si="61"/>
        <v>Fraction of Industrial Fuel Use Shifted to Other Fuels</v>
      </c>
      <c r="D480" s="250" t="s">
        <v>143</v>
      </c>
      <c r="E480" s="243" t="s">
        <v>1053</v>
      </c>
      <c r="F480" s="250" t="s">
        <v>692</v>
      </c>
      <c r="G480" s="243" t="s">
        <v>1058</v>
      </c>
      <c r="H480" s="40">
        <v>410</v>
      </c>
      <c r="I480" s="243" t="s">
        <v>47</v>
      </c>
      <c r="J480" s="242" t="str">
        <f>INDEX('Policy Characteristics'!D:D,MATCH(PolicyLevers!$C480,'Policy Characteristics'!$C:$C,0))</f>
        <v>Electrification + Hydrogen</v>
      </c>
      <c r="K480" s="242" t="str">
        <f>INDEX('Policy Characteristics'!E:E,MATCH(PolicyLevers!$C480,'Policy Characteristics'!$C:$C,0))</f>
        <v>indst fuel type shifting</v>
      </c>
      <c r="L480" s="242">
        <f>INDEX('Policy Characteristics'!F:F,MATCH(PolicyLevers!$C480,'Policy Characteristics'!$C:$C,0))</f>
        <v>0</v>
      </c>
      <c r="M480" s="242">
        <f>INDEX('Policy Characteristics'!G:G,MATCH(PolicyLevers!$C480,'Policy Characteristics'!$C:$C,0))</f>
        <v>1</v>
      </c>
      <c r="N480" s="242">
        <f>INDEX('Policy Characteristics'!H:H,MATCH(PolicyLevers!$C480,'Policy Characteristics'!$C:$C,0))</f>
        <v>0.01</v>
      </c>
      <c r="O480" s="242" t="str">
        <f>INDEX('Policy Characteristics'!I:I,MATCH(PolicyLevers!$C480,'Policy Characteristics'!$C:$C,0))</f>
        <v>% of fuel shifted</v>
      </c>
      <c r="P480" s="242"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67" t="str">
        <f t="shared" si="62"/>
        <v>industry-ag-main.html#fuel-switching</v>
      </c>
      <c r="R480" s="268" t="str">
        <f t="shared" si="62"/>
        <v>industry-elec-and-hydrogen.html</v>
      </c>
      <c r="S480" s="265"/>
      <c r="T480" s="243"/>
    </row>
    <row r="481" spans="1:20" x14ac:dyDescent="0.35">
      <c r="A481" s="241" t="str">
        <f>INDEX('Policy Characteristics'!A:A,MATCH(PolicyLevers!$C481,'Policy Characteristics'!$C:$C,0))</f>
        <v>Industry</v>
      </c>
      <c r="B481" s="241" t="str">
        <f>INDEX('Policy Characteristics'!B:B,MATCH(PolicyLevers!$C481,'Policy Characteristics'!$C:$C,0))</f>
        <v>Electrification + Hydrogen</v>
      </c>
      <c r="C481" s="255" t="str">
        <f t="shared" si="61"/>
        <v>Fraction of Industrial Fuel Use Shifted to Other Fuels</v>
      </c>
      <c r="D481" s="250" t="s">
        <v>144</v>
      </c>
      <c r="E481" s="243" t="s">
        <v>676</v>
      </c>
      <c r="F481" s="250" t="s">
        <v>693</v>
      </c>
      <c r="G481" s="243" t="s">
        <v>682</v>
      </c>
      <c r="H481" s="40">
        <v>411</v>
      </c>
      <c r="I481" s="243" t="s">
        <v>47</v>
      </c>
      <c r="J481" s="242" t="str">
        <f>INDEX('Policy Characteristics'!D:D,MATCH(PolicyLevers!$C481,'Policy Characteristics'!$C:$C,0))</f>
        <v>Electrification + Hydrogen</v>
      </c>
      <c r="K481" s="242" t="str">
        <f>INDEX('Policy Characteristics'!E:E,MATCH(PolicyLevers!$C481,'Policy Characteristics'!$C:$C,0))</f>
        <v>indst fuel type shifting</v>
      </c>
      <c r="L481" s="242">
        <f>INDEX('Policy Characteristics'!F:F,MATCH(PolicyLevers!$C481,'Policy Characteristics'!$C:$C,0))</f>
        <v>0</v>
      </c>
      <c r="M481" s="242">
        <f>INDEX('Policy Characteristics'!G:G,MATCH(PolicyLevers!$C481,'Policy Characteristics'!$C:$C,0))</f>
        <v>1</v>
      </c>
      <c r="N481" s="242">
        <f>INDEX('Policy Characteristics'!H:H,MATCH(PolicyLevers!$C481,'Policy Characteristics'!$C:$C,0))</f>
        <v>0.01</v>
      </c>
      <c r="O481" s="242" t="str">
        <f>INDEX('Policy Characteristics'!I:I,MATCH(PolicyLevers!$C481,'Policy Characteristics'!$C:$C,0))</f>
        <v>% of fuel shifted</v>
      </c>
      <c r="P481" s="242"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67" t="str">
        <f t="shared" si="62"/>
        <v>industry-ag-main.html#fuel-switching</v>
      </c>
      <c r="R481" s="268" t="str">
        <f t="shared" si="62"/>
        <v>industry-elec-and-hydrogen.html</v>
      </c>
      <c r="S481" s="265"/>
      <c r="T481" s="243"/>
    </row>
    <row r="482" spans="1:20" x14ac:dyDescent="0.35">
      <c r="A482" s="241" t="str">
        <f>INDEX('Policy Characteristics'!A:A,MATCH(PolicyLevers!$C482,'Policy Characteristics'!$C:$C,0))</f>
        <v>Industry</v>
      </c>
      <c r="B482" s="241" t="str">
        <f>INDEX('Policy Characteristics'!B:B,MATCH(PolicyLevers!$C482,'Policy Characteristics'!$C:$C,0))</f>
        <v>Electrification + Hydrogen</v>
      </c>
      <c r="C482" s="255" t="str">
        <f t="shared" si="61"/>
        <v>Fraction of Industrial Fuel Use Shifted to Other Fuels</v>
      </c>
      <c r="D482" s="250" t="s">
        <v>144</v>
      </c>
      <c r="E482" s="243" t="s">
        <v>677</v>
      </c>
      <c r="F482" s="250" t="s">
        <v>693</v>
      </c>
      <c r="G482" s="243" t="s">
        <v>685</v>
      </c>
      <c r="H482" s="40">
        <v>412</v>
      </c>
      <c r="I482" s="243" t="s">
        <v>46</v>
      </c>
      <c r="J482" s="242" t="str">
        <f>INDEX('Policy Characteristics'!D:D,MATCH(PolicyLevers!$C482,'Policy Characteristics'!$C:$C,0))</f>
        <v>Electrification + Hydrogen</v>
      </c>
      <c r="K482" s="242" t="str">
        <f>INDEX('Policy Characteristics'!E:E,MATCH(PolicyLevers!$C482,'Policy Characteristics'!$C:$C,0))</f>
        <v>indst fuel type shifting</v>
      </c>
      <c r="L482" s="242">
        <f>INDEX('Policy Characteristics'!F:F,MATCH(PolicyLevers!$C482,'Policy Characteristics'!$C:$C,0))</f>
        <v>0</v>
      </c>
      <c r="M482" s="242">
        <f>INDEX('Policy Characteristics'!G:G,MATCH(PolicyLevers!$C482,'Policy Characteristics'!$C:$C,0))</f>
        <v>1</v>
      </c>
      <c r="N482" s="242">
        <f>INDEX('Policy Characteristics'!H:H,MATCH(PolicyLevers!$C482,'Policy Characteristics'!$C:$C,0))</f>
        <v>0.01</v>
      </c>
      <c r="O482" s="242" t="str">
        <f>INDEX('Policy Characteristics'!I:I,MATCH(PolicyLevers!$C482,'Policy Characteristics'!$C:$C,0))</f>
        <v>% of fuel shifted</v>
      </c>
      <c r="P482" s="242"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67" t="str">
        <f t="shared" si="62"/>
        <v>industry-ag-main.html#fuel-switching</v>
      </c>
      <c r="R482" s="268" t="str">
        <f t="shared" si="62"/>
        <v>industry-elec-and-hydrogen.html</v>
      </c>
      <c r="S482" s="265"/>
      <c r="T482" s="243"/>
    </row>
    <row r="483" spans="1:20" x14ac:dyDescent="0.35">
      <c r="A483" s="241" t="str">
        <f>INDEX('Policy Characteristics'!A:A,MATCH(PolicyLevers!$C483,'Policy Characteristics'!$C:$C,0))</f>
        <v>Industry</v>
      </c>
      <c r="B483" s="241" t="str">
        <f>INDEX('Policy Characteristics'!B:B,MATCH(PolicyLevers!$C483,'Policy Characteristics'!$C:$C,0))</f>
        <v>Electrification + Hydrogen</v>
      </c>
      <c r="C483" s="255" t="str">
        <f t="shared" si="61"/>
        <v>Fraction of Industrial Fuel Use Shifted to Other Fuels</v>
      </c>
      <c r="D483" s="250" t="s">
        <v>144</v>
      </c>
      <c r="E483" s="243" t="s">
        <v>678</v>
      </c>
      <c r="F483" s="250" t="s">
        <v>693</v>
      </c>
      <c r="G483" s="243" t="s">
        <v>686</v>
      </c>
      <c r="H483" s="40">
        <v>413</v>
      </c>
      <c r="I483" s="243" t="s">
        <v>46</v>
      </c>
      <c r="J483" s="242" t="str">
        <f>INDEX('Policy Characteristics'!D:D,MATCH(PolicyLevers!$C483,'Policy Characteristics'!$C:$C,0))</f>
        <v>Electrification + Hydrogen</v>
      </c>
      <c r="K483" s="242" t="str">
        <f>INDEX('Policy Characteristics'!E:E,MATCH(PolicyLevers!$C483,'Policy Characteristics'!$C:$C,0))</f>
        <v>indst fuel type shifting</v>
      </c>
      <c r="L483" s="242">
        <f>INDEX('Policy Characteristics'!F:F,MATCH(PolicyLevers!$C483,'Policy Characteristics'!$C:$C,0))</f>
        <v>0</v>
      </c>
      <c r="M483" s="242">
        <f>INDEX('Policy Characteristics'!G:G,MATCH(PolicyLevers!$C483,'Policy Characteristics'!$C:$C,0))</f>
        <v>1</v>
      </c>
      <c r="N483" s="242">
        <f>INDEX('Policy Characteristics'!H:H,MATCH(PolicyLevers!$C483,'Policy Characteristics'!$C:$C,0))</f>
        <v>0.01</v>
      </c>
      <c r="O483" s="242" t="str">
        <f>INDEX('Policy Characteristics'!I:I,MATCH(PolicyLevers!$C483,'Policy Characteristics'!$C:$C,0))</f>
        <v>% of fuel shifted</v>
      </c>
      <c r="P483" s="242"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67" t="str">
        <f t="shared" si="62"/>
        <v>industry-ag-main.html#fuel-switching</v>
      </c>
      <c r="R483" s="268" t="str">
        <f t="shared" si="62"/>
        <v>industry-elec-and-hydrogen.html</v>
      </c>
      <c r="S483" s="265"/>
      <c r="T483" s="243"/>
    </row>
    <row r="484" spans="1:20" x14ac:dyDescent="0.35">
      <c r="A484" s="241" t="str">
        <f>INDEX('Policy Characteristics'!A:A,MATCH(PolicyLevers!$C484,'Policy Characteristics'!$C:$C,0))</f>
        <v>Industry</v>
      </c>
      <c r="B484" s="241" t="str">
        <f>INDEX('Policy Characteristics'!B:B,MATCH(PolicyLevers!$C484,'Policy Characteristics'!$C:$C,0))</f>
        <v>Electrification + Hydrogen</v>
      </c>
      <c r="C484" s="255" t="str">
        <f t="shared" ref="A454:C485" si="63">C$451</f>
        <v>Fraction of Industrial Fuel Use Shifted to Other Fuels</v>
      </c>
      <c r="D484" s="250" t="s">
        <v>144</v>
      </c>
      <c r="E484" s="243" t="s">
        <v>679</v>
      </c>
      <c r="F484" s="250" t="s">
        <v>693</v>
      </c>
      <c r="G484" s="243" t="s">
        <v>683</v>
      </c>
      <c r="H484" s="40">
        <v>414</v>
      </c>
      <c r="I484" s="243" t="s">
        <v>47</v>
      </c>
      <c r="J484" s="242" t="str">
        <f>INDEX('Policy Characteristics'!D:D,MATCH(PolicyLevers!$C484,'Policy Characteristics'!$C:$C,0))</f>
        <v>Electrification + Hydrogen</v>
      </c>
      <c r="K484" s="242" t="str">
        <f>INDEX('Policy Characteristics'!E:E,MATCH(PolicyLevers!$C484,'Policy Characteristics'!$C:$C,0))</f>
        <v>indst fuel type shifting</v>
      </c>
      <c r="L484" s="242">
        <f>INDEX('Policy Characteristics'!F:F,MATCH(PolicyLevers!$C484,'Policy Characteristics'!$C:$C,0))</f>
        <v>0</v>
      </c>
      <c r="M484" s="242">
        <f>INDEX('Policy Characteristics'!G:G,MATCH(PolicyLevers!$C484,'Policy Characteristics'!$C:$C,0))</f>
        <v>1</v>
      </c>
      <c r="N484" s="242">
        <f>INDEX('Policy Characteristics'!H:H,MATCH(PolicyLevers!$C484,'Policy Characteristics'!$C:$C,0))</f>
        <v>0.01</v>
      </c>
      <c r="O484" s="242" t="str">
        <f>INDEX('Policy Characteristics'!I:I,MATCH(PolicyLevers!$C484,'Policy Characteristics'!$C:$C,0))</f>
        <v>% of fuel shifted</v>
      </c>
      <c r="P484" s="242"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67" t="str">
        <f t="shared" si="62"/>
        <v>industry-ag-main.html#fuel-switching</v>
      </c>
      <c r="R484" s="268" t="str">
        <f t="shared" si="62"/>
        <v>industry-elec-and-hydrogen.html</v>
      </c>
      <c r="S484" s="265"/>
      <c r="T484" s="243"/>
    </row>
    <row r="485" spans="1:20" x14ac:dyDescent="0.35">
      <c r="A485" s="241" t="str">
        <f>INDEX('Policy Characteristics'!A:A,MATCH(PolicyLevers!$C485,'Policy Characteristics'!$C:$C,0))</f>
        <v>Industry</v>
      </c>
      <c r="B485" s="241" t="str">
        <f>INDEX('Policy Characteristics'!B:B,MATCH(PolicyLevers!$C485,'Policy Characteristics'!$C:$C,0))</f>
        <v>Electrification + Hydrogen</v>
      </c>
      <c r="C485" s="255" t="str">
        <f t="shared" si="63"/>
        <v>Fraction of Industrial Fuel Use Shifted to Other Fuels</v>
      </c>
      <c r="D485" s="250" t="s">
        <v>144</v>
      </c>
      <c r="E485" s="243" t="s">
        <v>680</v>
      </c>
      <c r="F485" s="250" t="s">
        <v>693</v>
      </c>
      <c r="G485" s="243" t="s">
        <v>684</v>
      </c>
      <c r="H485" s="40">
        <v>415</v>
      </c>
      <c r="I485" s="243" t="s">
        <v>46</v>
      </c>
      <c r="J485" s="242" t="str">
        <f>INDEX('Policy Characteristics'!D:D,MATCH(PolicyLevers!$C485,'Policy Characteristics'!$C:$C,0))</f>
        <v>Electrification + Hydrogen</v>
      </c>
      <c r="K485" s="242" t="str">
        <f>INDEX('Policy Characteristics'!E:E,MATCH(PolicyLevers!$C485,'Policy Characteristics'!$C:$C,0))</f>
        <v>indst fuel type shifting</v>
      </c>
      <c r="L485" s="242">
        <f>INDEX('Policy Characteristics'!F:F,MATCH(PolicyLevers!$C485,'Policy Characteristics'!$C:$C,0))</f>
        <v>0</v>
      </c>
      <c r="M485" s="242">
        <f>INDEX('Policy Characteristics'!G:G,MATCH(PolicyLevers!$C485,'Policy Characteristics'!$C:$C,0))</f>
        <v>1</v>
      </c>
      <c r="N485" s="242">
        <f>INDEX('Policy Characteristics'!H:H,MATCH(PolicyLevers!$C485,'Policy Characteristics'!$C:$C,0))</f>
        <v>0.01</v>
      </c>
      <c r="O485" s="242" t="str">
        <f>INDEX('Policy Characteristics'!I:I,MATCH(PolicyLevers!$C485,'Policy Characteristics'!$C:$C,0))</f>
        <v>% of fuel shifted</v>
      </c>
      <c r="P485" s="242"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67" t="str">
        <f t="shared" si="62"/>
        <v>industry-ag-main.html#fuel-switching</v>
      </c>
      <c r="R485" s="268" t="str">
        <f t="shared" si="62"/>
        <v>industry-elec-and-hydrogen.html</v>
      </c>
      <c r="S485" s="265"/>
      <c r="T485" s="243"/>
    </row>
    <row r="486" spans="1:20" x14ac:dyDescent="0.35">
      <c r="A486" s="241" t="str">
        <f>INDEX('Policy Characteristics'!A:A,MATCH(PolicyLevers!$C486,'Policy Characteristics'!$C:$C,0))</f>
        <v>Industry</v>
      </c>
      <c r="B486" s="241" t="str">
        <f>INDEX('Policy Characteristics'!B:B,MATCH(PolicyLevers!$C486,'Policy Characteristics'!$C:$C,0))</f>
        <v>Electrification + Hydrogen</v>
      </c>
      <c r="C486" s="255" t="str">
        <f t="shared" ref="A486:C530" si="64">C$451</f>
        <v>Fraction of Industrial Fuel Use Shifted to Other Fuels</v>
      </c>
      <c r="D486" s="250" t="s">
        <v>144</v>
      </c>
      <c r="E486" s="243" t="s">
        <v>681</v>
      </c>
      <c r="F486" s="250" t="s">
        <v>693</v>
      </c>
      <c r="G486" s="243" t="s">
        <v>687</v>
      </c>
      <c r="H486" s="40">
        <v>416</v>
      </c>
      <c r="I486" s="243" t="s">
        <v>47</v>
      </c>
      <c r="J486" s="242" t="str">
        <f>INDEX('Policy Characteristics'!D:D,MATCH(PolicyLevers!$C486,'Policy Characteristics'!$C:$C,0))</f>
        <v>Electrification + Hydrogen</v>
      </c>
      <c r="K486" s="242" t="str">
        <f>INDEX('Policy Characteristics'!E:E,MATCH(PolicyLevers!$C486,'Policy Characteristics'!$C:$C,0))</f>
        <v>indst fuel type shifting</v>
      </c>
      <c r="L486" s="242">
        <f>INDEX('Policy Characteristics'!F:F,MATCH(PolicyLevers!$C486,'Policy Characteristics'!$C:$C,0))</f>
        <v>0</v>
      </c>
      <c r="M486" s="242">
        <f>INDEX('Policy Characteristics'!G:G,MATCH(PolicyLevers!$C486,'Policy Characteristics'!$C:$C,0))</f>
        <v>1</v>
      </c>
      <c r="N486" s="242">
        <f>INDEX('Policy Characteristics'!H:H,MATCH(PolicyLevers!$C486,'Policy Characteristics'!$C:$C,0))</f>
        <v>0.01</v>
      </c>
      <c r="O486" s="242" t="str">
        <f>INDEX('Policy Characteristics'!I:I,MATCH(PolicyLevers!$C486,'Policy Characteristics'!$C:$C,0))</f>
        <v>% of fuel shifted</v>
      </c>
      <c r="P486" s="242"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67" t="str">
        <f t="shared" si="62"/>
        <v>industry-ag-main.html#fuel-switching</v>
      </c>
      <c r="R486" s="268" t="str">
        <f t="shared" si="62"/>
        <v>industry-elec-and-hydrogen.html</v>
      </c>
      <c r="S486" s="265"/>
      <c r="T486" s="243"/>
    </row>
    <row r="487" spans="1:20" x14ac:dyDescent="0.35">
      <c r="A487" s="241" t="str">
        <f>INDEX('Policy Characteristics'!A:A,MATCH(PolicyLevers!$C487,'Policy Characteristics'!$C:$C,0))</f>
        <v>Industry</v>
      </c>
      <c r="B487" s="241" t="str">
        <f>INDEX('Policy Characteristics'!B:B,MATCH(PolicyLevers!$C487,'Policy Characteristics'!$C:$C,0))</f>
        <v>Electrification + Hydrogen</v>
      </c>
      <c r="C487" s="255" t="str">
        <f t="shared" si="64"/>
        <v>Fraction of Industrial Fuel Use Shifted to Other Fuels</v>
      </c>
      <c r="D487" s="250" t="s">
        <v>144</v>
      </c>
      <c r="E487" s="243" t="s">
        <v>1054</v>
      </c>
      <c r="F487" s="250" t="s">
        <v>693</v>
      </c>
      <c r="G487" s="243" t="s">
        <v>1057</v>
      </c>
      <c r="H487" s="40">
        <v>417</v>
      </c>
      <c r="I487" s="243" t="s">
        <v>47</v>
      </c>
      <c r="J487" s="242" t="str">
        <f>INDEX('Policy Characteristics'!D:D,MATCH(PolicyLevers!$C487,'Policy Characteristics'!$C:$C,0))</f>
        <v>Electrification + Hydrogen</v>
      </c>
      <c r="K487" s="242" t="str">
        <f>INDEX('Policy Characteristics'!E:E,MATCH(PolicyLevers!$C487,'Policy Characteristics'!$C:$C,0))</f>
        <v>indst fuel type shifting</v>
      </c>
      <c r="L487" s="242">
        <f>INDEX('Policy Characteristics'!F:F,MATCH(PolicyLevers!$C487,'Policy Characteristics'!$C:$C,0))</f>
        <v>0</v>
      </c>
      <c r="M487" s="242">
        <f>INDEX('Policy Characteristics'!G:G,MATCH(PolicyLevers!$C487,'Policy Characteristics'!$C:$C,0))</f>
        <v>1</v>
      </c>
      <c r="N487" s="242">
        <f>INDEX('Policy Characteristics'!H:H,MATCH(PolicyLevers!$C487,'Policy Characteristics'!$C:$C,0))</f>
        <v>0.01</v>
      </c>
      <c r="O487" s="242" t="str">
        <f>INDEX('Policy Characteristics'!I:I,MATCH(PolicyLevers!$C487,'Policy Characteristics'!$C:$C,0))</f>
        <v>% of fuel shifted</v>
      </c>
      <c r="P487" s="242"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67" t="str">
        <f t="shared" si="62"/>
        <v>industry-ag-main.html#fuel-switching</v>
      </c>
      <c r="R487" s="268" t="str">
        <f t="shared" si="62"/>
        <v>industry-elec-and-hydrogen.html</v>
      </c>
      <c r="S487" s="265"/>
      <c r="T487" s="243"/>
    </row>
    <row r="488" spans="1:20" x14ac:dyDescent="0.35">
      <c r="A488" s="241" t="str">
        <f>INDEX('Policy Characteristics'!A:A,MATCH(PolicyLevers!$C488,'Policy Characteristics'!$C:$C,0))</f>
        <v>Industry</v>
      </c>
      <c r="B488" s="241" t="str">
        <f>INDEX('Policy Characteristics'!B:B,MATCH(PolicyLevers!$C488,'Policy Characteristics'!$C:$C,0))</f>
        <v>Electrification + Hydrogen</v>
      </c>
      <c r="C488" s="255" t="str">
        <f t="shared" si="64"/>
        <v>Fraction of Industrial Fuel Use Shifted to Other Fuels</v>
      </c>
      <c r="D488" s="250" t="s">
        <v>144</v>
      </c>
      <c r="E488" s="243" t="s">
        <v>1055</v>
      </c>
      <c r="F488" s="250" t="s">
        <v>693</v>
      </c>
      <c r="G488" s="243" t="s">
        <v>1059</v>
      </c>
      <c r="H488" s="40">
        <v>418</v>
      </c>
      <c r="I488" s="243" t="s">
        <v>46</v>
      </c>
      <c r="J488" s="242" t="str">
        <f>INDEX('Policy Characteristics'!D:D,MATCH(PolicyLevers!$C488,'Policy Characteristics'!$C:$C,0))</f>
        <v>Electrification + Hydrogen</v>
      </c>
      <c r="K488" s="242" t="str">
        <f>INDEX('Policy Characteristics'!E:E,MATCH(PolicyLevers!$C488,'Policy Characteristics'!$C:$C,0))</f>
        <v>indst fuel type shifting</v>
      </c>
      <c r="L488" s="242">
        <f>INDEX('Policy Characteristics'!F:F,MATCH(PolicyLevers!$C488,'Policy Characteristics'!$C:$C,0))</f>
        <v>0</v>
      </c>
      <c r="M488" s="242">
        <f>INDEX('Policy Characteristics'!G:G,MATCH(PolicyLevers!$C488,'Policy Characteristics'!$C:$C,0))</f>
        <v>1</v>
      </c>
      <c r="N488" s="242">
        <f>INDEX('Policy Characteristics'!H:H,MATCH(PolicyLevers!$C488,'Policy Characteristics'!$C:$C,0))</f>
        <v>0.01</v>
      </c>
      <c r="O488" s="242" t="str">
        <f>INDEX('Policy Characteristics'!I:I,MATCH(PolicyLevers!$C488,'Policy Characteristics'!$C:$C,0))</f>
        <v>% of fuel shifted</v>
      </c>
      <c r="P488" s="242"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67" t="str">
        <f t="shared" si="62"/>
        <v>industry-ag-main.html#fuel-switching</v>
      </c>
      <c r="R488" s="268" t="str">
        <f t="shared" si="62"/>
        <v>industry-elec-and-hydrogen.html</v>
      </c>
      <c r="S488" s="265"/>
      <c r="T488" s="243"/>
    </row>
    <row r="489" spans="1:20" x14ac:dyDescent="0.35">
      <c r="A489" s="241" t="str">
        <f>INDEX('Policy Characteristics'!A:A,MATCH(PolicyLevers!$C489,'Policy Characteristics'!$C:$C,0))</f>
        <v>Industry</v>
      </c>
      <c r="B489" s="241" t="str">
        <f>INDEX('Policy Characteristics'!B:B,MATCH(PolicyLevers!$C489,'Policy Characteristics'!$C:$C,0))</f>
        <v>Electrification + Hydrogen</v>
      </c>
      <c r="C489" s="255" t="str">
        <f t="shared" si="64"/>
        <v>Fraction of Industrial Fuel Use Shifted to Other Fuels</v>
      </c>
      <c r="D489" s="250" t="s">
        <v>144</v>
      </c>
      <c r="E489" s="243" t="s">
        <v>1056</v>
      </c>
      <c r="F489" s="250" t="s">
        <v>693</v>
      </c>
      <c r="G489" s="243" t="s">
        <v>1060</v>
      </c>
      <c r="H489" s="40">
        <v>419</v>
      </c>
      <c r="I489" s="243" t="s">
        <v>46</v>
      </c>
      <c r="J489" s="242" t="str">
        <f>INDEX('Policy Characteristics'!D:D,MATCH(PolicyLevers!$C489,'Policy Characteristics'!$C:$C,0))</f>
        <v>Electrification + Hydrogen</v>
      </c>
      <c r="K489" s="242" t="str">
        <f>INDEX('Policy Characteristics'!E:E,MATCH(PolicyLevers!$C489,'Policy Characteristics'!$C:$C,0))</f>
        <v>indst fuel type shifting</v>
      </c>
      <c r="L489" s="242">
        <f>INDEX('Policy Characteristics'!F:F,MATCH(PolicyLevers!$C489,'Policy Characteristics'!$C:$C,0))</f>
        <v>0</v>
      </c>
      <c r="M489" s="242">
        <f>INDEX('Policy Characteristics'!G:G,MATCH(PolicyLevers!$C489,'Policy Characteristics'!$C:$C,0))</f>
        <v>1</v>
      </c>
      <c r="N489" s="242">
        <f>INDEX('Policy Characteristics'!H:H,MATCH(PolicyLevers!$C489,'Policy Characteristics'!$C:$C,0))</f>
        <v>0.01</v>
      </c>
      <c r="O489" s="242" t="str">
        <f>INDEX('Policy Characteristics'!I:I,MATCH(PolicyLevers!$C489,'Policy Characteristics'!$C:$C,0))</f>
        <v>% of fuel shifted</v>
      </c>
      <c r="P489" s="242"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67" t="str">
        <f t="shared" si="62"/>
        <v>industry-ag-main.html#fuel-switching</v>
      </c>
      <c r="R489" s="268" t="str">
        <f t="shared" si="62"/>
        <v>industry-elec-and-hydrogen.html</v>
      </c>
      <c r="S489" s="265"/>
      <c r="T489" s="243"/>
    </row>
    <row r="490" spans="1:20" x14ac:dyDescent="0.35">
      <c r="A490" s="241" t="str">
        <f>INDEX('Policy Characteristics'!A:A,MATCH(PolicyLevers!$C490,'Policy Characteristics'!$C:$C,0))</f>
        <v>Industry</v>
      </c>
      <c r="B490" s="241" t="str">
        <f>INDEX('Policy Characteristics'!B:B,MATCH(PolicyLevers!$C490,'Policy Characteristics'!$C:$C,0))</f>
        <v>Electrification + Hydrogen</v>
      </c>
      <c r="C490" s="255" t="str">
        <f t="shared" si="64"/>
        <v>Fraction of Industrial Fuel Use Shifted to Other Fuels</v>
      </c>
      <c r="D490" s="250" t="s">
        <v>144</v>
      </c>
      <c r="E490" s="243" t="s">
        <v>1053</v>
      </c>
      <c r="F490" s="250" t="s">
        <v>693</v>
      </c>
      <c r="G490" s="243" t="s">
        <v>1058</v>
      </c>
      <c r="H490" s="40">
        <v>420</v>
      </c>
      <c r="I490" s="243" t="s">
        <v>47</v>
      </c>
      <c r="J490" s="242" t="str">
        <f>INDEX('Policy Characteristics'!D:D,MATCH(PolicyLevers!$C490,'Policy Characteristics'!$C:$C,0))</f>
        <v>Electrification + Hydrogen</v>
      </c>
      <c r="K490" s="242" t="str">
        <f>INDEX('Policy Characteristics'!E:E,MATCH(PolicyLevers!$C490,'Policy Characteristics'!$C:$C,0))</f>
        <v>indst fuel type shifting</v>
      </c>
      <c r="L490" s="242">
        <f>INDEX('Policy Characteristics'!F:F,MATCH(PolicyLevers!$C490,'Policy Characteristics'!$C:$C,0))</f>
        <v>0</v>
      </c>
      <c r="M490" s="242">
        <f>INDEX('Policy Characteristics'!G:G,MATCH(PolicyLevers!$C490,'Policy Characteristics'!$C:$C,0))</f>
        <v>1</v>
      </c>
      <c r="N490" s="242">
        <f>INDEX('Policy Characteristics'!H:H,MATCH(PolicyLevers!$C490,'Policy Characteristics'!$C:$C,0))</f>
        <v>0.01</v>
      </c>
      <c r="O490" s="242" t="str">
        <f>INDEX('Policy Characteristics'!I:I,MATCH(PolicyLevers!$C490,'Policy Characteristics'!$C:$C,0))</f>
        <v>% of fuel shifted</v>
      </c>
      <c r="P490" s="242"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67" t="str">
        <f t="shared" si="62"/>
        <v>industry-ag-main.html#fuel-switching</v>
      </c>
      <c r="R490" s="268" t="str">
        <f t="shared" si="62"/>
        <v>industry-elec-and-hydrogen.html</v>
      </c>
      <c r="S490" s="265"/>
      <c r="T490" s="243"/>
    </row>
    <row r="491" spans="1:20" x14ac:dyDescent="0.35">
      <c r="A491" s="241" t="str">
        <f>INDEX('Policy Characteristics'!A:A,MATCH(PolicyLevers!$C491,'Policy Characteristics'!$C:$C,0))</f>
        <v>Industry</v>
      </c>
      <c r="B491" s="241" t="str">
        <f>INDEX('Policy Characteristics'!B:B,MATCH(PolicyLevers!$C491,'Policy Characteristics'!$C:$C,0))</f>
        <v>Electrification + Hydrogen</v>
      </c>
      <c r="C491" s="255" t="str">
        <f t="shared" si="64"/>
        <v>Fraction of Industrial Fuel Use Shifted to Other Fuels</v>
      </c>
      <c r="D491" s="250" t="s">
        <v>724</v>
      </c>
      <c r="E491" s="243" t="s">
        <v>676</v>
      </c>
      <c r="F491" s="243" t="s">
        <v>1127</v>
      </c>
      <c r="G491" s="243" t="s">
        <v>682</v>
      </c>
      <c r="H491" s="40">
        <v>421</v>
      </c>
      <c r="I491" s="243" t="s">
        <v>47</v>
      </c>
      <c r="J491" s="242" t="str">
        <f>INDEX('Policy Characteristics'!D:D,MATCH(PolicyLevers!$C491,'Policy Characteristics'!$C:$C,0))</f>
        <v>Electrification + Hydrogen</v>
      </c>
      <c r="K491" s="242" t="str">
        <f>INDEX('Policy Characteristics'!E:E,MATCH(PolicyLevers!$C491,'Policy Characteristics'!$C:$C,0))</f>
        <v>indst fuel type shifting</v>
      </c>
      <c r="L491" s="242">
        <f>INDEX('Policy Characteristics'!F:F,MATCH(PolicyLevers!$C491,'Policy Characteristics'!$C:$C,0))</f>
        <v>0</v>
      </c>
      <c r="M491" s="242">
        <f>INDEX('Policy Characteristics'!G:G,MATCH(PolicyLevers!$C491,'Policy Characteristics'!$C:$C,0))</f>
        <v>1</v>
      </c>
      <c r="N491" s="242">
        <f>INDEX('Policy Characteristics'!H:H,MATCH(PolicyLevers!$C491,'Policy Characteristics'!$C:$C,0))</f>
        <v>0.01</v>
      </c>
      <c r="O491" s="242" t="str">
        <f>INDEX('Policy Characteristics'!I:I,MATCH(PolicyLevers!$C491,'Policy Characteristics'!$C:$C,0))</f>
        <v>% of fuel shifted</v>
      </c>
      <c r="P491" s="242"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67" t="str">
        <f t="shared" si="62"/>
        <v>industry-ag-main.html#fuel-switching</v>
      </c>
      <c r="R491" s="268" t="str">
        <f t="shared" si="62"/>
        <v>industry-elec-and-hydrogen.html</v>
      </c>
      <c r="S491" s="265"/>
      <c r="T491" s="243"/>
    </row>
    <row r="492" spans="1:20" x14ac:dyDescent="0.35">
      <c r="A492" s="241" t="str">
        <f>INDEX('Policy Characteristics'!A:A,MATCH(PolicyLevers!$C492,'Policy Characteristics'!$C:$C,0))</f>
        <v>Industry</v>
      </c>
      <c r="B492" s="241" t="str">
        <f>INDEX('Policy Characteristics'!B:B,MATCH(PolicyLevers!$C492,'Policy Characteristics'!$C:$C,0))</f>
        <v>Electrification + Hydrogen</v>
      </c>
      <c r="C492" s="255" t="str">
        <f t="shared" si="64"/>
        <v>Fraction of Industrial Fuel Use Shifted to Other Fuels</v>
      </c>
      <c r="D492" s="250" t="s">
        <v>724</v>
      </c>
      <c r="E492" s="243" t="s">
        <v>677</v>
      </c>
      <c r="F492" s="243" t="s">
        <v>1127</v>
      </c>
      <c r="G492" s="243" t="s">
        <v>685</v>
      </c>
      <c r="H492" s="40">
        <v>422</v>
      </c>
      <c r="I492" s="243" t="s">
        <v>46</v>
      </c>
      <c r="J492" s="242" t="str">
        <f>INDEX('Policy Characteristics'!D:D,MATCH(PolicyLevers!$C492,'Policy Characteristics'!$C:$C,0))</f>
        <v>Electrification + Hydrogen</v>
      </c>
      <c r="K492" s="242" t="str">
        <f>INDEX('Policy Characteristics'!E:E,MATCH(PolicyLevers!$C492,'Policy Characteristics'!$C:$C,0))</f>
        <v>indst fuel type shifting</v>
      </c>
      <c r="L492" s="242">
        <f>INDEX('Policy Characteristics'!F:F,MATCH(PolicyLevers!$C492,'Policy Characteristics'!$C:$C,0))</f>
        <v>0</v>
      </c>
      <c r="M492" s="242">
        <f>INDEX('Policy Characteristics'!G:G,MATCH(PolicyLevers!$C492,'Policy Characteristics'!$C:$C,0))</f>
        <v>1</v>
      </c>
      <c r="N492" s="242">
        <f>INDEX('Policy Characteristics'!H:H,MATCH(PolicyLevers!$C492,'Policy Characteristics'!$C:$C,0))</f>
        <v>0.01</v>
      </c>
      <c r="O492" s="242" t="str">
        <f>INDEX('Policy Characteristics'!I:I,MATCH(PolicyLevers!$C492,'Policy Characteristics'!$C:$C,0))</f>
        <v>% of fuel shifted</v>
      </c>
      <c r="P492" s="242"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67" t="str">
        <f t="shared" si="62"/>
        <v>industry-ag-main.html#fuel-switching</v>
      </c>
      <c r="R492" s="268" t="str">
        <f t="shared" si="62"/>
        <v>industry-elec-and-hydrogen.html</v>
      </c>
      <c r="S492" s="265"/>
      <c r="T492" s="243"/>
    </row>
    <row r="493" spans="1:20" x14ac:dyDescent="0.35">
      <c r="A493" s="241" t="str">
        <f>INDEX('Policy Characteristics'!A:A,MATCH(PolicyLevers!$C493,'Policy Characteristics'!$C:$C,0))</f>
        <v>Industry</v>
      </c>
      <c r="B493" s="241" t="str">
        <f>INDEX('Policy Characteristics'!B:B,MATCH(PolicyLevers!$C493,'Policy Characteristics'!$C:$C,0))</f>
        <v>Electrification + Hydrogen</v>
      </c>
      <c r="C493" s="255" t="str">
        <f t="shared" si="64"/>
        <v>Fraction of Industrial Fuel Use Shifted to Other Fuels</v>
      </c>
      <c r="D493" s="250" t="s">
        <v>724</v>
      </c>
      <c r="E493" s="243" t="s">
        <v>678</v>
      </c>
      <c r="F493" s="243" t="s">
        <v>1127</v>
      </c>
      <c r="G493" s="243" t="s">
        <v>686</v>
      </c>
      <c r="H493" s="40">
        <v>423</v>
      </c>
      <c r="I493" s="243" t="s">
        <v>46</v>
      </c>
      <c r="J493" s="242" t="str">
        <f>INDEX('Policy Characteristics'!D:D,MATCH(PolicyLevers!$C493,'Policy Characteristics'!$C:$C,0))</f>
        <v>Electrification + Hydrogen</v>
      </c>
      <c r="K493" s="242" t="str">
        <f>INDEX('Policy Characteristics'!E:E,MATCH(PolicyLevers!$C493,'Policy Characteristics'!$C:$C,0))</f>
        <v>indst fuel type shifting</v>
      </c>
      <c r="L493" s="242">
        <f>INDEX('Policy Characteristics'!F:F,MATCH(PolicyLevers!$C493,'Policy Characteristics'!$C:$C,0))</f>
        <v>0</v>
      </c>
      <c r="M493" s="242">
        <f>INDEX('Policy Characteristics'!G:G,MATCH(PolicyLevers!$C493,'Policy Characteristics'!$C:$C,0))</f>
        <v>1</v>
      </c>
      <c r="N493" s="242">
        <f>INDEX('Policy Characteristics'!H:H,MATCH(PolicyLevers!$C493,'Policy Characteristics'!$C:$C,0))</f>
        <v>0.01</v>
      </c>
      <c r="O493" s="242" t="str">
        <f>INDEX('Policy Characteristics'!I:I,MATCH(PolicyLevers!$C493,'Policy Characteristics'!$C:$C,0))</f>
        <v>% of fuel shifted</v>
      </c>
      <c r="P493" s="242"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67" t="str">
        <f t="shared" si="62"/>
        <v>industry-ag-main.html#fuel-switching</v>
      </c>
      <c r="R493" s="268" t="str">
        <f t="shared" si="62"/>
        <v>industry-elec-and-hydrogen.html</v>
      </c>
      <c r="S493" s="265"/>
      <c r="T493" s="243"/>
    </row>
    <row r="494" spans="1:20" x14ac:dyDescent="0.35">
      <c r="A494" s="241" t="str">
        <f>INDEX('Policy Characteristics'!A:A,MATCH(PolicyLevers!$C494,'Policy Characteristics'!$C:$C,0))</f>
        <v>Industry</v>
      </c>
      <c r="B494" s="241" t="str">
        <f>INDEX('Policy Characteristics'!B:B,MATCH(PolicyLevers!$C494,'Policy Characteristics'!$C:$C,0))</f>
        <v>Electrification + Hydrogen</v>
      </c>
      <c r="C494" s="255" t="str">
        <f t="shared" si="64"/>
        <v>Fraction of Industrial Fuel Use Shifted to Other Fuels</v>
      </c>
      <c r="D494" s="250" t="s">
        <v>724</v>
      </c>
      <c r="E494" s="243" t="s">
        <v>679</v>
      </c>
      <c r="F494" s="243" t="s">
        <v>1127</v>
      </c>
      <c r="G494" s="243" t="s">
        <v>683</v>
      </c>
      <c r="H494" s="40">
        <v>424</v>
      </c>
      <c r="I494" s="243" t="s">
        <v>47</v>
      </c>
      <c r="J494" s="242" t="str">
        <f>INDEX('Policy Characteristics'!D:D,MATCH(PolicyLevers!$C494,'Policy Characteristics'!$C:$C,0))</f>
        <v>Electrification + Hydrogen</v>
      </c>
      <c r="K494" s="242" t="str">
        <f>INDEX('Policy Characteristics'!E:E,MATCH(PolicyLevers!$C494,'Policy Characteristics'!$C:$C,0))</f>
        <v>indst fuel type shifting</v>
      </c>
      <c r="L494" s="242">
        <f>INDEX('Policy Characteristics'!F:F,MATCH(PolicyLevers!$C494,'Policy Characteristics'!$C:$C,0))</f>
        <v>0</v>
      </c>
      <c r="M494" s="242">
        <f>INDEX('Policy Characteristics'!G:G,MATCH(PolicyLevers!$C494,'Policy Characteristics'!$C:$C,0))</f>
        <v>1</v>
      </c>
      <c r="N494" s="242">
        <f>INDEX('Policy Characteristics'!H:H,MATCH(PolicyLevers!$C494,'Policy Characteristics'!$C:$C,0))</f>
        <v>0.01</v>
      </c>
      <c r="O494" s="242" t="str">
        <f>INDEX('Policy Characteristics'!I:I,MATCH(PolicyLevers!$C494,'Policy Characteristics'!$C:$C,0))</f>
        <v>% of fuel shifted</v>
      </c>
      <c r="P494" s="242"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67" t="str">
        <f t="shared" si="62"/>
        <v>industry-ag-main.html#fuel-switching</v>
      </c>
      <c r="R494" s="268" t="str">
        <f t="shared" si="62"/>
        <v>industry-elec-and-hydrogen.html</v>
      </c>
      <c r="S494" s="265"/>
      <c r="T494" s="243"/>
    </row>
    <row r="495" spans="1:20" x14ac:dyDescent="0.35">
      <c r="A495" s="241" t="str">
        <f>INDEX('Policy Characteristics'!A:A,MATCH(PolicyLevers!$C495,'Policy Characteristics'!$C:$C,0))</f>
        <v>Industry</v>
      </c>
      <c r="B495" s="241" t="str">
        <f>INDEX('Policy Characteristics'!B:B,MATCH(PolicyLevers!$C495,'Policy Characteristics'!$C:$C,0))</f>
        <v>Electrification + Hydrogen</v>
      </c>
      <c r="C495" s="255" t="str">
        <f t="shared" si="64"/>
        <v>Fraction of Industrial Fuel Use Shifted to Other Fuels</v>
      </c>
      <c r="D495" s="250" t="s">
        <v>724</v>
      </c>
      <c r="E495" s="243" t="s">
        <v>680</v>
      </c>
      <c r="F495" s="243" t="s">
        <v>1127</v>
      </c>
      <c r="G495" s="243" t="s">
        <v>684</v>
      </c>
      <c r="H495" s="40">
        <v>425</v>
      </c>
      <c r="I495" s="243" t="s">
        <v>46</v>
      </c>
      <c r="J495" s="242" t="str">
        <f>INDEX('Policy Characteristics'!D:D,MATCH(PolicyLevers!$C495,'Policy Characteristics'!$C:$C,0))</f>
        <v>Electrification + Hydrogen</v>
      </c>
      <c r="K495" s="242" t="str">
        <f>INDEX('Policy Characteristics'!E:E,MATCH(PolicyLevers!$C495,'Policy Characteristics'!$C:$C,0))</f>
        <v>indst fuel type shifting</v>
      </c>
      <c r="L495" s="242">
        <f>INDEX('Policy Characteristics'!F:F,MATCH(PolicyLevers!$C495,'Policy Characteristics'!$C:$C,0))</f>
        <v>0</v>
      </c>
      <c r="M495" s="242">
        <f>INDEX('Policy Characteristics'!G:G,MATCH(PolicyLevers!$C495,'Policy Characteristics'!$C:$C,0))</f>
        <v>1</v>
      </c>
      <c r="N495" s="242">
        <f>INDEX('Policy Characteristics'!H:H,MATCH(PolicyLevers!$C495,'Policy Characteristics'!$C:$C,0))</f>
        <v>0.01</v>
      </c>
      <c r="O495" s="242" t="str">
        <f>INDEX('Policy Characteristics'!I:I,MATCH(PolicyLevers!$C495,'Policy Characteristics'!$C:$C,0))</f>
        <v>% of fuel shifted</v>
      </c>
      <c r="P495" s="242"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67" t="str">
        <f t="shared" si="62"/>
        <v>industry-ag-main.html#fuel-switching</v>
      </c>
      <c r="R495" s="268" t="str">
        <f t="shared" si="62"/>
        <v>industry-elec-and-hydrogen.html</v>
      </c>
      <c r="S495" s="265"/>
      <c r="T495" s="243"/>
    </row>
    <row r="496" spans="1:20" x14ac:dyDescent="0.35">
      <c r="A496" s="241" t="str">
        <f>INDEX('Policy Characteristics'!A:A,MATCH(PolicyLevers!$C496,'Policy Characteristics'!$C:$C,0))</f>
        <v>Industry</v>
      </c>
      <c r="B496" s="241" t="str">
        <f>INDEX('Policy Characteristics'!B:B,MATCH(PolicyLevers!$C496,'Policy Characteristics'!$C:$C,0))</f>
        <v>Electrification + Hydrogen</v>
      </c>
      <c r="C496" s="255" t="str">
        <f t="shared" si="64"/>
        <v>Fraction of Industrial Fuel Use Shifted to Other Fuels</v>
      </c>
      <c r="D496" s="250" t="s">
        <v>724</v>
      </c>
      <c r="E496" s="243" t="s">
        <v>681</v>
      </c>
      <c r="F496" s="243" t="s">
        <v>1127</v>
      </c>
      <c r="G496" s="243" t="s">
        <v>687</v>
      </c>
      <c r="H496" s="40">
        <v>426</v>
      </c>
      <c r="I496" s="243" t="s">
        <v>47</v>
      </c>
      <c r="J496" s="242" t="str">
        <f>INDEX('Policy Characteristics'!D:D,MATCH(PolicyLevers!$C496,'Policy Characteristics'!$C:$C,0))</f>
        <v>Electrification + Hydrogen</v>
      </c>
      <c r="K496" s="242" t="str">
        <f>INDEX('Policy Characteristics'!E:E,MATCH(PolicyLevers!$C496,'Policy Characteristics'!$C:$C,0))</f>
        <v>indst fuel type shifting</v>
      </c>
      <c r="L496" s="242">
        <f>INDEX('Policy Characteristics'!F:F,MATCH(PolicyLevers!$C496,'Policy Characteristics'!$C:$C,0))</f>
        <v>0</v>
      </c>
      <c r="M496" s="242">
        <f>INDEX('Policy Characteristics'!G:G,MATCH(PolicyLevers!$C496,'Policy Characteristics'!$C:$C,0))</f>
        <v>1</v>
      </c>
      <c r="N496" s="242">
        <f>INDEX('Policy Characteristics'!H:H,MATCH(PolicyLevers!$C496,'Policy Characteristics'!$C:$C,0))</f>
        <v>0.01</v>
      </c>
      <c r="O496" s="242" t="str">
        <f>INDEX('Policy Characteristics'!I:I,MATCH(PolicyLevers!$C496,'Policy Characteristics'!$C:$C,0))</f>
        <v>% of fuel shifted</v>
      </c>
      <c r="P496" s="242"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67" t="str">
        <f t="shared" si="62"/>
        <v>industry-ag-main.html#fuel-switching</v>
      </c>
      <c r="R496" s="268" t="str">
        <f t="shared" si="62"/>
        <v>industry-elec-and-hydrogen.html</v>
      </c>
      <c r="S496" s="265"/>
      <c r="T496" s="243"/>
    </row>
    <row r="497" spans="1:20" x14ac:dyDescent="0.35">
      <c r="A497" s="241" t="str">
        <f>INDEX('Policy Characteristics'!A:A,MATCH(PolicyLevers!$C497,'Policy Characteristics'!$C:$C,0))</f>
        <v>Industry</v>
      </c>
      <c r="B497" s="241" t="str">
        <f>INDEX('Policy Characteristics'!B:B,MATCH(PolicyLevers!$C497,'Policy Characteristics'!$C:$C,0))</f>
        <v>Electrification + Hydrogen</v>
      </c>
      <c r="C497" s="255" t="str">
        <f t="shared" si="64"/>
        <v>Fraction of Industrial Fuel Use Shifted to Other Fuels</v>
      </c>
      <c r="D497" s="250" t="s">
        <v>724</v>
      </c>
      <c r="E497" s="243" t="s">
        <v>1054</v>
      </c>
      <c r="F497" s="243" t="s">
        <v>1127</v>
      </c>
      <c r="G497" s="243" t="s">
        <v>1057</v>
      </c>
      <c r="H497" s="40">
        <v>427</v>
      </c>
      <c r="I497" s="243" t="s">
        <v>47</v>
      </c>
      <c r="J497" s="242" t="str">
        <f>INDEX('Policy Characteristics'!D:D,MATCH(PolicyLevers!$C497,'Policy Characteristics'!$C:$C,0))</f>
        <v>Electrification + Hydrogen</v>
      </c>
      <c r="K497" s="242" t="str">
        <f>INDEX('Policy Characteristics'!E:E,MATCH(PolicyLevers!$C497,'Policy Characteristics'!$C:$C,0))</f>
        <v>indst fuel type shifting</v>
      </c>
      <c r="L497" s="242">
        <f>INDEX('Policy Characteristics'!F:F,MATCH(PolicyLevers!$C497,'Policy Characteristics'!$C:$C,0))</f>
        <v>0</v>
      </c>
      <c r="M497" s="242">
        <f>INDEX('Policy Characteristics'!G:G,MATCH(PolicyLevers!$C497,'Policy Characteristics'!$C:$C,0))</f>
        <v>1</v>
      </c>
      <c r="N497" s="242">
        <f>INDEX('Policy Characteristics'!H:H,MATCH(PolicyLevers!$C497,'Policy Characteristics'!$C:$C,0))</f>
        <v>0.01</v>
      </c>
      <c r="O497" s="242" t="str">
        <f>INDEX('Policy Characteristics'!I:I,MATCH(PolicyLevers!$C497,'Policy Characteristics'!$C:$C,0))</f>
        <v>% of fuel shifted</v>
      </c>
      <c r="P497" s="242"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67" t="str">
        <f t="shared" si="62"/>
        <v>industry-ag-main.html#fuel-switching</v>
      </c>
      <c r="R497" s="268" t="str">
        <f t="shared" si="62"/>
        <v>industry-elec-and-hydrogen.html</v>
      </c>
      <c r="S497" s="265"/>
      <c r="T497" s="243"/>
    </row>
    <row r="498" spans="1:20" x14ac:dyDescent="0.35">
      <c r="A498" s="241" t="str">
        <f>INDEX('Policy Characteristics'!A:A,MATCH(PolicyLevers!$C498,'Policy Characteristics'!$C:$C,0))</f>
        <v>Industry</v>
      </c>
      <c r="B498" s="241" t="str">
        <f>INDEX('Policy Characteristics'!B:B,MATCH(PolicyLevers!$C498,'Policy Characteristics'!$C:$C,0))</f>
        <v>Electrification + Hydrogen</v>
      </c>
      <c r="C498" s="255" t="str">
        <f t="shared" si="64"/>
        <v>Fraction of Industrial Fuel Use Shifted to Other Fuels</v>
      </c>
      <c r="D498" s="250" t="s">
        <v>724</v>
      </c>
      <c r="E498" s="243" t="s">
        <v>1055</v>
      </c>
      <c r="F498" s="243" t="s">
        <v>1127</v>
      </c>
      <c r="G498" s="243" t="s">
        <v>1059</v>
      </c>
      <c r="H498" s="40">
        <v>428</v>
      </c>
      <c r="I498" s="243" t="s">
        <v>46</v>
      </c>
      <c r="J498" s="242" t="str">
        <f>INDEX('Policy Characteristics'!D:D,MATCH(PolicyLevers!$C498,'Policy Characteristics'!$C:$C,0))</f>
        <v>Electrification + Hydrogen</v>
      </c>
      <c r="K498" s="242" t="str">
        <f>INDEX('Policy Characteristics'!E:E,MATCH(PolicyLevers!$C498,'Policy Characteristics'!$C:$C,0))</f>
        <v>indst fuel type shifting</v>
      </c>
      <c r="L498" s="242">
        <f>INDEX('Policy Characteristics'!F:F,MATCH(PolicyLevers!$C498,'Policy Characteristics'!$C:$C,0))</f>
        <v>0</v>
      </c>
      <c r="M498" s="242">
        <f>INDEX('Policy Characteristics'!G:G,MATCH(PolicyLevers!$C498,'Policy Characteristics'!$C:$C,0))</f>
        <v>1</v>
      </c>
      <c r="N498" s="242">
        <f>INDEX('Policy Characteristics'!H:H,MATCH(PolicyLevers!$C498,'Policy Characteristics'!$C:$C,0))</f>
        <v>0.01</v>
      </c>
      <c r="O498" s="242" t="str">
        <f>INDEX('Policy Characteristics'!I:I,MATCH(PolicyLevers!$C498,'Policy Characteristics'!$C:$C,0))</f>
        <v>% of fuel shifted</v>
      </c>
      <c r="P498" s="242"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67" t="str">
        <f t="shared" si="62"/>
        <v>industry-ag-main.html#fuel-switching</v>
      </c>
      <c r="R498" s="268" t="str">
        <f t="shared" si="62"/>
        <v>industry-elec-and-hydrogen.html</v>
      </c>
      <c r="S498" s="265"/>
      <c r="T498" s="243"/>
    </row>
    <row r="499" spans="1:20" x14ac:dyDescent="0.35">
      <c r="A499" s="241" t="str">
        <f>INDEX('Policy Characteristics'!A:A,MATCH(PolicyLevers!$C499,'Policy Characteristics'!$C:$C,0))</f>
        <v>Industry</v>
      </c>
      <c r="B499" s="241" t="str">
        <f>INDEX('Policy Characteristics'!B:B,MATCH(PolicyLevers!$C499,'Policy Characteristics'!$C:$C,0))</f>
        <v>Electrification + Hydrogen</v>
      </c>
      <c r="C499" s="255" t="str">
        <f t="shared" si="64"/>
        <v>Fraction of Industrial Fuel Use Shifted to Other Fuels</v>
      </c>
      <c r="D499" s="250" t="s">
        <v>724</v>
      </c>
      <c r="E499" s="243" t="s">
        <v>1056</v>
      </c>
      <c r="F499" s="243" t="s">
        <v>1127</v>
      </c>
      <c r="G499" s="243" t="s">
        <v>1060</v>
      </c>
      <c r="H499" s="40">
        <v>464</v>
      </c>
      <c r="I499" s="243" t="s">
        <v>47</v>
      </c>
      <c r="J499" s="242" t="str">
        <f>INDEX('Policy Characteristics'!D:D,MATCH(PolicyLevers!$C499,'Policy Characteristics'!$C:$C,0))</f>
        <v>Electrification + Hydrogen</v>
      </c>
      <c r="K499" s="242" t="str">
        <f>INDEX('Policy Characteristics'!E:E,MATCH(PolicyLevers!$C499,'Policy Characteristics'!$C:$C,0))</f>
        <v>indst fuel type shifting</v>
      </c>
      <c r="L499" s="242">
        <f>INDEX('Policy Characteristics'!F:F,MATCH(PolicyLevers!$C499,'Policy Characteristics'!$C:$C,0))</f>
        <v>0</v>
      </c>
      <c r="M499" s="242">
        <f>INDEX('Policy Characteristics'!G:G,MATCH(PolicyLevers!$C499,'Policy Characteristics'!$C:$C,0))</f>
        <v>1</v>
      </c>
      <c r="N499" s="242">
        <f>INDEX('Policy Characteristics'!H:H,MATCH(PolicyLevers!$C499,'Policy Characteristics'!$C:$C,0))</f>
        <v>0.01</v>
      </c>
      <c r="O499" s="242" t="str">
        <f>INDEX('Policy Characteristics'!I:I,MATCH(PolicyLevers!$C499,'Policy Characteristics'!$C:$C,0))</f>
        <v>% of fuel shifted</v>
      </c>
      <c r="P499" s="242"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67" t="str">
        <f t="shared" si="62"/>
        <v>industry-ag-main.html#fuel-switching</v>
      </c>
      <c r="R499" s="268" t="str">
        <f t="shared" si="62"/>
        <v>industry-elec-and-hydrogen.html</v>
      </c>
      <c r="S499" s="265"/>
      <c r="T499" s="243"/>
    </row>
    <row r="500" spans="1:20" x14ac:dyDescent="0.35">
      <c r="A500" s="241" t="str">
        <f>INDEX('Policy Characteristics'!A:A,MATCH(PolicyLevers!$C500,'Policy Characteristics'!$C:$C,0))</f>
        <v>Industry</v>
      </c>
      <c r="B500" s="241" t="str">
        <f>INDEX('Policy Characteristics'!B:B,MATCH(PolicyLevers!$C500,'Policy Characteristics'!$C:$C,0))</f>
        <v>Electrification + Hydrogen</v>
      </c>
      <c r="C500" s="255" t="str">
        <f t="shared" si="64"/>
        <v>Fraction of Industrial Fuel Use Shifted to Other Fuels</v>
      </c>
      <c r="D500" s="250" t="s">
        <v>724</v>
      </c>
      <c r="E500" s="243" t="s">
        <v>1053</v>
      </c>
      <c r="F500" s="243" t="s">
        <v>1127</v>
      </c>
      <c r="G500" s="243" t="s">
        <v>1058</v>
      </c>
      <c r="H500" s="40">
        <v>465</v>
      </c>
      <c r="I500" s="243" t="s">
        <v>47</v>
      </c>
      <c r="J500" s="242" t="str">
        <f>INDEX('Policy Characteristics'!D:D,MATCH(PolicyLevers!$C500,'Policy Characteristics'!$C:$C,0))</f>
        <v>Electrification + Hydrogen</v>
      </c>
      <c r="K500" s="242" t="str">
        <f>INDEX('Policy Characteristics'!E:E,MATCH(PolicyLevers!$C500,'Policy Characteristics'!$C:$C,0))</f>
        <v>indst fuel type shifting</v>
      </c>
      <c r="L500" s="242">
        <f>INDEX('Policy Characteristics'!F:F,MATCH(PolicyLevers!$C500,'Policy Characteristics'!$C:$C,0))</f>
        <v>0</v>
      </c>
      <c r="M500" s="242">
        <f>INDEX('Policy Characteristics'!G:G,MATCH(PolicyLevers!$C500,'Policy Characteristics'!$C:$C,0))</f>
        <v>1</v>
      </c>
      <c r="N500" s="242">
        <f>INDEX('Policy Characteristics'!H:H,MATCH(PolicyLevers!$C500,'Policy Characteristics'!$C:$C,0))</f>
        <v>0.01</v>
      </c>
      <c r="O500" s="242" t="str">
        <f>INDEX('Policy Characteristics'!I:I,MATCH(PolicyLevers!$C500,'Policy Characteristics'!$C:$C,0))</f>
        <v>% of fuel shifted</v>
      </c>
      <c r="P500" s="242"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67" t="str">
        <f t="shared" si="62"/>
        <v>industry-ag-main.html#fuel-switching</v>
      </c>
      <c r="R500" s="268" t="str">
        <f t="shared" si="62"/>
        <v>industry-elec-and-hydrogen.html</v>
      </c>
      <c r="S500" s="265"/>
      <c r="T500" s="243"/>
    </row>
    <row r="501" spans="1:20" x14ac:dyDescent="0.35">
      <c r="A501" s="241" t="str">
        <f>INDEX('Policy Characteristics'!A:A,MATCH(PolicyLevers!$C501,'Policy Characteristics'!$C:$C,0))</f>
        <v>Industry</v>
      </c>
      <c r="B501" s="241" t="str">
        <f>INDEX('Policy Characteristics'!B:B,MATCH(PolicyLevers!$C501,'Policy Characteristics'!$C:$C,0))</f>
        <v>Electrification + Hydrogen</v>
      </c>
      <c r="C501" s="255" t="str">
        <f t="shared" si="64"/>
        <v>Fraction of Industrial Fuel Use Shifted to Other Fuels</v>
      </c>
      <c r="D501" s="250" t="s">
        <v>145</v>
      </c>
      <c r="E501" s="243" t="s">
        <v>676</v>
      </c>
      <c r="F501" s="250" t="s">
        <v>723</v>
      </c>
      <c r="G501" s="243" t="s">
        <v>682</v>
      </c>
      <c r="H501" s="40">
        <v>466</v>
      </c>
      <c r="I501" s="243" t="s">
        <v>47</v>
      </c>
      <c r="J501" s="242" t="str">
        <f>INDEX('Policy Characteristics'!D:D,MATCH(PolicyLevers!$C501,'Policy Characteristics'!$C:$C,0))</f>
        <v>Electrification + Hydrogen</v>
      </c>
      <c r="K501" s="242" t="str">
        <f>INDEX('Policy Characteristics'!E:E,MATCH(PolicyLevers!$C501,'Policy Characteristics'!$C:$C,0))</f>
        <v>indst fuel type shifting</v>
      </c>
      <c r="L501" s="242">
        <f>INDEX('Policy Characteristics'!F:F,MATCH(PolicyLevers!$C501,'Policy Characteristics'!$C:$C,0))</f>
        <v>0</v>
      </c>
      <c r="M501" s="242">
        <f>INDEX('Policy Characteristics'!G:G,MATCH(PolicyLevers!$C501,'Policy Characteristics'!$C:$C,0))</f>
        <v>1</v>
      </c>
      <c r="N501" s="242">
        <f>INDEX('Policy Characteristics'!H:H,MATCH(PolicyLevers!$C501,'Policy Characteristics'!$C:$C,0))</f>
        <v>0.01</v>
      </c>
      <c r="O501" s="242" t="str">
        <f>INDEX('Policy Characteristics'!I:I,MATCH(PolicyLevers!$C501,'Policy Characteristics'!$C:$C,0))</f>
        <v>% of fuel shifted</v>
      </c>
      <c r="P501" s="242"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67" t="str">
        <f t="shared" si="62"/>
        <v>industry-ag-main.html#fuel-switching</v>
      </c>
      <c r="R501" s="268" t="str">
        <f t="shared" si="62"/>
        <v>industry-elec-and-hydrogen.html</v>
      </c>
      <c r="S501" s="265"/>
      <c r="T501" s="243"/>
    </row>
    <row r="502" spans="1:20" x14ac:dyDescent="0.35">
      <c r="A502" s="241" t="str">
        <f>INDEX('Policy Characteristics'!A:A,MATCH(PolicyLevers!$C502,'Policy Characteristics'!$C:$C,0))</f>
        <v>Industry</v>
      </c>
      <c r="B502" s="241" t="str">
        <f>INDEX('Policy Characteristics'!B:B,MATCH(PolicyLevers!$C502,'Policy Characteristics'!$C:$C,0))</f>
        <v>Electrification + Hydrogen</v>
      </c>
      <c r="C502" s="255" t="str">
        <f t="shared" si="64"/>
        <v>Fraction of Industrial Fuel Use Shifted to Other Fuels</v>
      </c>
      <c r="D502" s="250" t="s">
        <v>145</v>
      </c>
      <c r="E502" s="243" t="s">
        <v>677</v>
      </c>
      <c r="F502" s="250" t="s">
        <v>723</v>
      </c>
      <c r="G502" s="243" t="s">
        <v>685</v>
      </c>
      <c r="H502" s="40">
        <v>467</v>
      </c>
      <c r="I502" s="243" t="s">
        <v>47</v>
      </c>
      <c r="J502" s="242" t="str">
        <f>INDEX('Policy Characteristics'!D:D,MATCH(PolicyLevers!$C502,'Policy Characteristics'!$C:$C,0))</f>
        <v>Electrification + Hydrogen</v>
      </c>
      <c r="K502" s="242" t="str">
        <f>INDEX('Policy Characteristics'!E:E,MATCH(PolicyLevers!$C502,'Policy Characteristics'!$C:$C,0))</f>
        <v>indst fuel type shifting</v>
      </c>
      <c r="L502" s="242">
        <f>INDEX('Policy Characteristics'!F:F,MATCH(PolicyLevers!$C502,'Policy Characteristics'!$C:$C,0))</f>
        <v>0</v>
      </c>
      <c r="M502" s="242">
        <f>INDEX('Policy Characteristics'!G:G,MATCH(PolicyLevers!$C502,'Policy Characteristics'!$C:$C,0))</f>
        <v>1</v>
      </c>
      <c r="N502" s="242">
        <f>INDEX('Policy Characteristics'!H:H,MATCH(PolicyLevers!$C502,'Policy Characteristics'!$C:$C,0))</f>
        <v>0.01</v>
      </c>
      <c r="O502" s="242" t="str">
        <f>INDEX('Policy Characteristics'!I:I,MATCH(PolicyLevers!$C502,'Policy Characteristics'!$C:$C,0))</f>
        <v>% of fuel shifted</v>
      </c>
      <c r="P502" s="242"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67" t="str">
        <f t="shared" si="62"/>
        <v>industry-ag-main.html#fuel-switching</v>
      </c>
      <c r="R502" s="268" t="str">
        <f t="shared" si="62"/>
        <v>industry-elec-and-hydrogen.html</v>
      </c>
      <c r="S502" s="265"/>
      <c r="T502" s="243"/>
    </row>
    <row r="503" spans="1:20" x14ac:dyDescent="0.35">
      <c r="A503" s="241" t="str">
        <f>INDEX('Policy Characteristics'!A:A,MATCH(PolicyLevers!$C503,'Policy Characteristics'!$C:$C,0))</f>
        <v>Industry</v>
      </c>
      <c r="B503" s="241" t="str">
        <f>INDEX('Policy Characteristics'!B:B,MATCH(PolicyLevers!$C503,'Policy Characteristics'!$C:$C,0))</f>
        <v>Electrification + Hydrogen</v>
      </c>
      <c r="C503" s="255" t="str">
        <f t="shared" si="64"/>
        <v>Fraction of Industrial Fuel Use Shifted to Other Fuels</v>
      </c>
      <c r="D503" s="250" t="s">
        <v>145</v>
      </c>
      <c r="E503" s="243" t="s">
        <v>678</v>
      </c>
      <c r="F503" s="250" t="s">
        <v>723</v>
      </c>
      <c r="G503" s="243" t="s">
        <v>686</v>
      </c>
      <c r="H503" s="40">
        <v>468</v>
      </c>
      <c r="I503" s="243" t="s">
        <v>47</v>
      </c>
      <c r="J503" s="242" t="str">
        <f>INDEX('Policy Characteristics'!D:D,MATCH(PolicyLevers!$C503,'Policy Characteristics'!$C:$C,0))</f>
        <v>Electrification + Hydrogen</v>
      </c>
      <c r="K503" s="242" t="str">
        <f>INDEX('Policy Characteristics'!E:E,MATCH(PolicyLevers!$C503,'Policy Characteristics'!$C:$C,0))</f>
        <v>indst fuel type shifting</v>
      </c>
      <c r="L503" s="242">
        <f>INDEX('Policy Characteristics'!F:F,MATCH(PolicyLevers!$C503,'Policy Characteristics'!$C:$C,0))</f>
        <v>0</v>
      </c>
      <c r="M503" s="242">
        <f>INDEX('Policy Characteristics'!G:G,MATCH(PolicyLevers!$C503,'Policy Characteristics'!$C:$C,0))</f>
        <v>1</v>
      </c>
      <c r="N503" s="242">
        <f>INDEX('Policy Characteristics'!H:H,MATCH(PolicyLevers!$C503,'Policy Characteristics'!$C:$C,0))</f>
        <v>0.01</v>
      </c>
      <c r="O503" s="242" t="str">
        <f>INDEX('Policy Characteristics'!I:I,MATCH(PolicyLevers!$C503,'Policy Characteristics'!$C:$C,0))</f>
        <v>% of fuel shifted</v>
      </c>
      <c r="P503" s="242"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67" t="str">
        <f t="shared" si="62"/>
        <v>industry-ag-main.html#fuel-switching</v>
      </c>
      <c r="R503" s="268" t="str">
        <f t="shared" si="62"/>
        <v>industry-elec-and-hydrogen.html</v>
      </c>
      <c r="S503" s="265"/>
      <c r="T503" s="243"/>
    </row>
    <row r="504" spans="1:20" x14ac:dyDescent="0.35">
      <c r="A504" s="241" t="str">
        <f>INDEX('Policy Characteristics'!A:A,MATCH(PolicyLevers!$C504,'Policy Characteristics'!$C:$C,0))</f>
        <v>Industry</v>
      </c>
      <c r="B504" s="241" t="str">
        <f>INDEX('Policy Characteristics'!B:B,MATCH(PolicyLevers!$C504,'Policy Characteristics'!$C:$C,0))</f>
        <v>Electrification + Hydrogen</v>
      </c>
      <c r="C504" s="255" t="str">
        <f t="shared" si="64"/>
        <v>Fraction of Industrial Fuel Use Shifted to Other Fuels</v>
      </c>
      <c r="D504" s="250" t="s">
        <v>145</v>
      </c>
      <c r="E504" s="243" t="s">
        <v>679</v>
      </c>
      <c r="F504" s="250" t="s">
        <v>723</v>
      </c>
      <c r="G504" s="243" t="s">
        <v>683</v>
      </c>
      <c r="H504" s="40">
        <v>469</v>
      </c>
      <c r="I504" s="243" t="s">
        <v>47</v>
      </c>
      <c r="J504" s="242" t="str">
        <f>INDEX('Policy Characteristics'!D:D,MATCH(PolicyLevers!$C504,'Policy Characteristics'!$C:$C,0))</f>
        <v>Electrification + Hydrogen</v>
      </c>
      <c r="K504" s="242" t="str">
        <f>INDEX('Policy Characteristics'!E:E,MATCH(PolicyLevers!$C504,'Policy Characteristics'!$C:$C,0))</f>
        <v>indst fuel type shifting</v>
      </c>
      <c r="L504" s="242">
        <f>INDEX('Policy Characteristics'!F:F,MATCH(PolicyLevers!$C504,'Policy Characteristics'!$C:$C,0))</f>
        <v>0</v>
      </c>
      <c r="M504" s="242">
        <f>INDEX('Policy Characteristics'!G:G,MATCH(PolicyLevers!$C504,'Policy Characteristics'!$C:$C,0))</f>
        <v>1</v>
      </c>
      <c r="N504" s="242">
        <f>INDEX('Policy Characteristics'!H:H,MATCH(PolicyLevers!$C504,'Policy Characteristics'!$C:$C,0))</f>
        <v>0.01</v>
      </c>
      <c r="O504" s="242" t="str">
        <f>INDEX('Policy Characteristics'!I:I,MATCH(PolicyLevers!$C504,'Policy Characteristics'!$C:$C,0))</f>
        <v>% of fuel shifted</v>
      </c>
      <c r="P504" s="242"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67" t="str">
        <f t="shared" si="62"/>
        <v>industry-ag-main.html#fuel-switching</v>
      </c>
      <c r="R504" s="268" t="str">
        <f t="shared" si="62"/>
        <v>industry-elec-and-hydrogen.html</v>
      </c>
      <c r="S504" s="265"/>
      <c r="T504" s="243"/>
    </row>
    <row r="505" spans="1:20" x14ac:dyDescent="0.35">
      <c r="A505" s="241" t="str">
        <f>INDEX('Policy Characteristics'!A:A,MATCH(PolicyLevers!$C505,'Policy Characteristics'!$C:$C,0))</f>
        <v>Industry</v>
      </c>
      <c r="B505" s="241" t="str">
        <f>INDEX('Policy Characteristics'!B:B,MATCH(PolicyLevers!$C505,'Policy Characteristics'!$C:$C,0))</f>
        <v>Electrification + Hydrogen</v>
      </c>
      <c r="C505" s="255" t="str">
        <f t="shared" si="64"/>
        <v>Fraction of Industrial Fuel Use Shifted to Other Fuels</v>
      </c>
      <c r="D505" s="250" t="s">
        <v>145</v>
      </c>
      <c r="E505" s="243" t="s">
        <v>680</v>
      </c>
      <c r="F505" s="250" t="s">
        <v>723</v>
      </c>
      <c r="G505" s="243" t="s">
        <v>684</v>
      </c>
      <c r="H505" s="40">
        <v>470</v>
      </c>
      <c r="I505" s="243" t="s">
        <v>47</v>
      </c>
      <c r="J505" s="242" t="str">
        <f>INDEX('Policy Characteristics'!D:D,MATCH(PolicyLevers!$C505,'Policy Characteristics'!$C:$C,0))</f>
        <v>Electrification + Hydrogen</v>
      </c>
      <c r="K505" s="242" t="str">
        <f>INDEX('Policy Characteristics'!E:E,MATCH(PolicyLevers!$C505,'Policy Characteristics'!$C:$C,0))</f>
        <v>indst fuel type shifting</v>
      </c>
      <c r="L505" s="242">
        <f>INDEX('Policy Characteristics'!F:F,MATCH(PolicyLevers!$C505,'Policy Characteristics'!$C:$C,0))</f>
        <v>0</v>
      </c>
      <c r="M505" s="242">
        <f>INDEX('Policy Characteristics'!G:G,MATCH(PolicyLevers!$C505,'Policy Characteristics'!$C:$C,0))</f>
        <v>1</v>
      </c>
      <c r="N505" s="242">
        <f>INDEX('Policy Characteristics'!H:H,MATCH(PolicyLevers!$C505,'Policy Characteristics'!$C:$C,0))</f>
        <v>0.01</v>
      </c>
      <c r="O505" s="242" t="str">
        <f>INDEX('Policy Characteristics'!I:I,MATCH(PolicyLevers!$C505,'Policy Characteristics'!$C:$C,0))</f>
        <v>% of fuel shifted</v>
      </c>
      <c r="P505" s="242"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67" t="str">
        <f t="shared" si="62"/>
        <v>industry-ag-main.html#fuel-switching</v>
      </c>
      <c r="R505" s="268" t="str">
        <f t="shared" si="62"/>
        <v>industry-elec-and-hydrogen.html</v>
      </c>
      <c r="S505" s="265"/>
      <c r="T505" s="243"/>
    </row>
    <row r="506" spans="1:20" x14ac:dyDescent="0.35">
      <c r="A506" s="241" t="str">
        <f>INDEX('Policy Characteristics'!A:A,MATCH(PolicyLevers!$C506,'Policy Characteristics'!$C:$C,0))</f>
        <v>Industry</v>
      </c>
      <c r="B506" s="241" t="str">
        <f>INDEX('Policy Characteristics'!B:B,MATCH(PolicyLevers!$C506,'Policy Characteristics'!$C:$C,0))</f>
        <v>Electrification + Hydrogen</v>
      </c>
      <c r="C506" s="255" t="str">
        <f t="shared" si="64"/>
        <v>Fraction of Industrial Fuel Use Shifted to Other Fuels</v>
      </c>
      <c r="D506" s="250" t="s">
        <v>145</v>
      </c>
      <c r="E506" s="243" t="s">
        <v>681</v>
      </c>
      <c r="F506" s="250" t="s">
        <v>723</v>
      </c>
      <c r="G506" s="243" t="s">
        <v>687</v>
      </c>
      <c r="H506" s="40">
        <v>471</v>
      </c>
      <c r="I506" s="243" t="s">
        <v>47</v>
      </c>
      <c r="J506" s="242" t="str">
        <f>INDEX('Policy Characteristics'!D:D,MATCH(PolicyLevers!$C506,'Policy Characteristics'!$C:$C,0))</f>
        <v>Electrification + Hydrogen</v>
      </c>
      <c r="K506" s="242" t="str">
        <f>INDEX('Policy Characteristics'!E:E,MATCH(PolicyLevers!$C506,'Policy Characteristics'!$C:$C,0))</f>
        <v>indst fuel type shifting</v>
      </c>
      <c r="L506" s="242">
        <f>INDEX('Policy Characteristics'!F:F,MATCH(PolicyLevers!$C506,'Policy Characteristics'!$C:$C,0))</f>
        <v>0</v>
      </c>
      <c r="M506" s="242">
        <f>INDEX('Policy Characteristics'!G:G,MATCH(PolicyLevers!$C506,'Policy Characteristics'!$C:$C,0))</f>
        <v>1</v>
      </c>
      <c r="N506" s="242">
        <f>INDEX('Policy Characteristics'!H:H,MATCH(PolicyLevers!$C506,'Policy Characteristics'!$C:$C,0))</f>
        <v>0.01</v>
      </c>
      <c r="O506" s="242" t="str">
        <f>INDEX('Policy Characteristics'!I:I,MATCH(PolicyLevers!$C506,'Policy Characteristics'!$C:$C,0))</f>
        <v>% of fuel shifted</v>
      </c>
      <c r="P506" s="242"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67" t="str">
        <f t="shared" si="62"/>
        <v>industry-ag-main.html#fuel-switching</v>
      </c>
      <c r="R506" s="268" t="str">
        <f t="shared" si="62"/>
        <v>industry-elec-and-hydrogen.html</v>
      </c>
      <c r="S506" s="265"/>
      <c r="T506" s="243"/>
    </row>
    <row r="507" spans="1:20" x14ac:dyDescent="0.35">
      <c r="A507" s="241" t="str">
        <f>INDEX('Policy Characteristics'!A:A,MATCH(PolicyLevers!$C507,'Policy Characteristics'!$C:$C,0))</f>
        <v>Industry</v>
      </c>
      <c r="B507" s="241" t="str">
        <f>INDEX('Policy Characteristics'!B:B,MATCH(PolicyLevers!$C507,'Policy Characteristics'!$C:$C,0))</f>
        <v>Electrification + Hydrogen</v>
      </c>
      <c r="C507" s="255" t="str">
        <f t="shared" si="64"/>
        <v>Fraction of Industrial Fuel Use Shifted to Other Fuels</v>
      </c>
      <c r="D507" s="250" t="s">
        <v>145</v>
      </c>
      <c r="E507" s="243" t="s">
        <v>1054</v>
      </c>
      <c r="F507" s="250" t="s">
        <v>723</v>
      </c>
      <c r="G507" s="243" t="s">
        <v>1057</v>
      </c>
      <c r="H507" s="40">
        <v>472</v>
      </c>
      <c r="I507" s="243" t="s">
        <v>47</v>
      </c>
      <c r="J507" s="242" t="str">
        <f>INDEX('Policy Characteristics'!D:D,MATCH(PolicyLevers!$C507,'Policy Characteristics'!$C:$C,0))</f>
        <v>Electrification + Hydrogen</v>
      </c>
      <c r="K507" s="242" t="str">
        <f>INDEX('Policy Characteristics'!E:E,MATCH(PolicyLevers!$C507,'Policy Characteristics'!$C:$C,0))</f>
        <v>indst fuel type shifting</v>
      </c>
      <c r="L507" s="242">
        <f>INDEX('Policy Characteristics'!F:F,MATCH(PolicyLevers!$C507,'Policy Characteristics'!$C:$C,0))</f>
        <v>0</v>
      </c>
      <c r="M507" s="242">
        <f>INDEX('Policy Characteristics'!G:G,MATCH(PolicyLevers!$C507,'Policy Characteristics'!$C:$C,0))</f>
        <v>1</v>
      </c>
      <c r="N507" s="242">
        <f>INDEX('Policy Characteristics'!H:H,MATCH(PolicyLevers!$C507,'Policy Characteristics'!$C:$C,0))</f>
        <v>0.01</v>
      </c>
      <c r="O507" s="242" t="str">
        <f>INDEX('Policy Characteristics'!I:I,MATCH(PolicyLevers!$C507,'Policy Characteristics'!$C:$C,0))</f>
        <v>% of fuel shifted</v>
      </c>
      <c r="P507" s="242"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67" t="str">
        <f t="shared" si="62"/>
        <v>industry-ag-main.html#fuel-switching</v>
      </c>
      <c r="R507" s="268" t="str">
        <f t="shared" si="62"/>
        <v>industry-elec-and-hydrogen.html</v>
      </c>
      <c r="S507" s="265"/>
      <c r="T507" s="243"/>
    </row>
    <row r="508" spans="1:20" x14ac:dyDescent="0.35">
      <c r="A508" s="241" t="str">
        <f>INDEX('Policy Characteristics'!A:A,MATCH(PolicyLevers!$C508,'Policy Characteristics'!$C:$C,0))</f>
        <v>Industry</v>
      </c>
      <c r="B508" s="241" t="str">
        <f>INDEX('Policy Characteristics'!B:B,MATCH(PolicyLevers!$C508,'Policy Characteristics'!$C:$C,0))</f>
        <v>Electrification + Hydrogen</v>
      </c>
      <c r="C508" s="255" t="str">
        <f t="shared" si="64"/>
        <v>Fraction of Industrial Fuel Use Shifted to Other Fuels</v>
      </c>
      <c r="D508" s="250" t="s">
        <v>145</v>
      </c>
      <c r="E508" s="243" t="s">
        <v>1055</v>
      </c>
      <c r="F508" s="250" t="s">
        <v>723</v>
      </c>
      <c r="G508" s="243" t="s">
        <v>1059</v>
      </c>
      <c r="H508" s="40">
        <v>473</v>
      </c>
      <c r="I508" s="243" t="s">
        <v>47</v>
      </c>
      <c r="J508" s="242" t="str">
        <f>INDEX('Policy Characteristics'!D:D,MATCH(PolicyLevers!$C508,'Policy Characteristics'!$C:$C,0))</f>
        <v>Electrification + Hydrogen</v>
      </c>
      <c r="K508" s="242" t="str">
        <f>INDEX('Policy Characteristics'!E:E,MATCH(PolicyLevers!$C508,'Policy Characteristics'!$C:$C,0))</f>
        <v>indst fuel type shifting</v>
      </c>
      <c r="L508" s="242">
        <f>INDEX('Policy Characteristics'!F:F,MATCH(PolicyLevers!$C508,'Policy Characteristics'!$C:$C,0))</f>
        <v>0</v>
      </c>
      <c r="M508" s="242">
        <f>INDEX('Policy Characteristics'!G:G,MATCH(PolicyLevers!$C508,'Policy Characteristics'!$C:$C,0))</f>
        <v>1</v>
      </c>
      <c r="N508" s="242">
        <f>INDEX('Policy Characteristics'!H:H,MATCH(PolicyLevers!$C508,'Policy Characteristics'!$C:$C,0))</f>
        <v>0.01</v>
      </c>
      <c r="O508" s="242" t="str">
        <f>INDEX('Policy Characteristics'!I:I,MATCH(PolicyLevers!$C508,'Policy Characteristics'!$C:$C,0))</f>
        <v>% of fuel shifted</v>
      </c>
      <c r="P508" s="242"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67" t="str">
        <f t="shared" si="62"/>
        <v>industry-ag-main.html#fuel-switching</v>
      </c>
      <c r="R508" s="268" t="str">
        <f t="shared" si="62"/>
        <v>industry-elec-and-hydrogen.html</v>
      </c>
      <c r="S508" s="265"/>
      <c r="T508" s="243"/>
    </row>
    <row r="509" spans="1:20" x14ac:dyDescent="0.35">
      <c r="A509" s="241" t="str">
        <f>INDEX('Policy Characteristics'!A:A,MATCH(PolicyLevers!$C509,'Policy Characteristics'!$C:$C,0))</f>
        <v>Industry</v>
      </c>
      <c r="B509" s="241" t="str">
        <f>INDEX('Policy Characteristics'!B:B,MATCH(PolicyLevers!$C509,'Policy Characteristics'!$C:$C,0))</f>
        <v>Electrification + Hydrogen</v>
      </c>
      <c r="C509" s="255" t="str">
        <f t="shared" si="64"/>
        <v>Fraction of Industrial Fuel Use Shifted to Other Fuels</v>
      </c>
      <c r="D509" s="250" t="s">
        <v>145</v>
      </c>
      <c r="E509" s="243" t="s">
        <v>1056</v>
      </c>
      <c r="F509" s="250" t="s">
        <v>723</v>
      </c>
      <c r="G509" s="243" t="s">
        <v>1060</v>
      </c>
      <c r="H509" s="40">
        <v>474</v>
      </c>
      <c r="I509" s="243" t="s">
        <v>47</v>
      </c>
      <c r="J509" s="242" t="str">
        <f>INDEX('Policy Characteristics'!D:D,MATCH(PolicyLevers!$C509,'Policy Characteristics'!$C:$C,0))</f>
        <v>Electrification + Hydrogen</v>
      </c>
      <c r="K509" s="242" t="str">
        <f>INDEX('Policy Characteristics'!E:E,MATCH(PolicyLevers!$C509,'Policy Characteristics'!$C:$C,0))</f>
        <v>indst fuel type shifting</v>
      </c>
      <c r="L509" s="242">
        <f>INDEX('Policy Characteristics'!F:F,MATCH(PolicyLevers!$C509,'Policy Characteristics'!$C:$C,0))</f>
        <v>0</v>
      </c>
      <c r="M509" s="242">
        <f>INDEX('Policy Characteristics'!G:G,MATCH(PolicyLevers!$C509,'Policy Characteristics'!$C:$C,0))</f>
        <v>1</v>
      </c>
      <c r="N509" s="242">
        <f>INDEX('Policy Characteristics'!H:H,MATCH(PolicyLevers!$C509,'Policy Characteristics'!$C:$C,0))</f>
        <v>0.01</v>
      </c>
      <c r="O509" s="242" t="str">
        <f>INDEX('Policy Characteristics'!I:I,MATCH(PolicyLevers!$C509,'Policy Characteristics'!$C:$C,0))</f>
        <v>% of fuel shifted</v>
      </c>
      <c r="P509" s="242"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67" t="str">
        <f t="shared" si="62"/>
        <v>industry-ag-main.html#fuel-switching</v>
      </c>
      <c r="R509" s="268" t="str">
        <f t="shared" si="62"/>
        <v>industry-elec-and-hydrogen.html</v>
      </c>
      <c r="S509" s="265"/>
      <c r="T509" s="243"/>
    </row>
    <row r="510" spans="1:20" x14ac:dyDescent="0.35">
      <c r="A510" s="241" t="str">
        <f>INDEX('Policy Characteristics'!A:A,MATCH(PolicyLevers!$C510,'Policy Characteristics'!$C:$C,0))</f>
        <v>Industry</v>
      </c>
      <c r="B510" s="241" t="str">
        <f>INDEX('Policy Characteristics'!B:B,MATCH(PolicyLevers!$C510,'Policy Characteristics'!$C:$C,0))</f>
        <v>Electrification + Hydrogen</v>
      </c>
      <c r="C510" s="255" t="str">
        <f t="shared" si="64"/>
        <v>Fraction of Industrial Fuel Use Shifted to Other Fuels</v>
      </c>
      <c r="D510" s="250" t="s">
        <v>145</v>
      </c>
      <c r="E510" s="243" t="s">
        <v>1053</v>
      </c>
      <c r="F510" s="250" t="s">
        <v>723</v>
      </c>
      <c r="G510" s="243" t="s">
        <v>1058</v>
      </c>
      <c r="H510" s="40">
        <v>475</v>
      </c>
      <c r="I510" s="243" t="s">
        <v>47</v>
      </c>
      <c r="J510" s="242" t="str">
        <f>INDEX('Policy Characteristics'!D:D,MATCH(PolicyLevers!$C510,'Policy Characteristics'!$C:$C,0))</f>
        <v>Electrification + Hydrogen</v>
      </c>
      <c r="K510" s="242" t="str">
        <f>INDEX('Policy Characteristics'!E:E,MATCH(PolicyLevers!$C510,'Policy Characteristics'!$C:$C,0))</f>
        <v>indst fuel type shifting</v>
      </c>
      <c r="L510" s="242">
        <f>INDEX('Policy Characteristics'!F:F,MATCH(PolicyLevers!$C510,'Policy Characteristics'!$C:$C,0))</f>
        <v>0</v>
      </c>
      <c r="M510" s="242">
        <f>INDEX('Policy Characteristics'!G:G,MATCH(PolicyLevers!$C510,'Policy Characteristics'!$C:$C,0))</f>
        <v>1</v>
      </c>
      <c r="N510" s="242">
        <f>INDEX('Policy Characteristics'!H:H,MATCH(PolicyLevers!$C510,'Policy Characteristics'!$C:$C,0))</f>
        <v>0.01</v>
      </c>
      <c r="O510" s="242" t="str">
        <f>INDEX('Policy Characteristics'!I:I,MATCH(PolicyLevers!$C510,'Policy Characteristics'!$C:$C,0))</f>
        <v>% of fuel shifted</v>
      </c>
      <c r="P510" s="242"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67" t="str">
        <f t="shared" si="62"/>
        <v>industry-ag-main.html#fuel-switching</v>
      </c>
      <c r="R510" s="268" t="str">
        <f t="shared" si="62"/>
        <v>industry-elec-and-hydrogen.html</v>
      </c>
      <c r="S510" s="265"/>
      <c r="T510" s="243"/>
    </row>
    <row r="511" spans="1:20" x14ac:dyDescent="0.35">
      <c r="A511" s="241" t="str">
        <f>INDEX('Policy Characteristics'!A:A,MATCH(PolicyLevers!$C511,'Policy Characteristics'!$C:$C,0))</f>
        <v>Industry</v>
      </c>
      <c r="B511" s="241" t="str">
        <f>INDEX('Policy Characteristics'!B:B,MATCH(PolicyLevers!$C511,'Policy Characteristics'!$C:$C,0))</f>
        <v>Electrification + Hydrogen</v>
      </c>
      <c r="C511" s="255" t="str">
        <f t="shared" si="64"/>
        <v>Fraction of Industrial Fuel Use Shifted to Other Fuels</v>
      </c>
      <c r="D511" s="250" t="s">
        <v>146</v>
      </c>
      <c r="E511" s="243" t="s">
        <v>676</v>
      </c>
      <c r="F511" s="250" t="s">
        <v>148</v>
      </c>
      <c r="G511" s="243" t="s">
        <v>682</v>
      </c>
      <c r="H511" s="40">
        <v>476</v>
      </c>
      <c r="I511" s="243" t="s">
        <v>47</v>
      </c>
      <c r="J511" s="242" t="str">
        <f>INDEX('Policy Characteristics'!D:D,MATCH(PolicyLevers!$C511,'Policy Characteristics'!$C:$C,0))</f>
        <v>Electrification + Hydrogen</v>
      </c>
      <c r="K511" s="242" t="str">
        <f>INDEX('Policy Characteristics'!E:E,MATCH(PolicyLevers!$C511,'Policy Characteristics'!$C:$C,0))</f>
        <v>indst fuel type shifting</v>
      </c>
      <c r="L511" s="242">
        <f>INDEX('Policy Characteristics'!F:F,MATCH(PolicyLevers!$C511,'Policy Characteristics'!$C:$C,0))</f>
        <v>0</v>
      </c>
      <c r="M511" s="242">
        <f>INDEX('Policy Characteristics'!G:G,MATCH(PolicyLevers!$C511,'Policy Characteristics'!$C:$C,0))</f>
        <v>1</v>
      </c>
      <c r="N511" s="242">
        <f>INDEX('Policy Characteristics'!H:H,MATCH(PolicyLevers!$C511,'Policy Characteristics'!$C:$C,0))</f>
        <v>0.01</v>
      </c>
      <c r="O511" s="242" t="str">
        <f>INDEX('Policy Characteristics'!I:I,MATCH(PolicyLevers!$C511,'Policy Characteristics'!$C:$C,0))</f>
        <v>% of fuel shifted</v>
      </c>
      <c r="P511" s="242"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67" t="str">
        <f t="shared" si="62"/>
        <v>industry-ag-main.html#fuel-switching</v>
      </c>
      <c r="R511" s="268" t="str">
        <f t="shared" si="62"/>
        <v>industry-elec-and-hydrogen.html</v>
      </c>
      <c r="S511" s="265"/>
      <c r="T511" s="243"/>
    </row>
    <row r="512" spans="1:20" x14ac:dyDescent="0.35">
      <c r="A512" s="241" t="str">
        <f>INDEX('Policy Characteristics'!A:A,MATCH(PolicyLevers!$C512,'Policy Characteristics'!$C:$C,0))</f>
        <v>Industry</v>
      </c>
      <c r="B512" s="241" t="str">
        <f>INDEX('Policy Characteristics'!B:B,MATCH(PolicyLevers!$C512,'Policy Characteristics'!$C:$C,0))</f>
        <v>Electrification + Hydrogen</v>
      </c>
      <c r="C512" s="255" t="str">
        <f t="shared" si="64"/>
        <v>Fraction of Industrial Fuel Use Shifted to Other Fuels</v>
      </c>
      <c r="D512" s="250" t="s">
        <v>146</v>
      </c>
      <c r="E512" s="243" t="s">
        <v>677</v>
      </c>
      <c r="F512" s="250" t="s">
        <v>148</v>
      </c>
      <c r="G512" s="243" t="s">
        <v>685</v>
      </c>
      <c r="H512" s="40">
        <v>477</v>
      </c>
      <c r="I512" s="243" t="s">
        <v>47</v>
      </c>
      <c r="J512" s="242" t="str">
        <f>INDEX('Policy Characteristics'!D:D,MATCH(PolicyLevers!$C512,'Policy Characteristics'!$C:$C,0))</f>
        <v>Electrification + Hydrogen</v>
      </c>
      <c r="K512" s="242" t="str">
        <f>INDEX('Policy Characteristics'!E:E,MATCH(PolicyLevers!$C512,'Policy Characteristics'!$C:$C,0))</f>
        <v>indst fuel type shifting</v>
      </c>
      <c r="L512" s="242">
        <f>INDEX('Policy Characteristics'!F:F,MATCH(PolicyLevers!$C512,'Policy Characteristics'!$C:$C,0))</f>
        <v>0</v>
      </c>
      <c r="M512" s="242">
        <f>INDEX('Policy Characteristics'!G:G,MATCH(PolicyLevers!$C512,'Policy Characteristics'!$C:$C,0))</f>
        <v>1</v>
      </c>
      <c r="N512" s="242">
        <f>INDEX('Policy Characteristics'!H:H,MATCH(PolicyLevers!$C512,'Policy Characteristics'!$C:$C,0))</f>
        <v>0.01</v>
      </c>
      <c r="O512" s="242" t="str">
        <f>INDEX('Policy Characteristics'!I:I,MATCH(PolicyLevers!$C512,'Policy Characteristics'!$C:$C,0))</f>
        <v>% of fuel shifted</v>
      </c>
      <c r="P512" s="242"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67" t="str">
        <f t="shared" si="62"/>
        <v>industry-ag-main.html#fuel-switching</v>
      </c>
      <c r="R512" s="268" t="str">
        <f t="shared" si="62"/>
        <v>industry-elec-and-hydrogen.html</v>
      </c>
      <c r="S512" s="265"/>
      <c r="T512" s="243"/>
    </row>
    <row r="513" spans="1:20" x14ac:dyDescent="0.35">
      <c r="A513" s="241" t="str">
        <f>INDEX('Policy Characteristics'!A:A,MATCH(PolicyLevers!$C513,'Policy Characteristics'!$C:$C,0))</f>
        <v>Industry</v>
      </c>
      <c r="B513" s="241" t="str">
        <f>INDEX('Policy Characteristics'!B:B,MATCH(PolicyLevers!$C513,'Policy Characteristics'!$C:$C,0))</f>
        <v>Electrification + Hydrogen</v>
      </c>
      <c r="C513" s="255" t="str">
        <f t="shared" si="64"/>
        <v>Fraction of Industrial Fuel Use Shifted to Other Fuels</v>
      </c>
      <c r="D513" s="250" t="s">
        <v>146</v>
      </c>
      <c r="E513" s="243" t="s">
        <v>678</v>
      </c>
      <c r="F513" s="250" t="s">
        <v>148</v>
      </c>
      <c r="G513" s="243" t="s">
        <v>686</v>
      </c>
      <c r="H513" s="40">
        <v>478</v>
      </c>
      <c r="I513" s="243" t="s">
        <v>46</v>
      </c>
      <c r="J513" s="242" t="str">
        <f>INDEX('Policy Characteristics'!D:D,MATCH(PolicyLevers!$C513,'Policy Characteristics'!$C:$C,0))</f>
        <v>Electrification + Hydrogen</v>
      </c>
      <c r="K513" s="242" t="str">
        <f>INDEX('Policy Characteristics'!E:E,MATCH(PolicyLevers!$C513,'Policy Characteristics'!$C:$C,0))</f>
        <v>indst fuel type shifting</v>
      </c>
      <c r="L513" s="242">
        <f>INDEX('Policy Characteristics'!F:F,MATCH(PolicyLevers!$C513,'Policy Characteristics'!$C:$C,0))</f>
        <v>0</v>
      </c>
      <c r="M513" s="242">
        <f>INDEX('Policy Characteristics'!G:G,MATCH(PolicyLevers!$C513,'Policy Characteristics'!$C:$C,0))</f>
        <v>1</v>
      </c>
      <c r="N513" s="242">
        <f>INDEX('Policy Characteristics'!H:H,MATCH(PolicyLevers!$C513,'Policy Characteristics'!$C:$C,0))</f>
        <v>0.01</v>
      </c>
      <c r="O513" s="242" t="str">
        <f>INDEX('Policy Characteristics'!I:I,MATCH(PolicyLevers!$C513,'Policy Characteristics'!$C:$C,0))</f>
        <v>% of fuel shifted</v>
      </c>
      <c r="P513" s="242"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67" t="str">
        <f t="shared" si="62"/>
        <v>industry-ag-main.html#fuel-switching</v>
      </c>
      <c r="R513" s="268" t="str">
        <f t="shared" si="62"/>
        <v>industry-elec-and-hydrogen.html</v>
      </c>
      <c r="S513" s="265"/>
      <c r="T513" s="243"/>
    </row>
    <row r="514" spans="1:20" x14ac:dyDescent="0.35">
      <c r="A514" s="241" t="str">
        <f>INDEX('Policy Characteristics'!A:A,MATCH(PolicyLevers!$C514,'Policy Characteristics'!$C:$C,0))</f>
        <v>Industry</v>
      </c>
      <c r="B514" s="241" t="str">
        <f>INDEX('Policy Characteristics'!B:B,MATCH(PolicyLevers!$C514,'Policy Characteristics'!$C:$C,0))</f>
        <v>Electrification + Hydrogen</v>
      </c>
      <c r="C514" s="255" t="str">
        <f t="shared" si="64"/>
        <v>Fraction of Industrial Fuel Use Shifted to Other Fuels</v>
      </c>
      <c r="D514" s="250" t="s">
        <v>146</v>
      </c>
      <c r="E514" s="243" t="s">
        <v>679</v>
      </c>
      <c r="F514" s="250" t="s">
        <v>148</v>
      </c>
      <c r="G514" s="243" t="s">
        <v>683</v>
      </c>
      <c r="H514" s="40">
        <v>479</v>
      </c>
      <c r="I514" s="243" t="s">
        <v>47</v>
      </c>
      <c r="J514" s="242" t="str">
        <f>INDEX('Policy Characteristics'!D:D,MATCH(PolicyLevers!$C514,'Policy Characteristics'!$C:$C,0))</f>
        <v>Electrification + Hydrogen</v>
      </c>
      <c r="K514" s="242" t="str">
        <f>INDEX('Policy Characteristics'!E:E,MATCH(PolicyLevers!$C514,'Policy Characteristics'!$C:$C,0))</f>
        <v>indst fuel type shifting</v>
      </c>
      <c r="L514" s="242">
        <f>INDEX('Policy Characteristics'!F:F,MATCH(PolicyLevers!$C514,'Policy Characteristics'!$C:$C,0))</f>
        <v>0</v>
      </c>
      <c r="M514" s="242">
        <f>INDEX('Policy Characteristics'!G:G,MATCH(PolicyLevers!$C514,'Policy Characteristics'!$C:$C,0))</f>
        <v>1</v>
      </c>
      <c r="N514" s="242">
        <f>INDEX('Policy Characteristics'!H:H,MATCH(PolicyLevers!$C514,'Policy Characteristics'!$C:$C,0))</f>
        <v>0.01</v>
      </c>
      <c r="O514" s="242" t="str">
        <f>INDEX('Policy Characteristics'!I:I,MATCH(PolicyLevers!$C514,'Policy Characteristics'!$C:$C,0))</f>
        <v>% of fuel shifted</v>
      </c>
      <c r="P514" s="242"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67" t="str">
        <f t="shared" si="62"/>
        <v>industry-ag-main.html#fuel-switching</v>
      </c>
      <c r="R514" s="268" t="str">
        <f t="shared" si="62"/>
        <v>industry-elec-and-hydrogen.html</v>
      </c>
      <c r="S514" s="265"/>
      <c r="T514" s="243"/>
    </row>
    <row r="515" spans="1:20" x14ac:dyDescent="0.35">
      <c r="A515" s="241" t="str">
        <f>INDEX('Policy Characteristics'!A:A,MATCH(PolicyLevers!$C515,'Policy Characteristics'!$C:$C,0))</f>
        <v>Industry</v>
      </c>
      <c r="B515" s="241" t="str">
        <f>INDEX('Policy Characteristics'!B:B,MATCH(PolicyLevers!$C515,'Policy Characteristics'!$C:$C,0))</f>
        <v>Electrification + Hydrogen</v>
      </c>
      <c r="C515" s="255" t="str">
        <f t="shared" si="64"/>
        <v>Fraction of Industrial Fuel Use Shifted to Other Fuels</v>
      </c>
      <c r="D515" s="250" t="s">
        <v>146</v>
      </c>
      <c r="E515" s="243" t="s">
        <v>680</v>
      </c>
      <c r="F515" s="250" t="s">
        <v>148</v>
      </c>
      <c r="G515" s="243" t="s">
        <v>684</v>
      </c>
      <c r="H515" s="40">
        <v>480</v>
      </c>
      <c r="I515" s="243" t="s">
        <v>46</v>
      </c>
      <c r="J515" s="242" t="str">
        <f>INDEX('Policy Characteristics'!D:D,MATCH(PolicyLevers!$C515,'Policy Characteristics'!$C:$C,0))</f>
        <v>Electrification + Hydrogen</v>
      </c>
      <c r="K515" s="242" t="str">
        <f>INDEX('Policy Characteristics'!E:E,MATCH(PolicyLevers!$C515,'Policy Characteristics'!$C:$C,0))</f>
        <v>indst fuel type shifting</v>
      </c>
      <c r="L515" s="242">
        <f>INDEX('Policy Characteristics'!F:F,MATCH(PolicyLevers!$C515,'Policy Characteristics'!$C:$C,0))</f>
        <v>0</v>
      </c>
      <c r="M515" s="242">
        <f>INDEX('Policy Characteristics'!G:G,MATCH(PolicyLevers!$C515,'Policy Characteristics'!$C:$C,0))</f>
        <v>1</v>
      </c>
      <c r="N515" s="242">
        <f>INDEX('Policy Characteristics'!H:H,MATCH(PolicyLevers!$C515,'Policy Characteristics'!$C:$C,0))</f>
        <v>0.01</v>
      </c>
      <c r="O515" s="242" t="str">
        <f>INDEX('Policy Characteristics'!I:I,MATCH(PolicyLevers!$C515,'Policy Characteristics'!$C:$C,0))</f>
        <v>% of fuel shifted</v>
      </c>
      <c r="P515" s="242"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67" t="str">
        <f t="shared" si="62"/>
        <v>industry-ag-main.html#fuel-switching</v>
      </c>
      <c r="R515" s="268" t="str">
        <f t="shared" si="62"/>
        <v>industry-elec-and-hydrogen.html</v>
      </c>
      <c r="S515" s="265"/>
      <c r="T515" s="243"/>
    </row>
    <row r="516" spans="1:20" x14ac:dyDescent="0.35">
      <c r="A516" s="241" t="str">
        <f>INDEX('Policy Characteristics'!A:A,MATCH(PolicyLevers!$C516,'Policy Characteristics'!$C:$C,0))</f>
        <v>Industry</v>
      </c>
      <c r="B516" s="241" t="str">
        <f>INDEX('Policy Characteristics'!B:B,MATCH(PolicyLevers!$C516,'Policy Characteristics'!$C:$C,0))</f>
        <v>Electrification + Hydrogen</v>
      </c>
      <c r="C516" s="255" t="str">
        <f t="shared" si="64"/>
        <v>Fraction of Industrial Fuel Use Shifted to Other Fuels</v>
      </c>
      <c r="D516" s="250" t="s">
        <v>146</v>
      </c>
      <c r="E516" s="243" t="s">
        <v>681</v>
      </c>
      <c r="F516" s="250" t="s">
        <v>148</v>
      </c>
      <c r="G516" s="243" t="s">
        <v>687</v>
      </c>
      <c r="H516" s="40">
        <v>481</v>
      </c>
      <c r="I516" s="243" t="s">
        <v>47</v>
      </c>
      <c r="J516" s="242" t="str">
        <f>INDEX('Policy Characteristics'!D:D,MATCH(PolicyLevers!$C516,'Policy Characteristics'!$C:$C,0))</f>
        <v>Electrification + Hydrogen</v>
      </c>
      <c r="K516" s="242" t="str">
        <f>INDEX('Policy Characteristics'!E:E,MATCH(PolicyLevers!$C516,'Policy Characteristics'!$C:$C,0))</f>
        <v>indst fuel type shifting</v>
      </c>
      <c r="L516" s="242">
        <f>INDEX('Policy Characteristics'!F:F,MATCH(PolicyLevers!$C516,'Policy Characteristics'!$C:$C,0))</f>
        <v>0</v>
      </c>
      <c r="M516" s="242">
        <f>INDEX('Policy Characteristics'!G:G,MATCH(PolicyLevers!$C516,'Policy Characteristics'!$C:$C,0))</f>
        <v>1</v>
      </c>
      <c r="N516" s="242">
        <f>INDEX('Policy Characteristics'!H:H,MATCH(PolicyLevers!$C516,'Policy Characteristics'!$C:$C,0))</f>
        <v>0.01</v>
      </c>
      <c r="O516" s="242" t="str">
        <f>INDEX('Policy Characteristics'!I:I,MATCH(PolicyLevers!$C516,'Policy Characteristics'!$C:$C,0))</f>
        <v>% of fuel shifted</v>
      </c>
      <c r="P516" s="242"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67" t="str">
        <f t="shared" si="62"/>
        <v>industry-ag-main.html#fuel-switching</v>
      </c>
      <c r="R516" s="268" t="str">
        <f t="shared" si="62"/>
        <v>industry-elec-and-hydrogen.html</v>
      </c>
      <c r="S516" s="265"/>
      <c r="T516" s="243"/>
    </row>
    <row r="517" spans="1:20" x14ac:dyDescent="0.35">
      <c r="A517" s="241" t="str">
        <f>INDEX('Policy Characteristics'!A:A,MATCH(PolicyLevers!$C517,'Policy Characteristics'!$C:$C,0))</f>
        <v>Industry</v>
      </c>
      <c r="B517" s="241" t="str">
        <f>INDEX('Policy Characteristics'!B:B,MATCH(PolicyLevers!$C517,'Policy Characteristics'!$C:$C,0))</f>
        <v>Electrification + Hydrogen</v>
      </c>
      <c r="C517" s="255" t="str">
        <f t="shared" si="64"/>
        <v>Fraction of Industrial Fuel Use Shifted to Other Fuels</v>
      </c>
      <c r="D517" s="250" t="s">
        <v>146</v>
      </c>
      <c r="E517" s="243" t="s">
        <v>1054</v>
      </c>
      <c r="F517" s="250" t="s">
        <v>148</v>
      </c>
      <c r="G517" s="243" t="s">
        <v>1057</v>
      </c>
      <c r="H517" s="40">
        <v>482</v>
      </c>
      <c r="I517" s="243" t="s">
        <v>47</v>
      </c>
      <c r="J517" s="242" t="str">
        <f>INDEX('Policy Characteristics'!D:D,MATCH(PolicyLevers!$C517,'Policy Characteristics'!$C:$C,0))</f>
        <v>Electrification + Hydrogen</v>
      </c>
      <c r="K517" s="242" t="str">
        <f>INDEX('Policy Characteristics'!E:E,MATCH(PolicyLevers!$C517,'Policy Characteristics'!$C:$C,0))</f>
        <v>indst fuel type shifting</v>
      </c>
      <c r="L517" s="242">
        <f>INDEX('Policy Characteristics'!F:F,MATCH(PolicyLevers!$C517,'Policy Characteristics'!$C:$C,0))</f>
        <v>0</v>
      </c>
      <c r="M517" s="242">
        <f>INDEX('Policy Characteristics'!G:G,MATCH(PolicyLevers!$C517,'Policy Characteristics'!$C:$C,0))</f>
        <v>1</v>
      </c>
      <c r="N517" s="242">
        <f>INDEX('Policy Characteristics'!H:H,MATCH(PolicyLevers!$C517,'Policy Characteristics'!$C:$C,0))</f>
        <v>0.01</v>
      </c>
      <c r="O517" s="242" t="str">
        <f>INDEX('Policy Characteristics'!I:I,MATCH(PolicyLevers!$C517,'Policy Characteristics'!$C:$C,0))</f>
        <v>% of fuel shifted</v>
      </c>
      <c r="P517" s="242"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67" t="str">
        <f t="shared" si="62"/>
        <v>industry-ag-main.html#fuel-switching</v>
      </c>
      <c r="R517" s="268" t="str">
        <f t="shared" si="62"/>
        <v>industry-elec-and-hydrogen.html</v>
      </c>
      <c r="S517" s="265"/>
      <c r="T517" s="243"/>
    </row>
    <row r="518" spans="1:20" x14ac:dyDescent="0.35">
      <c r="A518" s="241" t="str">
        <f>INDEX('Policy Characteristics'!A:A,MATCH(PolicyLevers!$C518,'Policy Characteristics'!$C:$C,0))</f>
        <v>Industry</v>
      </c>
      <c r="B518" s="241" t="str">
        <f>INDEX('Policy Characteristics'!B:B,MATCH(PolicyLevers!$C518,'Policy Characteristics'!$C:$C,0))</f>
        <v>Electrification + Hydrogen</v>
      </c>
      <c r="C518" s="255" t="str">
        <f t="shared" si="64"/>
        <v>Fraction of Industrial Fuel Use Shifted to Other Fuels</v>
      </c>
      <c r="D518" s="250" t="s">
        <v>146</v>
      </c>
      <c r="E518" s="243" t="s">
        <v>1055</v>
      </c>
      <c r="F518" s="250" t="s">
        <v>148</v>
      </c>
      <c r="G518" s="243" t="s">
        <v>1059</v>
      </c>
      <c r="H518" s="40">
        <v>483</v>
      </c>
      <c r="I518" s="243" t="s">
        <v>46</v>
      </c>
      <c r="J518" s="242" t="str">
        <f>INDEX('Policy Characteristics'!D:D,MATCH(PolicyLevers!$C518,'Policy Characteristics'!$C:$C,0))</f>
        <v>Electrification + Hydrogen</v>
      </c>
      <c r="K518" s="242" t="str">
        <f>INDEX('Policy Characteristics'!E:E,MATCH(PolicyLevers!$C518,'Policy Characteristics'!$C:$C,0))</f>
        <v>indst fuel type shifting</v>
      </c>
      <c r="L518" s="242">
        <f>INDEX('Policy Characteristics'!F:F,MATCH(PolicyLevers!$C518,'Policy Characteristics'!$C:$C,0))</f>
        <v>0</v>
      </c>
      <c r="M518" s="242">
        <f>INDEX('Policy Characteristics'!G:G,MATCH(PolicyLevers!$C518,'Policy Characteristics'!$C:$C,0))</f>
        <v>1</v>
      </c>
      <c r="N518" s="242">
        <f>INDEX('Policy Characteristics'!H:H,MATCH(PolicyLevers!$C518,'Policy Characteristics'!$C:$C,0))</f>
        <v>0.01</v>
      </c>
      <c r="O518" s="242" t="str">
        <f>INDEX('Policy Characteristics'!I:I,MATCH(PolicyLevers!$C518,'Policy Characteristics'!$C:$C,0))</f>
        <v>% of fuel shifted</v>
      </c>
      <c r="P518" s="242"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67" t="str">
        <f t="shared" si="62"/>
        <v>industry-ag-main.html#fuel-switching</v>
      </c>
      <c r="R518" s="268" t="str">
        <f t="shared" si="62"/>
        <v>industry-elec-and-hydrogen.html</v>
      </c>
      <c r="S518" s="265"/>
      <c r="T518" s="243"/>
    </row>
    <row r="519" spans="1:20" x14ac:dyDescent="0.35">
      <c r="A519" s="241" t="str">
        <f>INDEX('Policy Characteristics'!A:A,MATCH(PolicyLevers!$C519,'Policy Characteristics'!$C:$C,0))</f>
        <v>Industry</v>
      </c>
      <c r="B519" s="241" t="str">
        <f>INDEX('Policy Characteristics'!B:B,MATCH(PolicyLevers!$C519,'Policy Characteristics'!$C:$C,0))</f>
        <v>Electrification + Hydrogen</v>
      </c>
      <c r="C519" s="255" t="str">
        <f t="shared" si="64"/>
        <v>Fraction of Industrial Fuel Use Shifted to Other Fuels</v>
      </c>
      <c r="D519" s="250" t="s">
        <v>146</v>
      </c>
      <c r="E519" s="243" t="s">
        <v>1056</v>
      </c>
      <c r="F519" s="250" t="s">
        <v>148</v>
      </c>
      <c r="G519" s="243" t="s">
        <v>1060</v>
      </c>
      <c r="H519" s="40">
        <v>484</v>
      </c>
      <c r="I519" s="243" t="s">
        <v>46</v>
      </c>
      <c r="J519" s="242" t="str">
        <f>INDEX('Policy Characteristics'!D:D,MATCH(PolicyLevers!$C519,'Policy Characteristics'!$C:$C,0))</f>
        <v>Electrification + Hydrogen</v>
      </c>
      <c r="K519" s="242" t="str">
        <f>INDEX('Policy Characteristics'!E:E,MATCH(PolicyLevers!$C519,'Policy Characteristics'!$C:$C,0))</f>
        <v>indst fuel type shifting</v>
      </c>
      <c r="L519" s="242">
        <f>INDEX('Policy Characteristics'!F:F,MATCH(PolicyLevers!$C519,'Policy Characteristics'!$C:$C,0))</f>
        <v>0</v>
      </c>
      <c r="M519" s="242">
        <f>INDEX('Policy Characteristics'!G:G,MATCH(PolicyLevers!$C519,'Policy Characteristics'!$C:$C,0))</f>
        <v>1</v>
      </c>
      <c r="N519" s="242">
        <f>INDEX('Policy Characteristics'!H:H,MATCH(PolicyLevers!$C519,'Policy Characteristics'!$C:$C,0))</f>
        <v>0.01</v>
      </c>
      <c r="O519" s="242" t="str">
        <f>INDEX('Policy Characteristics'!I:I,MATCH(PolicyLevers!$C519,'Policy Characteristics'!$C:$C,0))</f>
        <v>% of fuel shifted</v>
      </c>
      <c r="P519" s="242"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67" t="str">
        <f t="shared" si="62"/>
        <v>industry-ag-main.html#fuel-switching</v>
      </c>
      <c r="R519" s="268" t="str">
        <f t="shared" si="62"/>
        <v>industry-elec-and-hydrogen.html</v>
      </c>
      <c r="S519" s="265"/>
      <c r="T519" s="243"/>
    </row>
    <row r="520" spans="1:20" x14ac:dyDescent="0.35">
      <c r="A520" s="241" t="str">
        <f>INDEX('Policy Characteristics'!A:A,MATCH(PolicyLevers!$C520,'Policy Characteristics'!$C:$C,0))</f>
        <v>Industry</v>
      </c>
      <c r="B520" s="241" t="str">
        <f>INDEX('Policy Characteristics'!B:B,MATCH(PolicyLevers!$C520,'Policy Characteristics'!$C:$C,0))</f>
        <v>Electrification + Hydrogen</v>
      </c>
      <c r="C520" s="255" t="str">
        <f t="shared" si="64"/>
        <v>Fraction of Industrial Fuel Use Shifted to Other Fuels</v>
      </c>
      <c r="D520" s="250" t="s">
        <v>146</v>
      </c>
      <c r="E520" s="243" t="s">
        <v>1053</v>
      </c>
      <c r="F520" s="250" t="s">
        <v>148</v>
      </c>
      <c r="G520" s="243" t="s">
        <v>1058</v>
      </c>
      <c r="H520" s="40">
        <v>485</v>
      </c>
      <c r="I520" s="243" t="s">
        <v>47</v>
      </c>
      <c r="J520" s="242" t="str">
        <f>INDEX('Policy Characteristics'!D:D,MATCH(PolicyLevers!$C520,'Policy Characteristics'!$C:$C,0))</f>
        <v>Electrification + Hydrogen</v>
      </c>
      <c r="K520" s="242" t="str">
        <f>INDEX('Policy Characteristics'!E:E,MATCH(PolicyLevers!$C520,'Policy Characteristics'!$C:$C,0))</f>
        <v>indst fuel type shifting</v>
      </c>
      <c r="L520" s="242">
        <f>INDEX('Policy Characteristics'!F:F,MATCH(PolicyLevers!$C520,'Policy Characteristics'!$C:$C,0))</f>
        <v>0</v>
      </c>
      <c r="M520" s="242">
        <f>INDEX('Policy Characteristics'!G:G,MATCH(PolicyLevers!$C520,'Policy Characteristics'!$C:$C,0))</f>
        <v>1</v>
      </c>
      <c r="N520" s="242">
        <f>INDEX('Policy Characteristics'!H:H,MATCH(PolicyLevers!$C520,'Policy Characteristics'!$C:$C,0))</f>
        <v>0.01</v>
      </c>
      <c r="O520" s="242" t="str">
        <f>INDEX('Policy Characteristics'!I:I,MATCH(PolicyLevers!$C520,'Policy Characteristics'!$C:$C,0))</f>
        <v>% of fuel shifted</v>
      </c>
      <c r="P520" s="242"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67" t="str">
        <f t="shared" si="62"/>
        <v>industry-ag-main.html#fuel-switching</v>
      </c>
      <c r="R520" s="268" t="str">
        <f t="shared" si="62"/>
        <v>industry-elec-and-hydrogen.html</v>
      </c>
      <c r="S520" s="265"/>
      <c r="T520" s="243"/>
    </row>
    <row r="521" spans="1:20" x14ac:dyDescent="0.35">
      <c r="A521" s="241" t="str">
        <f>INDEX('Policy Characteristics'!A:A,MATCH(PolicyLevers!$C521,'Policy Characteristics'!$C:$C,0))</f>
        <v>Industry</v>
      </c>
      <c r="B521" s="241" t="str">
        <f>INDEX('Policy Characteristics'!B:B,MATCH(PolicyLevers!$C521,'Policy Characteristics'!$C:$C,0))</f>
        <v>Electrification + Hydrogen</v>
      </c>
      <c r="C521" s="255" t="str">
        <f t="shared" si="64"/>
        <v>Fraction of Industrial Fuel Use Shifted to Other Fuels</v>
      </c>
      <c r="D521" s="250" t="s">
        <v>147</v>
      </c>
      <c r="E521" s="243" t="s">
        <v>676</v>
      </c>
      <c r="F521" s="250" t="s">
        <v>149</v>
      </c>
      <c r="G521" s="243" t="s">
        <v>682</v>
      </c>
      <c r="H521" s="40">
        <v>486</v>
      </c>
      <c r="I521" s="243" t="s">
        <v>47</v>
      </c>
      <c r="J521" s="242" t="str">
        <f>INDEX('Policy Characteristics'!D:D,MATCH(PolicyLevers!$C521,'Policy Characteristics'!$C:$C,0))</f>
        <v>Electrification + Hydrogen</v>
      </c>
      <c r="K521" s="242" t="str">
        <f>INDEX('Policy Characteristics'!E:E,MATCH(PolicyLevers!$C521,'Policy Characteristics'!$C:$C,0))</f>
        <v>indst fuel type shifting</v>
      </c>
      <c r="L521" s="242">
        <f>INDEX('Policy Characteristics'!F:F,MATCH(PolicyLevers!$C521,'Policy Characteristics'!$C:$C,0))</f>
        <v>0</v>
      </c>
      <c r="M521" s="242">
        <f>INDEX('Policy Characteristics'!G:G,MATCH(PolicyLevers!$C521,'Policy Characteristics'!$C:$C,0))</f>
        <v>1</v>
      </c>
      <c r="N521" s="242">
        <f>INDEX('Policy Characteristics'!H:H,MATCH(PolicyLevers!$C521,'Policy Characteristics'!$C:$C,0))</f>
        <v>0.01</v>
      </c>
      <c r="O521" s="242" t="str">
        <f>INDEX('Policy Characteristics'!I:I,MATCH(PolicyLevers!$C521,'Policy Characteristics'!$C:$C,0))</f>
        <v>% of fuel shifted</v>
      </c>
      <c r="P521" s="242"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67" t="str">
        <f t="shared" si="62"/>
        <v>industry-ag-main.html#fuel-switching</v>
      </c>
      <c r="R521" s="268" t="str">
        <f t="shared" si="62"/>
        <v>industry-elec-and-hydrogen.html</v>
      </c>
      <c r="S521" s="265"/>
      <c r="T521" s="243"/>
    </row>
    <row r="522" spans="1:20" x14ac:dyDescent="0.35">
      <c r="A522" s="241" t="str">
        <f>INDEX('Policy Characteristics'!A:A,MATCH(PolicyLevers!$C522,'Policy Characteristics'!$C:$C,0))</f>
        <v>Industry</v>
      </c>
      <c r="B522" s="241" t="str">
        <f>INDEX('Policy Characteristics'!B:B,MATCH(PolicyLevers!$C522,'Policy Characteristics'!$C:$C,0))</f>
        <v>Electrification + Hydrogen</v>
      </c>
      <c r="C522" s="255" t="str">
        <f t="shared" si="64"/>
        <v>Fraction of Industrial Fuel Use Shifted to Other Fuels</v>
      </c>
      <c r="D522" s="250" t="s">
        <v>147</v>
      </c>
      <c r="E522" s="243" t="s">
        <v>677</v>
      </c>
      <c r="F522" s="250" t="s">
        <v>149</v>
      </c>
      <c r="G522" s="243" t="s">
        <v>685</v>
      </c>
      <c r="H522" s="40">
        <v>487</v>
      </c>
      <c r="I522" s="243" t="s">
        <v>46</v>
      </c>
      <c r="J522" s="242" t="str">
        <f>INDEX('Policy Characteristics'!D:D,MATCH(PolicyLevers!$C522,'Policy Characteristics'!$C:$C,0))</f>
        <v>Electrification + Hydrogen</v>
      </c>
      <c r="K522" s="242" t="str">
        <f>INDEX('Policy Characteristics'!E:E,MATCH(PolicyLevers!$C522,'Policy Characteristics'!$C:$C,0))</f>
        <v>indst fuel type shifting</v>
      </c>
      <c r="L522" s="242">
        <f>INDEX('Policy Characteristics'!F:F,MATCH(PolicyLevers!$C522,'Policy Characteristics'!$C:$C,0))</f>
        <v>0</v>
      </c>
      <c r="M522" s="242">
        <f>INDEX('Policy Characteristics'!G:G,MATCH(PolicyLevers!$C522,'Policy Characteristics'!$C:$C,0))</f>
        <v>1</v>
      </c>
      <c r="N522" s="242">
        <f>INDEX('Policy Characteristics'!H:H,MATCH(PolicyLevers!$C522,'Policy Characteristics'!$C:$C,0))</f>
        <v>0.01</v>
      </c>
      <c r="O522" s="242" t="str">
        <f>INDEX('Policy Characteristics'!I:I,MATCH(PolicyLevers!$C522,'Policy Characteristics'!$C:$C,0))</f>
        <v>% of fuel shifted</v>
      </c>
      <c r="P522" s="242"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67" t="str">
        <f t="shared" si="62"/>
        <v>industry-ag-main.html#fuel-switching</v>
      </c>
      <c r="R522" s="268" t="str">
        <f t="shared" si="62"/>
        <v>industry-elec-and-hydrogen.html</v>
      </c>
      <c r="S522" s="265"/>
      <c r="T522" s="243"/>
    </row>
    <row r="523" spans="1:20" x14ac:dyDescent="0.35">
      <c r="A523" s="241" t="str">
        <f>INDEX('Policy Characteristics'!A:A,MATCH(PolicyLevers!$C523,'Policy Characteristics'!$C:$C,0))</f>
        <v>Industry</v>
      </c>
      <c r="B523" s="241" t="str">
        <f>INDEX('Policy Characteristics'!B:B,MATCH(PolicyLevers!$C523,'Policy Characteristics'!$C:$C,0))</f>
        <v>Electrification + Hydrogen</v>
      </c>
      <c r="C523" s="255" t="str">
        <f t="shared" si="64"/>
        <v>Fraction of Industrial Fuel Use Shifted to Other Fuels</v>
      </c>
      <c r="D523" s="250" t="s">
        <v>147</v>
      </c>
      <c r="E523" s="243" t="s">
        <v>678</v>
      </c>
      <c r="F523" s="250" t="s">
        <v>149</v>
      </c>
      <c r="G523" s="243" t="s">
        <v>686</v>
      </c>
      <c r="H523" s="40">
        <v>488</v>
      </c>
      <c r="I523" s="243" t="s">
        <v>46</v>
      </c>
      <c r="J523" s="242" t="str">
        <f>INDEX('Policy Characteristics'!D:D,MATCH(PolicyLevers!$C523,'Policy Characteristics'!$C:$C,0))</f>
        <v>Electrification + Hydrogen</v>
      </c>
      <c r="K523" s="242" t="str">
        <f>INDEX('Policy Characteristics'!E:E,MATCH(PolicyLevers!$C523,'Policy Characteristics'!$C:$C,0))</f>
        <v>indst fuel type shifting</v>
      </c>
      <c r="L523" s="242">
        <f>INDEX('Policy Characteristics'!F:F,MATCH(PolicyLevers!$C523,'Policy Characteristics'!$C:$C,0))</f>
        <v>0</v>
      </c>
      <c r="M523" s="242">
        <f>INDEX('Policy Characteristics'!G:G,MATCH(PolicyLevers!$C523,'Policy Characteristics'!$C:$C,0))</f>
        <v>1</v>
      </c>
      <c r="N523" s="242">
        <f>INDEX('Policy Characteristics'!H:H,MATCH(PolicyLevers!$C523,'Policy Characteristics'!$C:$C,0))</f>
        <v>0.01</v>
      </c>
      <c r="O523" s="242" t="str">
        <f>INDEX('Policy Characteristics'!I:I,MATCH(PolicyLevers!$C523,'Policy Characteristics'!$C:$C,0))</f>
        <v>% of fuel shifted</v>
      </c>
      <c r="P523" s="242"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67" t="str">
        <f t="shared" si="62"/>
        <v>industry-ag-main.html#fuel-switching</v>
      </c>
      <c r="R523" s="268" t="str">
        <f t="shared" si="62"/>
        <v>industry-elec-and-hydrogen.html</v>
      </c>
      <c r="S523" s="265"/>
      <c r="T523" s="243"/>
    </row>
    <row r="524" spans="1:20" x14ac:dyDescent="0.35">
      <c r="A524" s="241" t="str">
        <f>INDEX('Policy Characteristics'!A:A,MATCH(PolicyLevers!$C524,'Policy Characteristics'!$C:$C,0))</f>
        <v>Industry</v>
      </c>
      <c r="B524" s="241" t="str">
        <f>INDEX('Policy Characteristics'!B:B,MATCH(PolicyLevers!$C524,'Policy Characteristics'!$C:$C,0))</f>
        <v>Electrification + Hydrogen</v>
      </c>
      <c r="C524" s="255" t="str">
        <f t="shared" si="64"/>
        <v>Fraction of Industrial Fuel Use Shifted to Other Fuels</v>
      </c>
      <c r="D524" s="250" t="s">
        <v>147</v>
      </c>
      <c r="E524" s="243" t="s">
        <v>679</v>
      </c>
      <c r="F524" s="250" t="s">
        <v>149</v>
      </c>
      <c r="G524" s="243" t="s">
        <v>683</v>
      </c>
      <c r="H524" s="40">
        <v>489</v>
      </c>
      <c r="I524" s="243" t="s">
        <v>47</v>
      </c>
      <c r="J524" s="242" t="str">
        <f>INDEX('Policy Characteristics'!D:D,MATCH(PolicyLevers!$C524,'Policy Characteristics'!$C:$C,0))</f>
        <v>Electrification + Hydrogen</v>
      </c>
      <c r="K524" s="242" t="str">
        <f>INDEX('Policy Characteristics'!E:E,MATCH(PolicyLevers!$C524,'Policy Characteristics'!$C:$C,0))</f>
        <v>indst fuel type shifting</v>
      </c>
      <c r="L524" s="242">
        <f>INDEX('Policy Characteristics'!F:F,MATCH(PolicyLevers!$C524,'Policy Characteristics'!$C:$C,0))</f>
        <v>0</v>
      </c>
      <c r="M524" s="242">
        <f>INDEX('Policy Characteristics'!G:G,MATCH(PolicyLevers!$C524,'Policy Characteristics'!$C:$C,0))</f>
        <v>1</v>
      </c>
      <c r="N524" s="242">
        <f>INDEX('Policy Characteristics'!H:H,MATCH(PolicyLevers!$C524,'Policy Characteristics'!$C:$C,0))</f>
        <v>0.01</v>
      </c>
      <c r="O524" s="242" t="str">
        <f>INDEX('Policy Characteristics'!I:I,MATCH(PolicyLevers!$C524,'Policy Characteristics'!$C:$C,0))</f>
        <v>% of fuel shifted</v>
      </c>
      <c r="P524" s="242"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67" t="str">
        <f t="shared" si="62"/>
        <v>industry-ag-main.html#fuel-switching</v>
      </c>
      <c r="R524" s="268" t="str">
        <f t="shared" si="62"/>
        <v>industry-elec-and-hydrogen.html</v>
      </c>
      <c r="S524" s="265"/>
      <c r="T524" s="243"/>
    </row>
    <row r="525" spans="1:20" x14ac:dyDescent="0.35">
      <c r="A525" s="241" t="str">
        <f>INDEX('Policy Characteristics'!A:A,MATCH(PolicyLevers!$C525,'Policy Characteristics'!$C:$C,0))</f>
        <v>Industry</v>
      </c>
      <c r="B525" s="241" t="str">
        <f>INDEX('Policy Characteristics'!B:B,MATCH(PolicyLevers!$C525,'Policy Characteristics'!$C:$C,0))</f>
        <v>Electrification + Hydrogen</v>
      </c>
      <c r="C525" s="255" t="str">
        <f t="shared" si="64"/>
        <v>Fraction of Industrial Fuel Use Shifted to Other Fuels</v>
      </c>
      <c r="D525" s="250" t="s">
        <v>147</v>
      </c>
      <c r="E525" s="243" t="s">
        <v>680</v>
      </c>
      <c r="F525" s="250" t="s">
        <v>149</v>
      </c>
      <c r="G525" s="243" t="s">
        <v>684</v>
      </c>
      <c r="H525" s="40">
        <v>490</v>
      </c>
      <c r="I525" s="243" t="s">
        <v>46</v>
      </c>
      <c r="J525" s="242" t="str">
        <f>INDEX('Policy Characteristics'!D:D,MATCH(PolicyLevers!$C525,'Policy Characteristics'!$C:$C,0))</f>
        <v>Electrification + Hydrogen</v>
      </c>
      <c r="K525" s="242" t="str">
        <f>INDEX('Policy Characteristics'!E:E,MATCH(PolicyLevers!$C525,'Policy Characteristics'!$C:$C,0))</f>
        <v>indst fuel type shifting</v>
      </c>
      <c r="L525" s="242">
        <f>INDEX('Policy Characteristics'!F:F,MATCH(PolicyLevers!$C525,'Policy Characteristics'!$C:$C,0))</f>
        <v>0</v>
      </c>
      <c r="M525" s="242">
        <f>INDEX('Policy Characteristics'!G:G,MATCH(PolicyLevers!$C525,'Policy Characteristics'!$C:$C,0))</f>
        <v>1</v>
      </c>
      <c r="N525" s="242">
        <f>INDEX('Policy Characteristics'!H:H,MATCH(PolicyLevers!$C525,'Policy Characteristics'!$C:$C,0))</f>
        <v>0.01</v>
      </c>
      <c r="O525" s="242" t="str">
        <f>INDEX('Policy Characteristics'!I:I,MATCH(PolicyLevers!$C525,'Policy Characteristics'!$C:$C,0))</f>
        <v>% of fuel shifted</v>
      </c>
      <c r="P525" s="242"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67" t="str">
        <f t="shared" si="62"/>
        <v>industry-ag-main.html#fuel-switching</v>
      </c>
      <c r="R525" s="268" t="str">
        <f t="shared" si="62"/>
        <v>industry-elec-and-hydrogen.html</v>
      </c>
      <c r="S525" s="265"/>
      <c r="T525" s="243"/>
    </row>
    <row r="526" spans="1:20" x14ac:dyDescent="0.35">
      <c r="A526" s="241" t="str">
        <f>INDEX('Policy Characteristics'!A:A,MATCH(PolicyLevers!$C526,'Policy Characteristics'!$C:$C,0))</f>
        <v>Industry</v>
      </c>
      <c r="B526" s="241" t="str">
        <f>INDEX('Policy Characteristics'!B:B,MATCH(PolicyLevers!$C526,'Policy Characteristics'!$C:$C,0))</f>
        <v>Electrification + Hydrogen</v>
      </c>
      <c r="C526" s="255" t="str">
        <f t="shared" si="64"/>
        <v>Fraction of Industrial Fuel Use Shifted to Other Fuels</v>
      </c>
      <c r="D526" s="250" t="s">
        <v>147</v>
      </c>
      <c r="E526" s="243" t="s">
        <v>681</v>
      </c>
      <c r="F526" s="250" t="s">
        <v>149</v>
      </c>
      <c r="G526" s="243" t="s">
        <v>687</v>
      </c>
      <c r="H526" s="40">
        <v>491</v>
      </c>
      <c r="I526" s="243" t="s">
        <v>47</v>
      </c>
      <c r="J526" s="242" t="str">
        <f>INDEX('Policy Characteristics'!D:D,MATCH(PolicyLevers!$C526,'Policy Characteristics'!$C:$C,0))</f>
        <v>Electrification + Hydrogen</v>
      </c>
      <c r="K526" s="242" t="str">
        <f>INDEX('Policy Characteristics'!E:E,MATCH(PolicyLevers!$C526,'Policy Characteristics'!$C:$C,0))</f>
        <v>indst fuel type shifting</v>
      </c>
      <c r="L526" s="242">
        <f>INDEX('Policy Characteristics'!F:F,MATCH(PolicyLevers!$C526,'Policy Characteristics'!$C:$C,0))</f>
        <v>0</v>
      </c>
      <c r="M526" s="242">
        <f>INDEX('Policy Characteristics'!G:G,MATCH(PolicyLevers!$C526,'Policy Characteristics'!$C:$C,0))</f>
        <v>1</v>
      </c>
      <c r="N526" s="242">
        <f>INDEX('Policy Characteristics'!H:H,MATCH(PolicyLevers!$C526,'Policy Characteristics'!$C:$C,0))</f>
        <v>0.01</v>
      </c>
      <c r="O526" s="242" t="str">
        <f>INDEX('Policy Characteristics'!I:I,MATCH(PolicyLevers!$C526,'Policy Characteristics'!$C:$C,0))</f>
        <v>% of fuel shifted</v>
      </c>
      <c r="P526" s="242"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67" t="str">
        <f t="shared" si="62"/>
        <v>industry-ag-main.html#fuel-switching</v>
      </c>
      <c r="R526" s="268" t="str">
        <f t="shared" si="62"/>
        <v>industry-elec-and-hydrogen.html</v>
      </c>
      <c r="S526" s="265"/>
      <c r="T526" s="243"/>
    </row>
    <row r="527" spans="1:20" x14ac:dyDescent="0.35">
      <c r="A527" s="241" t="str">
        <f>INDEX('Policy Characteristics'!A:A,MATCH(PolicyLevers!$C527,'Policy Characteristics'!$C:$C,0))</f>
        <v>Industry</v>
      </c>
      <c r="B527" s="241" t="str">
        <f>INDEX('Policy Characteristics'!B:B,MATCH(PolicyLevers!$C527,'Policy Characteristics'!$C:$C,0))</f>
        <v>Electrification + Hydrogen</v>
      </c>
      <c r="C527" s="255" t="str">
        <f t="shared" si="64"/>
        <v>Fraction of Industrial Fuel Use Shifted to Other Fuels</v>
      </c>
      <c r="D527" s="250" t="s">
        <v>147</v>
      </c>
      <c r="E527" s="243" t="s">
        <v>1054</v>
      </c>
      <c r="F527" s="250" t="s">
        <v>149</v>
      </c>
      <c r="G527" s="243" t="s">
        <v>1057</v>
      </c>
      <c r="H527" s="40">
        <v>492</v>
      </c>
      <c r="I527" s="243" t="s">
        <v>47</v>
      </c>
      <c r="J527" s="242" t="str">
        <f>INDEX('Policy Characteristics'!D:D,MATCH(PolicyLevers!$C527,'Policy Characteristics'!$C:$C,0))</f>
        <v>Electrification + Hydrogen</v>
      </c>
      <c r="K527" s="242" t="str">
        <f>INDEX('Policy Characteristics'!E:E,MATCH(PolicyLevers!$C527,'Policy Characteristics'!$C:$C,0))</f>
        <v>indst fuel type shifting</v>
      </c>
      <c r="L527" s="242">
        <f>INDEX('Policy Characteristics'!F:F,MATCH(PolicyLevers!$C527,'Policy Characteristics'!$C:$C,0))</f>
        <v>0</v>
      </c>
      <c r="M527" s="242">
        <f>INDEX('Policy Characteristics'!G:G,MATCH(PolicyLevers!$C527,'Policy Characteristics'!$C:$C,0))</f>
        <v>1</v>
      </c>
      <c r="N527" s="242">
        <f>INDEX('Policy Characteristics'!H:H,MATCH(PolicyLevers!$C527,'Policy Characteristics'!$C:$C,0))</f>
        <v>0.01</v>
      </c>
      <c r="O527" s="242" t="str">
        <f>INDEX('Policy Characteristics'!I:I,MATCH(PolicyLevers!$C527,'Policy Characteristics'!$C:$C,0))</f>
        <v>% of fuel shifted</v>
      </c>
      <c r="P527" s="242"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67" t="str">
        <f t="shared" ref="Q527:R530" si="65">Q$451</f>
        <v>industry-ag-main.html#fuel-switching</v>
      </c>
      <c r="R527" s="268" t="str">
        <f t="shared" si="65"/>
        <v>industry-elec-and-hydrogen.html</v>
      </c>
      <c r="S527" s="265"/>
      <c r="T527" s="243"/>
    </row>
    <row r="528" spans="1:20" x14ac:dyDescent="0.35">
      <c r="A528" s="241" t="str">
        <f>INDEX('Policy Characteristics'!A:A,MATCH(PolicyLevers!$C528,'Policy Characteristics'!$C:$C,0))</f>
        <v>Industry</v>
      </c>
      <c r="B528" s="241" t="str">
        <f>INDEX('Policy Characteristics'!B:B,MATCH(PolicyLevers!$C528,'Policy Characteristics'!$C:$C,0))</f>
        <v>Electrification + Hydrogen</v>
      </c>
      <c r="C528" s="255" t="str">
        <f t="shared" si="64"/>
        <v>Fraction of Industrial Fuel Use Shifted to Other Fuels</v>
      </c>
      <c r="D528" s="250" t="s">
        <v>147</v>
      </c>
      <c r="E528" s="243" t="s">
        <v>1055</v>
      </c>
      <c r="F528" s="250" t="s">
        <v>149</v>
      </c>
      <c r="G528" s="243" t="s">
        <v>1059</v>
      </c>
      <c r="H528" s="40">
        <v>493</v>
      </c>
      <c r="I528" s="243" t="s">
        <v>46</v>
      </c>
      <c r="J528" s="242" t="str">
        <f>INDEX('Policy Characteristics'!D:D,MATCH(PolicyLevers!$C528,'Policy Characteristics'!$C:$C,0))</f>
        <v>Electrification + Hydrogen</v>
      </c>
      <c r="K528" s="242" t="str">
        <f>INDEX('Policy Characteristics'!E:E,MATCH(PolicyLevers!$C528,'Policy Characteristics'!$C:$C,0))</f>
        <v>indst fuel type shifting</v>
      </c>
      <c r="L528" s="242">
        <f>INDEX('Policy Characteristics'!F:F,MATCH(PolicyLevers!$C528,'Policy Characteristics'!$C:$C,0))</f>
        <v>0</v>
      </c>
      <c r="M528" s="242">
        <f>INDEX('Policy Characteristics'!G:G,MATCH(PolicyLevers!$C528,'Policy Characteristics'!$C:$C,0))</f>
        <v>1</v>
      </c>
      <c r="N528" s="242">
        <f>INDEX('Policy Characteristics'!H:H,MATCH(PolicyLevers!$C528,'Policy Characteristics'!$C:$C,0))</f>
        <v>0.01</v>
      </c>
      <c r="O528" s="242" t="str">
        <f>INDEX('Policy Characteristics'!I:I,MATCH(PolicyLevers!$C528,'Policy Characteristics'!$C:$C,0))</f>
        <v>% of fuel shifted</v>
      </c>
      <c r="P528" s="242"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67" t="str">
        <f t="shared" si="65"/>
        <v>industry-ag-main.html#fuel-switching</v>
      </c>
      <c r="R528" s="268" t="str">
        <f t="shared" si="65"/>
        <v>industry-elec-and-hydrogen.html</v>
      </c>
      <c r="S528" s="265"/>
      <c r="T528" s="243"/>
    </row>
    <row r="529" spans="1:20" x14ac:dyDescent="0.35">
      <c r="A529" s="241" t="str">
        <f>INDEX('Policy Characteristics'!A:A,MATCH(PolicyLevers!$C529,'Policy Characteristics'!$C:$C,0))</f>
        <v>Industry</v>
      </c>
      <c r="B529" s="241" t="str">
        <f>INDEX('Policy Characteristics'!B:B,MATCH(PolicyLevers!$C529,'Policy Characteristics'!$C:$C,0))</f>
        <v>Electrification + Hydrogen</v>
      </c>
      <c r="C529" s="255" t="str">
        <f t="shared" si="64"/>
        <v>Fraction of Industrial Fuel Use Shifted to Other Fuels</v>
      </c>
      <c r="D529" s="250" t="s">
        <v>147</v>
      </c>
      <c r="E529" s="243" t="s">
        <v>1056</v>
      </c>
      <c r="F529" s="250" t="s">
        <v>149</v>
      </c>
      <c r="G529" s="243" t="s">
        <v>1060</v>
      </c>
      <c r="H529" s="40">
        <v>494</v>
      </c>
      <c r="I529" s="243" t="s">
        <v>46</v>
      </c>
      <c r="J529" s="242" t="str">
        <f>INDEX('Policy Characteristics'!D:D,MATCH(PolicyLevers!$C529,'Policy Characteristics'!$C:$C,0))</f>
        <v>Electrification + Hydrogen</v>
      </c>
      <c r="K529" s="242" t="str">
        <f>INDEX('Policy Characteristics'!E:E,MATCH(PolicyLevers!$C529,'Policy Characteristics'!$C:$C,0))</f>
        <v>indst fuel type shifting</v>
      </c>
      <c r="L529" s="242">
        <f>INDEX('Policy Characteristics'!F:F,MATCH(PolicyLevers!$C529,'Policy Characteristics'!$C:$C,0))</f>
        <v>0</v>
      </c>
      <c r="M529" s="242">
        <f>INDEX('Policy Characteristics'!G:G,MATCH(PolicyLevers!$C529,'Policy Characteristics'!$C:$C,0))</f>
        <v>1</v>
      </c>
      <c r="N529" s="242">
        <f>INDEX('Policy Characteristics'!H:H,MATCH(PolicyLevers!$C529,'Policy Characteristics'!$C:$C,0))</f>
        <v>0.01</v>
      </c>
      <c r="O529" s="242" t="str">
        <f>INDEX('Policy Characteristics'!I:I,MATCH(PolicyLevers!$C529,'Policy Characteristics'!$C:$C,0))</f>
        <v>% of fuel shifted</v>
      </c>
      <c r="P529" s="242"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67" t="str">
        <f t="shared" si="65"/>
        <v>industry-ag-main.html#fuel-switching</v>
      </c>
      <c r="R529" s="268" t="str">
        <f t="shared" si="65"/>
        <v>industry-elec-and-hydrogen.html</v>
      </c>
      <c r="S529" s="265"/>
      <c r="T529" s="243"/>
    </row>
    <row r="530" spans="1:20" x14ac:dyDescent="0.35">
      <c r="A530" s="241" t="str">
        <f>INDEX('Policy Characteristics'!A:A,MATCH(PolicyLevers!$C530,'Policy Characteristics'!$C:$C,0))</f>
        <v>Industry</v>
      </c>
      <c r="B530" s="241" t="str">
        <f>INDEX('Policy Characteristics'!B:B,MATCH(PolicyLevers!$C530,'Policy Characteristics'!$C:$C,0))</f>
        <v>Electrification + Hydrogen</v>
      </c>
      <c r="C530" s="255" t="str">
        <f t="shared" si="64"/>
        <v>Fraction of Industrial Fuel Use Shifted to Other Fuels</v>
      </c>
      <c r="D530" s="250" t="s">
        <v>147</v>
      </c>
      <c r="E530" s="243" t="s">
        <v>1053</v>
      </c>
      <c r="F530" s="250" t="s">
        <v>149</v>
      </c>
      <c r="G530" s="243" t="s">
        <v>1058</v>
      </c>
      <c r="H530" s="40">
        <v>495</v>
      </c>
      <c r="I530" s="243" t="s">
        <v>47</v>
      </c>
      <c r="J530" s="242" t="str">
        <f>INDEX('Policy Characteristics'!D:D,MATCH(PolicyLevers!$C530,'Policy Characteristics'!$C:$C,0))</f>
        <v>Electrification + Hydrogen</v>
      </c>
      <c r="K530" s="242" t="str">
        <f>INDEX('Policy Characteristics'!E:E,MATCH(PolicyLevers!$C530,'Policy Characteristics'!$C:$C,0))</f>
        <v>indst fuel type shifting</v>
      </c>
      <c r="L530" s="242">
        <f>INDEX('Policy Characteristics'!F:F,MATCH(PolicyLevers!$C530,'Policy Characteristics'!$C:$C,0))</f>
        <v>0</v>
      </c>
      <c r="M530" s="242">
        <f>INDEX('Policy Characteristics'!G:G,MATCH(PolicyLevers!$C530,'Policy Characteristics'!$C:$C,0))</f>
        <v>1</v>
      </c>
      <c r="N530" s="242">
        <f>INDEX('Policy Characteristics'!H:H,MATCH(PolicyLevers!$C530,'Policy Characteristics'!$C:$C,0))</f>
        <v>0.01</v>
      </c>
      <c r="O530" s="242" t="str">
        <f>INDEX('Policy Characteristics'!I:I,MATCH(PolicyLevers!$C530,'Policy Characteristics'!$C:$C,0))</f>
        <v>% of fuel shifted</v>
      </c>
      <c r="P530" s="242"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67" t="str">
        <f t="shared" si="65"/>
        <v>industry-ag-main.html#fuel-switching</v>
      </c>
      <c r="R530" s="268" t="str">
        <f t="shared" si="65"/>
        <v>industry-elec-and-hydrogen.html</v>
      </c>
      <c r="S530" s="265"/>
      <c r="T530" s="243"/>
    </row>
    <row r="531" spans="1:20" s="242" customFormat="1" x14ac:dyDescent="0.35">
      <c r="A531" s="241" t="str">
        <f>INDEX('Policy Characteristics'!A:A,MATCH(PolicyLevers!$C531,'Policy Characteristics'!$C:$C,0))</f>
        <v>Industry</v>
      </c>
      <c r="B531" s="241" t="str">
        <f>INDEX('Policy Characteristics'!B:B,MATCH(PolicyLevers!$C531,'Policy Characteristics'!$C:$C,0))</f>
        <v>F-Gas Substitution</v>
      </c>
      <c r="C531" s="252" t="s">
        <v>1142</v>
      </c>
      <c r="D531" s="250"/>
      <c r="E531" s="250"/>
      <c r="F531" s="250"/>
      <c r="G531" s="250"/>
      <c r="H531" s="177">
        <v>58</v>
      </c>
      <c r="I531" s="250" t="s">
        <v>46</v>
      </c>
      <c r="J531" s="242" t="str">
        <f>INDEX('Policy Characteristics'!D:D,MATCH(PolicyLevers!$C531,'Policy Characteristics'!$C:$C,0))</f>
        <v>F-gas Measures</v>
      </c>
      <c r="K531" s="242" t="str">
        <f>INDEX('Policy Characteristics'!E:E,MATCH(PolicyLevers!$C531,'Policy Characteristics'!$C:$C,0))</f>
        <v>indst f gas substitution</v>
      </c>
      <c r="L531" s="242">
        <f>INDEX('Policy Characteristics'!F:F,MATCH(PolicyLevers!$C531,'Policy Characteristics'!$C:$C,0))</f>
        <v>0</v>
      </c>
      <c r="M531" s="242">
        <f>INDEX('Policy Characteristics'!G:G,MATCH(PolicyLevers!$C531,'Policy Characteristics'!$C:$C,0))</f>
        <v>1</v>
      </c>
      <c r="N531" s="242">
        <f>INDEX('Policy Characteristics'!H:H,MATCH(PolicyLevers!$C531,'Policy Characteristics'!$C:$C,0))</f>
        <v>0.01</v>
      </c>
      <c r="O531" s="242" t="str">
        <f>INDEX('Policy Characteristics'!I:I,MATCH(PolicyLevers!$C531,'Policy Characteristics'!$C:$C,0))</f>
        <v>% of potential achieved</v>
      </c>
      <c r="P531" s="242"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250" t="s">
        <v>1753</v>
      </c>
      <c r="R531" s="264" t="s">
        <v>513</v>
      </c>
      <c r="S531" s="276" t="s">
        <v>168</v>
      </c>
      <c r="T531" s="250"/>
    </row>
    <row r="532" spans="1:20" s="242" customFormat="1" x14ac:dyDescent="0.35">
      <c r="A532" s="241" t="str">
        <f>INDEX('Policy Characteristics'!A:A,MATCH(PolicyLevers!$C532,'Policy Characteristics'!$C:$C,0))</f>
        <v>Industry</v>
      </c>
      <c r="B532" s="241" t="str">
        <f>INDEX('Policy Characteristics'!B:B,MATCH(PolicyLevers!$C532,'Policy Characteristics'!$C:$C,0))</f>
        <v>F-Gas Destruction</v>
      </c>
      <c r="C532" s="252" t="s">
        <v>1143</v>
      </c>
      <c r="D532" s="250"/>
      <c r="E532" s="250"/>
      <c r="F532" s="250"/>
      <c r="G532" s="250"/>
      <c r="H532" s="177">
        <v>510</v>
      </c>
      <c r="I532" s="250" t="s">
        <v>46</v>
      </c>
      <c r="J532" s="242" t="str">
        <f>INDEX('Policy Characteristics'!D:D,MATCH(PolicyLevers!$C532,'Policy Characteristics'!$C:$C,0))</f>
        <v>F-gas Measures</v>
      </c>
      <c r="K532" s="242" t="str">
        <f>INDEX('Policy Characteristics'!E:E,MATCH(PolicyLevers!$C532,'Policy Characteristics'!$C:$C,0))</f>
        <v>indst f gas destruction</v>
      </c>
      <c r="L532" s="242">
        <f>INDEX('Policy Characteristics'!F:F,MATCH(PolicyLevers!$C532,'Policy Characteristics'!$C:$C,0))</f>
        <v>0</v>
      </c>
      <c r="M532" s="242">
        <f>INDEX('Policy Characteristics'!G:G,MATCH(PolicyLevers!$C532,'Policy Characteristics'!$C:$C,0))</f>
        <v>1</v>
      </c>
      <c r="N532" s="242">
        <f>INDEX('Policy Characteristics'!H:H,MATCH(PolicyLevers!$C532,'Policy Characteristics'!$C:$C,0))</f>
        <v>0.01</v>
      </c>
      <c r="O532" s="242" t="str">
        <f>INDEX('Policy Characteristics'!I:I,MATCH(PolicyLevers!$C532,'Policy Characteristics'!$C:$C,0))</f>
        <v>% of potential achieved</v>
      </c>
      <c r="P532" s="242"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250" t="s">
        <v>1753</v>
      </c>
      <c r="R532" s="264" t="s">
        <v>513</v>
      </c>
      <c r="S532" s="276"/>
      <c r="T532" s="250"/>
    </row>
    <row r="533" spans="1:20" s="242" customFormat="1" x14ac:dyDescent="0.35">
      <c r="A533" s="241" t="str">
        <f>INDEX('Policy Characteristics'!A:A,MATCH(PolicyLevers!$C533,'Policy Characteristics'!$C:$C,0))</f>
        <v>Industry</v>
      </c>
      <c r="B533" s="241" t="str">
        <f>INDEX('Policy Characteristics'!B:B,MATCH(PolicyLevers!$C533,'Policy Characteristics'!$C:$C,0))</f>
        <v>F-Gas Recovery</v>
      </c>
      <c r="C533" s="252" t="s">
        <v>1144</v>
      </c>
      <c r="D533" s="250"/>
      <c r="E533" s="250"/>
      <c r="F533" s="250"/>
      <c r="G533" s="250"/>
      <c r="H533" s="177">
        <v>511</v>
      </c>
      <c r="I533" s="250" t="s">
        <v>46</v>
      </c>
      <c r="J533" s="242" t="str">
        <f>INDEX('Policy Characteristics'!D:D,MATCH(PolicyLevers!$C533,'Policy Characteristics'!$C:$C,0))</f>
        <v>F-gas Measures</v>
      </c>
      <c r="K533" s="242" t="str">
        <f>INDEX('Policy Characteristics'!E:E,MATCH(PolicyLevers!$C533,'Policy Characteristics'!$C:$C,0))</f>
        <v>indst f gas recovery</v>
      </c>
      <c r="L533" s="242">
        <f>INDEX('Policy Characteristics'!F:F,MATCH(PolicyLevers!$C533,'Policy Characteristics'!$C:$C,0))</f>
        <v>0</v>
      </c>
      <c r="M533" s="242">
        <f>INDEX('Policy Characteristics'!G:G,MATCH(PolicyLevers!$C533,'Policy Characteristics'!$C:$C,0))</f>
        <v>1</v>
      </c>
      <c r="N533" s="242">
        <f>INDEX('Policy Characteristics'!H:H,MATCH(PolicyLevers!$C533,'Policy Characteristics'!$C:$C,0))</f>
        <v>0.01</v>
      </c>
      <c r="O533" s="242" t="str">
        <f>INDEX('Policy Characteristics'!I:I,MATCH(PolicyLevers!$C533,'Policy Characteristics'!$C:$C,0))</f>
        <v>% of potential achieved</v>
      </c>
      <c r="P533" s="242"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250" t="s">
        <v>1753</v>
      </c>
      <c r="R533" s="264" t="s">
        <v>513</v>
      </c>
      <c r="S533" s="276"/>
      <c r="T533" s="250"/>
    </row>
    <row r="534" spans="1:20" s="242" customFormat="1" x14ac:dyDescent="0.35">
      <c r="A534" s="241" t="str">
        <f>INDEX('Policy Characteristics'!A:A,MATCH(PolicyLevers!$C534,'Policy Characteristics'!$C:$C,0))</f>
        <v>Industry</v>
      </c>
      <c r="B534" s="241" t="str">
        <f>INDEX('Policy Characteristics'!B:B,MATCH(PolicyLevers!$C534,'Policy Characteristics'!$C:$C,0))</f>
        <v>F-Gas Eqpt. Maintenance &amp; Retrofits</v>
      </c>
      <c r="C534" s="252" t="s">
        <v>1145</v>
      </c>
      <c r="D534" s="250"/>
      <c r="E534" s="250"/>
      <c r="F534" s="250"/>
      <c r="G534" s="250"/>
      <c r="H534" s="177">
        <v>512</v>
      </c>
      <c r="I534" s="250" t="s">
        <v>46</v>
      </c>
      <c r="J534" s="242" t="str">
        <f>INDEX('Policy Characteristics'!D:D,MATCH(PolicyLevers!$C534,'Policy Characteristics'!$C:$C,0))</f>
        <v>F-gas Measures</v>
      </c>
      <c r="K534" s="242" t="str">
        <f>INDEX('Policy Characteristics'!E:E,MATCH(PolicyLevers!$C534,'Policy Characteristics'!$C:$C,0))</f>
        <v>indst f gas inspct maint retrofit</v>
      </c>
      <c r="L534" s="242">
        <f>INDEX('Policy Characteristics'!F:F,MATCH(PolicyLevers!$C534,'Policy Characteristics'!$C:$C,0))</f>
        <v>0</v>
      </c>
      <c r="M534" s="242">
        <f>INDEX('Policy Characteristics'!G:G,MATCH(PolicyLevers!$C534,'Policy Characteristics'!$C:$C,0))</f>
        <v>1</v>
      </c>
      <c r="N534" s="242">
        <f>INDEX('Policy Characteristics'!H:H,MATCH(PolicyLevers!$C534,'Policy Characteristics'!$C:$C,0))</f>
        <v>0.01</v>
      </c>
      <c r="O534" s="242" t="str">
        <f>INDEX('Policy Characteristics'!I:I,MATCH(PolicyLevers!$C534,'Policy Characteristics'!$C:$C,0))</f>
        <v>% of potential achieved</v>
      </c>
      <c r="P534" s="242"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250" t="s">
        <v>1753</v>
      </c>
      <c r="R534" s="264" t="s">
        <v>513</v>
      </c>
      <c r="S534" s="276"/>
      <c r="T534" s="250"/>
    </row>
    <row r="535" spans="1:20" s="251" customFormat="1" x14ac:dyDescent="0.35">
      <c r="A535" s="241" t="str">
        <f>INDEX('Policy Characteristics'!A:A,MATCH(PolicyLevers!$C535,'Policy Characteristics'!$C:$C,0))</f>
        <v>Industry</v>
      </c>
      <c r="B535" s="241" t="str">
        <f>INDEX('Policy Characteristics'!B:B,MATCH(PolicyLevers!$C535,'Policy Characteristics'!$C:$C,0))</f>
        <v>Material Efficiency, Longevity, &amp; Re-Use</v>
      </c>
      <c r="C535" s="262" t="s">
        <v>721</v>
      </c>
      <c r="D535" s="243" t="s">
        <v>141</v>
      </c>
      <c r="E535" s="243"/>
      <c r="F535" s="250" t="s">
        <v>690</v>
      </c>
      <c r="G535" s="243"/>
      <c r="H535" s="40">
        <v>429</v>
      </c>
      <c r="I535" s="243" t="s">
        <v>46</v>
      </c>
      <c r="J535" s="242" t="str">
        <f>INDEX('Policy Characteristics'!D:D,MATCH(PolicyLevers!$C535,'Policy Characteristics'!$C:$C,0))</f>
        <v>Material Efficiency, Longevity, &amp; Re-Use</v>
      </c>
      <c r="K535" s="242" t="str">
        <f>INDEX('Policy Characteristics'!E:E,MATCH(PolicyLevers!$C535,'Policy Characteristics'!$C:$C,0))</f>
        <v>indst reduce nonenergy product demand</v>
      </c>
      <c r="L535" s="242">
        <f>INDEX('Policy Characteristics'!F:F,MATCH(PolicyLevers!$C535,'Policy Characteristics'!$C:$C,0))</f>
        <v>0</v>
      </c>
      <c r="M535" s="242">
        <f>INDEX('Policy Characteristics'!G:G,MATCH(PolicyLevers!$C535,'Policy Characteristics'!$C:$C,0))</f>
        <v>1</v>
      </c>
      <c r="N535" s="242">
        <f>INDEX('Policy Characteristics'!H:H,MATCH(PolicyLevers!$C535,'Policy Characteristics'!$C:$C,0))</f>
        <v>0.01</v>
      </c>
      <c r="O535" s="242" t="str">
        <f>INDEX('Policy Characteristics'!I:I,MATCH(PolicyLevers!$C535,'Policy Characteristics'!$C:$C,0))</f>
        <v>% demand reduction</v>
      </c>
      <c r="P535" s="242" t="str">
        <f>INDEX('Policy Characteristics'!J:J,MATCH(PolicyLevers!$C535,'Policy Characteristics'!$C:$C,0))</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243"/>
      <c r="R535" s="264" t="s">
        <v>1044</v>
      </c>
      <c r="S535" s="265" t="s">
        <v>727</v>
      </c>
      <c r="T535" s="273"/>
    </row>
    <row r="536" spans="1:20" s="251" customFormat="1" x14ac:dyDescent="0.35">
      <c r="A536" s="241" t="str">
        <f>INDEX('Policy Characteristics'!A:A,MATCH(PolicyLevers!$C536,'Policy Characteristics'!$C:$C,0))</f>
        <v>Industry</v>
      </c>
      <c r="B536" s="241" t="str">
        <f>INDEX('Policy Characteristics'!B:B,MATCH(PolicyLevers!$C536,'Policy Characteristics'!$C:$C,0))</f>
        <v>Material Efficiency, Longevity, &amp; Re-Use</v>
      </c>
      <c r="C536" s="255" t="str">
        <f t="shared" ref="A536:C536" si="66">C$535</f>
        <v>Percent Reduction in Nonenergy Nonagriculture Industry Product Demand</v>
      </c>
      <c r="D536" s="250" t="s">
        <v>143</v>
      </c>
      <c r="E536" s="243"/>
      <c r="F536" s="250" t="s">
        <v>692</v>
      </c>
      <c r="G536" s="243"/>
      <c r="H536" s="40">
        <v>430</v>
      </c>
      <c r="I536" s="243" t="s">
        <v>46</v>
      </c>
      <c r="J536" s="242" t="str">
        <f>INDEX('Policy Characteristics'!D:D,MATCH(PolicyLevers!$C536,'Policy Characteristics'!$C:$C,0))</f>
        <v>Material Efficiency, Longevity, &amp; Re-Use</v>
      </c>
      <c r="K536" s="242" t="str">
        <f>INDEX('Policy Characteristics'!E:E,MATCH(PolicyLevers!$C536,'Policy Characteristics'!$C:$C,0))</f>
        <v>indst reduce nonenergy product demand</v>
      </c>
      <c r="L536" s="242">
        <f>INDEX('Policy Characteristics'!F:F,MATCH(PolicyLevers!$C536,'Policy Characteristics'!$C:$C,0))</f>
        <v>0</v>
      </c>
      <c r="M536" s="242">
        <f>INDEX('Policy Characteristics'!G:G,MATCH(PolicyLevers!$C536,'Policy Characteristics'!$C:$C,0))</f>
        <v>1</v>
      </c>
      <c r="N536" s="242">
        <f>INDEX('Policy Characteristics'!H:H,MATCH(PolicyLevers!$C536,'Policy Characteristics'!$C:$C,0))</f>
        <v>0.01</v>
      </c>
      <c r="O536" s="242" t="str">
        <f>INDEX('Policy Characteristics'!I:I,MATCH(PolicyLevers!$C536,'Policy Characteristics'!$C:$C,0))</f>
        <v>% demand reduction</v>
      </c>
      <c r="P536" s="242" t="str">
        <f>INDEX('Policy Characteristics'!J:J,MATCH(PolicyLevers!$C536,'Policy Characteristics'!$C:$C,0))</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243"/>
      <c r="R536" s="268" t="str">
        <f t="shared" ref="R536" si="67">R$535</f>
        <v>material-efficiency-longevity-reuse.html</v>
      </c>
      <c r="S536" s="265" t="s">
        <v>728</v>
      </c>
      <c r="T536" s="273"/>
    </row>
    <row r="537" spans="1:20" s="251" customFormat="1" x14ac:dyDescent="0.35">
      <c r="A537" s="241" t="str">
        <f>INDEX('Policy Characteristics'!A:A,MATCH(PolicyLevers!$C537,'Policy Characteristics'!$C:$C,0))</f>
        <v>Industry</v>
      </c>
      <c r="B537" s="241" t="str">
        <f>INDEX('Policy Characteristics'!B:B,MATCH(PolicyLevers!$C537,'Policy Characteristics'!$C:$C,0))</f>
        <v>Material Efficiency, Longevity, &amp; Re-Use</v>
      </c>
      <c r="C537" s="255" t="str">
        <f t="shared" ref="A537:C537" si="68">C$535</f>
        <v>Percent Reduction in Nonenergy Nonagriculture Industry Product Demand</v>
      </c>
      <c r="D537" s="250" t="s">
        <v>145</v>
      </c>
      <c r="E537" s="243"/>
      <c r="F537" s="250" t="s">
        <v>723</v>
      </c>
      <c r="G537" s="243"/>
      <c r="H537" s="40">
        <v>432</v>
      </c>
      <c r="I537" s="243" t="s">
        <v>46</v>
      </c>
      <c r="J537" s="242" t="str">
        <f>INDEX('Policy Characteristics'!D:D,MATCH(PolicyLevers!$C537,'Policy Characteristics'!$C:$C,0))</f>
        <v>Material Efficiency, Longevity, &amp; Re-Use</v>
      </c>
      <c r="K537" s="242" t="str">
        <f>INDEX('Policy Characteristics'!E:E,MATCH(PolicyLevers!$C537,'Policy Characteristics'!$C:$C,0))</f>
        <v>indst reduce nonenergy product demand</v>
      </c>
      <c r="L537" s="242">
        <f>INDEX('Policy Characteristics'!F:F,MATCH(PolicyLevers!$C537,'Policy Characteristics'!$C:$C,0))</f>
        <v>0</v>
      </c>
      <c r="M537" s="242">
        <f>INDEX('Policy Characteristics'!G:G,MATCH(PolicyLevers!$C537,'Policy Characteristics'!$C:$C,0))</f>
        <v>1</v>
      </c>
      <c r="N537" s="242">
        <f>INDEX('Policy Characteristics'!H:H,MATCH(PolicyLevers!$C537,'Policy Characteristics'!$C:$C,0))</f>
        <v>0.01</v>
      </c>
      <c r="O537" s="242" t="str">
        <f>INDEX('Policy Characteristics'!I:I,MATCH(PolicyLevers!$C537,'Policy Characteristics'!$C:$C,0))</f>
        <v>% demand reduction</v>
      </c>
      <c r="P537" s="242" t="str">
        <f>INDEX('Policy Characteristics'!J:J,MATCH(PolicyLevers!$C537,'Policy Characteristics'!$C:$C,0))</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243"/>
      <c r="R537" s="264" t="s">
        <v>1045</v>
      </c>
      <c r="S537" s="265" t="s">
        <v>730</v>
      </c>
      <c r="T537" s="273"/>
    </row>
    <row r="538" spans="1:20" x14ac:dyDescent="0.35">
      <c r="A538" s="241" t="str">
        <f>INDEX('Policy Characteristics'!A:A,MATCH(PolicyLevers!$C538,'Policy Characteristics'!$C:$C,0))</f>
        <v>Industry</v>
      </c>
      <c r="B538" s="241" t="str">
        <f>INDEX('Policy Characteristics'!B:B,MATCH(PolicyLevers!$C538,'Policy Characteristics'!$C:$C,0))</f>
        <v>Methane Capture</v>
      </c>
      <c r="C538" s="262" t="s">
        <v>273</v>
      </c>
      <c r="D538" s="243" t="s">
        <v>142</v>
      </c>
      <c r="E538" s="243"/>
      <c r="F538" s="250" t="s">
        <v>691</v>
      </c>
      <c r="G538" s="243"/>
      <c r="H538" s="40">
        <v>56</v>
      </c>
      <c r="I538" s="243" t="s">
        <v>46</v>
      </c>
      <c r="J538" s="242" t="str">
        <f>INDEX('Policy Characteristics'!D:D,MATCH(PolicyLevers!$C538,'Policy Characteristics'!$C:$C,0))</f>
        <v>Methane Capture and Destruction</v>
      </c>
      <c r="K538" s="242" t="str">
        <f>INDEX('Policy Characteristics'!E:E,MATCH(PolicyLevers!$C538,'Policy Characteristics'!$C:$C,0))</f>
        <v>indst methane capture</v>
      </c>
      <c r="L538" s="242">
        <f>INDEX('Policy Characteristics'!F:F,MATCH(PolicyLevers!$C538,'Policy Characteristics'!$C:$C,0))</f>
        <v>0</v>
      </c>
      <c r="M538" s="242">
        <f>INDEX('Policy Characteristics'!G:G,MATCH(PolicyLevers!$C538,'Policy Characteristics'!$C:$C,0))</f>
        <v>1</v>
      </c>
      <c r="N538" s="242">
        <f>INDEX('Policy Characteristics'!H:H,MATCH(PolicyLevers!$C538,'Policy Characteristics'!$C:$C,0))</f>
        <v>0.01</v>
      </c>
      <c r="O538" s="242" t="str">
        <f>INDEX('Policy Characteristics'!I:I,MATCH(PolicyLevers!$C538,'Policy Characteristics'!$C:$C,0))</f>
        <v>% of potential achieved</v>
      </c>
      <c r="P538" s="242"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243" t="s">
        <v>1754</v>
      </c>
      <c r="R538" s="264" t="s">
        <v>226</v>
      </c>
      <c r="S538" s="265" t="s">
        <v>168</v>
      </c>
      <c r="T538" s="243"/>
    </row>
    <row r="539" spans="1:20" x14ac:dyDescent="0.35">
      <c r="A539" s="241" t="str">
        <f>INDEX('Policy Characteristics'!A:A,MATCH(PolicyLevers!$C539,'Policy Characteristics'!$C:$C,0))</f>
        <v>Industry</v>
      </c>
      <c r="B539" s="241" t="str">
        <f>INDEX('Policy Characteristics'!B:B,MATCH(PolicyLevers!$C539,'Policy Characteristics'!$C:$C,0))</f>
        <v>Methane Capture</v>
      </c>
      <c r="C539" s="255" t="str">
        <f t="shared" ref="B539:C540" si="69">C$538</f>
        <v>Fraction of Methane Capture Opportunities Achieved</v>
      </c>
      <c r="D539" s="243" t="s">
        <v>724</v>
      </c>
      <c r="E539" s="243"/>
      <c r="F539" s="243" t="s">
        <v>1127</v>
      </c>
      <c r="G539" s="243"/>
      <c r="H539" s="40">
        <v>513</v>
      </c>
      <c r="I539" s="243" t="s">
        <v>46</v>
      </c>
      <c r="J539" s="242" t="str">
        <f>INDEX('Policy Characteristics'!D:D,MATCH(PolicyLevers!$C539,'Policy Characteristics'!$C:$C,0))</f>
        <v>Methane Capture and Destruction</v>
      </c>
      <c r="K539" s="242" t="str">
        <f>INDEX('Policy Characteristics'!E:E,MATCH(PolicyLevers!$C539,'Policy Characteristics'!$C:$C,0))</f>
        <v>indst methane capture</v>
      </c>
      <c r="L539" s="242">
        <f>INDEX('Policy Characteristics'!F:F,MATCH(PolicyLevers!$C539,'Policy Characteristics'!$C:$C,0))</f>
        <v>0</v>
      </c>
      <c r="M539" s="242">
        <f>INDEX('Policy Characteristics'!G:G,MATCH(PolicyLevers!$C539,'Policy Characteristics'!$C:$C,0))</f>
        <v>1</v>
      </c>
      <c r="N539" s="242">
        <f>INDEX('Policy Characteristics'!H:H,MATCH(PolicyLevers!$C539,'Policy Characteristics'!$C:$C,0))</f>
        <v>0.01</v>
      </c>
      <c r="O539" s="242" t="str">
        <f>INDEX('Policy Characteristics'!I:I,MATCH(PolicyLevers!$C539,'Policy Characteristics'!$C:$C,0))</f>
        <v>% of potential achieved</v>
      </c>
      <c r="P539" s="242"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267" t="str">
        <f t="shared" ref="Q539:S540" si="70">Q$538</f>
        <v>industry-ag-main.html#methane-capture</v>
      </c>
      <c r="R539" s="268" t="str">
        <f t="shared" si="70"/>
        <v>methane-capture.html</v>
      </c>
      <c r="S539" s="297" t="str">
        <f t="shared" si="70"/>
        <v>Calculated from model data; see the relevant variable(s) in the InputData folder for source information.</v>
      </c>
      <c r="T539" s="243"/>
    </row>
    <row r="540" spans="1:20" x14ac:dyDescent="0.35">
      <c r="A540" s="241" t="str">
        <f>INDEX('Policy Characteristics'!A:A,MATCH(PolicyLevers!$C540,'Policy Characteristics'!$C:$C,0))</f>
        <v>Industry</v>
      </c>
      <c r="B540" s="241" t="str">
        <f>INDEX('Policy Characteristics'!B:B,MATCH(PolicyLevers!$C540,'Policy Characteristics'!$C:$C,0))</f>
        <v>Methane Capture</v>
      </c>
      <c r="C540" s="255" t="str">
        <f t="shared" si="69"/>
        <v>Fraction of Methane Capture Opportunities Achieved</v>
      </c>
      <c r="D540" s="243" t="s">
        <v>145</v>
      </c>
      <c r="E540" s="243"/>
      <c r="F540" s="250" t="s">
        <v>723</v>
      </c>
      <c r="G540" s="243"/>
      <c r="H540" s="40">
        <v>514</v>
      </c>
      <c r="I540" s="243" t="s">
        <v>46</v>
      </c>
      <c r="J540" s="242" t="str">
        <f>INDEX('Policy Characteristics'!D:D,MATCH(PolicyLevers!$C540,'Policy Characteristics'!$C:$C,0))</f>
        <v>Methane Capture and Destruction</v>
      </c>
      <c r="K540" s="242" t="str">
        <f>INDEX('Policy Characteristics'!E:E,MATCH(PolicyLevers!$C540,'Policy Characteristics'!$C:$C,0))</f>
        <v>indst methane capture</v>
      </c>
      <c r="L540" s="242">
        <f>INDEX('Policy Characteristics'!F:F,MATCH(PolicyLevers!$C540,'Policy Characteristics'!$C:$C,0))</f>
        <v>0</v>
      </c>
      <c r="M540" s="242">
        <f>INDEX('Policy Characteristics'!G:G,MATCH(PolicyLevers!$C540,'Policy Characteristics'!$C:$C,0))</f>
        <v>1</v>
      </c>
      <c r="N540" s="242">
        <f>INDEX('Policy Characteristics'!H:H,MATCH(PolicyLevers!$C540,'Policy Characteristics'!$C:$C,0))</f>
        <v>0.01</v>
      </c>
      <c r="O540" s="242" t="str">
        <f>INDEX('Policy Characteristics'!I:I,MATCH(PolicyLevers!$C540,'Policy Characteristics'!$C:$C,0))</f>
        <v>% of potential achieved</v>
      </c>
      <c r="P540" s="242"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267" t="str">
        <f t="shared" si="70"/>
        <v>industry-ag-main.html#methane-capture</v>
      </c>
      <c r="R540" s="268" t="str">
        <f t="shared" si="70"/>
        <v>methane-capture.html</v>
      </c>
      <c r="S540" s="297" t="str">
        <f t="shared" si="70"/>
        <v>Calculated from model data; see the relevant variable(s) in the InputData folder for source information.</v>
      </c>
      <c r="T540" s="243"/>
    </row>
    <row r="541" spans="1:20" x14ac:dyDescent="0.35">
      <c r="A541" s="241" t="str">
        <f>INDEX('Policy Characteristics'!A:A,MATCH(PolicyLevers!$C541,'Policy Characteristics'!$C:$C,0))</f>
        <v>Industry</v>
      </c>
      <c r="B541" s="241" t="str">
        <f>INDEX('Policy Characteristics'!B:B,MATCH(PolicyLevers!$C541,'Policy Characteristics'!$C:$C,0))</f>
        <v>Methane Destruction</v>
      </c>
      <c r="C541" s="262" t="s">
        <v>274</v>
      </c>
      <c r="D541" s="243" t="s">
        <v>142</v>
      </c>
      <c r="E541" s="243"/>
      <c r="F541" s="250" t="s">
        <v>691</v>
      </c>
      <c r="G541" s="243"/>
      <c r="H541" s="40">
        <v>57</v>
      </c>
      <c r="I541" s="243" t="s">
        <v>46</v>
      </c>
      <c r="J541" s="242" t="str">
        <f>INDEX('Policy Characteristics'!D:D,MATCH(PolicyLevers!$C541,'Policy Characteristics'!$C:$C,0))</f>
        <v>Methane Capture and Destruction</v>
      </c>
      <c r="K541" s="242" t="str">
        <f>INDEX('Policy Characteristics'!E:E,MATCH(PolicyLevers!$C541,'Policy Characteristics'!$C:$C,0))</f>
        <v>indst methane destruction</v>
      </c>
      <c r="L541" s="242">
        <f>INDEX('Policy Characteristics'!F:F,MATCH(PolicyLevers!$C541,'Policy Characteristics'!$C:$C,0))</f>
        <v>0</v>
      </c>
      <c r="M541" s="242">
        <f>INDEX('Policy Characteristics'!G:G,MATCH(PolicyLevers!$C541,'Policy Characteristics'!$C:$C,0))</f>
        <v>1</v>
      </c>
      <c r="N541" s="242">
        <f>INDEX('Policy Characteristics'!H:H,MATCH(PolicyLevers!$C541,'Policy Characteristics'!$C:$C,0))</f>
        <v>0.01</v>
      </c>
      <c r="O541" s="242" t="str">
        <f>INDEX('Policy Characteristics'!I:I,MATCH(PolicyLevers!$C541,'Policy Characteristics'!$C:$C,0))</f>
        <v>% of potential achieved</v>
      </c>
      <c r="P541" s="242"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243" t="s">
        <v>1755</v>
      </c>
      <c r="R541" s="264" t="s">
        <v>227</v>
      </c>
      <c r="S541" s="265" t="s">
        <v>168</v>
      </c>
      <c r="T541" s="243"/>
    </row>
    <row r="542" spans="1:20" x14ac:dyDescent="0.35">
      <c r="A542" s="241" t="str">
        <f>INDEX('Policy Characteristics'!A:A,MATCH(PolicyLevers!$C542,'Policy Characteristics'!$C:$C,0))</f>
        <v>Industry</v>
      </c>
      <c r="B542" s="241" t="str">
        <f>INDEX('Policy Characteristics'!B:B,MATCH(PolicyLevers!$C542,'Policy Characteristics'!$C:$C,0))</f>
        <v>Methane Destruction</v>
      </c>
      <c r="C542" s="255" t="str">
        <f t="shared" ref="B542:C543" si="71">C$541</f>
        <v>Fraction of Methane Destruction Opportunities Achieved</v>
      </c>
      <c r="D542" s="243" t="s">
        <v>724</v>
      </c>
      <c r="E542" s="243"/>
      <c r="F542" s="243" t="s">
        <v>1127</v>
      </c>
      <c r="G542" s="243"/>
      <c r="H542" s="40">
        <v>515</v>
      </c>
      <c r="I542" s="243" t="s">
        <v>46</v>
      </c>
      <c r="J542" s="242" t="str">
        <f>INDEX('Policy Characteristics'!D:D,MATCH(PolicyLevers!$C542,'Policy Characteristics'!$C:$C,0))</f>
        <v>Methane Capture and Destruction</v>
      </c>
      <c r="K542" s="242" t="str">
        <f>INDEX('Policy Characteristics'!E:E,MATCH(PolicyLevers!$C542,'Policy Characteristics'!$C:$C,0))</f>
        <v>indst methane destruction</v>
      </c>
      <c r="L542" s="242">
        <f>INDEX('Policy Characteristics'!F:F,MATCH(PolicyLevers!$C542,'Policy Characteristics'!$C:$C,0))</f>
        <v>0</v>
      </c>
      <c r="M542" s="242">
        <f>INDEX('Policy Characteristics'!G:G,MATCH(PolicyLevers!$C542,'Policy Characteristics'!$C:$C,0))</f>
        <v>1</v>
      </c>
      <c r="N542" s="242">
        <f>INDEX('Policy Characteristics'!H:H,MATCH(PolicyLevers!$C542,'Policy Characteristics'!$C:$C,0))</f>
        <v>0.01</v>
      </c>
      <c r="O542" s="242" t="str">
        <f>INDEX('Policy Characteristics'!I:I,MATCH(PolicyLevers!$C542,'Policy Characteristics'!$C:$C,0))</f>
        <v>% of potential achieved</v>
      </c>
      <c r="P542" s="242"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267" t="str">
        <f t="shared" ref="Q542:S543" si="72">Q$541</f>
        <v>industry-ag-main.html#methane-destr</v>
      </c>
      <c r="R542" s="268" t="str">
        <f t="shared" si="72"/>
        <v>methane-destruction.html</v>
      </c>
      <c r="S542" s="297" t="str">
        <f t="shared" si="72"/>
        <v>Calculated from model data; see the relevant variable(s) in the InputData folder for source information.</v>
      </c>
      <c r="T542" s="243"/>
    </row>
    <row r="543" spans="1:20" x14ac:dyDescent="0.35">
      <c r="A543" s="241" t="str">
        <f>INDEX('Policy Characteristics'!A:A,MATCH(PolicyLevers!$C543,'Policy Characteristics'!$C:$C,0))</f>
        <v>Industry</v>
      </c>
      <c r="B543" s="241" t="str">
        <f>INDEX('Policy Characteristics'!B:B,MATCH(PolicyLevers!$C543,'Policy Characteristics'!$C:$C,0))</f>
        <v>Methane Destruction</v>
      </c>
      <c r="C543" s="255" t="str">
        <f t="shared" si="71"/>
        <v>Fraction of Methane Destruction Opportunities Achieved</v>
      </c>
      <c r="D543" s="243" t="s">
        <v>145</v>
      </c>
      <c r="E543" s="243"/>
      <c r="F543" s="250" t="s">
        <v>723</v>
      </c>
      <c r="G543" s="243"/>
      <c r="H543" s="40">
        <v>516</v>
      </c>
      <c r="I543" s="243" t="s">
        <v>46</v>
      </c>
      <c r="J543" s="242" t="str">
        <f>INDEX('Policy Characteristics'!D:D,MATCH(PolicyLevers!$C543,'Policy Characteristics'!$C:$C,0))</f>
        <v>Methane Capture and Destruction</v>
      </c>
      <c r="K543" s="242" t="str">
        <f>INDEX('Policy Characteristics'!E:E,MATCH(PolicyLevers!$C543,'Policy Characteristics'!$C:$C,0))</f>
        <v>indst methane destruction</v>
      </c>
      <c r="L543" s="242">
        <f>INDEX('Policy Characteristics'!F:F,MATCH(PolicyLevers!$C543,'Policy Characteristics'!$C:$C,0))</f>
        <v>0</v>
      </c>
      <c r="M543" s="242">
        <f>INDEX('Policy Characteristics'!G:G,MATCH(PolicyLevers!$C543,'Policy Characteristics'!$C:$C,0))</f>
        <v>1</v>
      </c>
      <c r="N543" s="242">
        <f>INDEX('Policy Characteristics'!H:H,MATCH(PolicyLevers!$C543,'Policy Characteristics'!$C:$C,0))</f>
        <v>0.01</v>
      </c>
      <c r="O543" s="242" t="str">
        <f>INDEX('Policy Characteristics'!I:I,MATCH(PolicyLevers!$C543,'Policy Characteristics'!$C:$C,0))</f>
        <v>% of potential achieved</v>
      </c>
      <c r="P543" s="242"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267" t="str">
        <f t="shared" si="72"/>
        <v>industry-ag-main.html#methane-destr</v>
      </c>
      <c r="R543" s="268" t="str">
        <f t="shared" si="72"/>
        <v>methane-destruction.html</v>
      </c>
      <c r="S543" s="297" t="str">
        <f t="shared" si="72"/>
        <v>Calculated from model data; see the relevant variable(s) in the InputData folder for source information.</v>
      </c>
      <c r="T543" s="243"/>
    </row>
    <row r="544" spans="1:20" x14ac:dyDescent="0.35">
      <c r="A544" s="241" t="str">
        <f>INDEX('Policy Characteristics'!A:A,MATCH(PolicyLevers!$C544,'Policy Characteristics'!$C:$C,0))</f>
        <v>Industry</v>
      </c>
      <c r="B544" s="241" t="str">
        <f>INDEX('Policy Characteristics'!B:B,MATCH(PolicyLevers!$C544,'Policy Characteristics'!$C:$C,0))</f>
        <v>Reduce Fossil Fuel Exports</v>
      </c>
      <c r="C544" s="262" t="s">
        <v>789</v>
      </c>
      <c r="D544" s="250" t="s">
        <v>454</v>
      </c>
      <c r="E544" s="243"/>
      <c r="F544" s="250" t="s">
        <v>451</v>
      </c>
      <c r="G544" s="243"/>
      <c r="H544" s="40">
        <v>451</v>
      </c>
      <c r="I544" s="243" t="s">
        <v>46</v>
      </c>
      <c r="J544" s="242" t="str">
        <f>INDEX('Policy Characteristics'!D:D,MATCH(PolicyLevers!$C544,'Policy Characteristics'!$C:$C,0))</f>
        <v>Percent Reduction in Fossil Fuel Exports</v>
      </c>
      <c r="K544" s="242" t="str">
        <f>INDEX('Policy Characteristics'!E:E,MATCH(PolicyLevers!$C544,'Policy Characteristics'!$C:$C,0))</f>
        <v>indst reduce fossil fuel exports</v>
      </c>
      <c r="L544" s="242">
        <f>INDEX('Policy Characteristics'!F:F,MATCH(PolicyLevers!$C544,'Policy Characteristics'!$C:$C,0))</f>
        <v>0</v>
      </c>
      <c r="M544" s="242">
        <f>INDEX('Policy Characteristics'!G:G,MATCH(PolicyLevers!$C544,'Policy Characteristics'!$C:$C,0))</f>
        <v>1</v>
      </c>
      <c r="N544" s="242">
        <f>INDEX('Policy Characteristics'!H:H,MATCH(PolicyLevers!$C544,'Policy Characteristics'!$C:$C,0))</f>
        <v>0.01</v>
      </c>
      <c r="O544" s="242" t="str">
        <f>INDEX('Policy Characteristics'!I:I,MATCH(PolicyLevers!$C544,'Policy Characteristics'!$C:$C,0))</f>
        <v>% reduction in exports</v>
      </c>
      <c r="P544" s="242"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44" s="243"/>
      <c r="R544" s="264" t="s">
        <v>1046</v>
      </c>
      <c r="S544" s="265" t="s">
        <v>168</v>
      </c>
      <c r="T544" s="243"/>
    </row>
    <row r="545" spans="1:20" x14ac:dyDescent="0.35">
      <c r="A545" s="241" t="str">
        <f>INDEX('Policy Characteristics'!A:A,MATCH(PolicyLevers!$C545,'Policy Characteristics'!$C:$C,0))</f>
        <v>Industry</v>
      </c>
      <c r="B545" s="241" t="str">
        <f>INDEX('Policy Characteristics'!B:B,MATCH(PolicyLevers!$C545,'Policy Characteristics'!$C:$C,0))</f>
        <v>Reduce Fossil Fuel Exports</v>
      </c>
      <c r="C545" s="255" t="str">
        <f t="shared" ref="B545:C552" si="73">C$544</f>
        <v>Percent Reduction in Fossil Fuel Exports</v>
      </c>
      <c r="D545" s="250" t="s">
        <v>49</v>
      </c>
      <c r="E545" s="243"/>
      <c r="F545" s="250" t="s">
        <v>93</v>
      </c>
      <c r="G545" s="243"/>
      <c r="H545" s="40">
        <v>452</v>
      </c>
      <c r="I545" s="243" t="s">
        <v>47</v>
      </c>
      <c r="J545" s="242" t="str">
        <f>INDEX('Policy Characteristics'!D:D,MATCH(PolicyLevers!$C545,'Policy Characteristics'!$C:$C,0))</f>
        <v>Percent Reduction in Fossil Fuel Exports</v>
      </c>
      <c r="K545" s="242" t="str">
        <f>INDEX('Policy Characteristics'!E:E,MATCH(PolicyLevers!$C545,'Policy Characteristics'!$C:$C,0))</f>
        <v>indst reduce fossil fuel exports</v>
      </c>
      <c r="L545" s="242">
        <f>INDEX('Policy Characteristics'!F:F,MATCH(PolicyLevers!$C545,'Policy Characteristics'!$C:$C,0))</f>
        <v>0</v>
      </c>
      <c r="M545" s="242">
        <f>INDEX('Policy Characteristics'!G:G,MATCH(PolicyLevers!$C545,'Policy Characteristics'!$C:$C,0))</f>
        <v>1</v>
      </c>
      <c r="N545" s="242">
        <f>INDEX('Policy Characteristics'!H:H,MATCH(PolicyLevers!$C545,'Policy Characteristics'!$C:$C,0))</f>
        <v>0.01</v>
      </c>
      <c r="O545" s="242" t="str">
        <f>INDEX('Policy Characteristics'!I:I,MATCH(PolicyLevers!$C545,'Policy Characteristics'!$C:$C,0))</f>
        <v>% reduction in exports</v>
      </c>
      <c r="P545" s="242"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45" s="243"/>
      <c r="R545" s="268" t="str">
        <f t="shared" ref="R545:S552" si="74">R$544</f>
        <v>reduce-fuel-exports.html</v>
      </c>
      <c r="S545" s="297" t="str">
        <f t="shared" si="74"/>
        <v>Calculated from model data; see the relevant variable(s) in the InputData folder for source information.</v>
      </c>
      <c r="T545" s="243"/>
    </row>
    <row r="546" spans="1:20" x14ac:dyDescent="0.35">
      <c r="A546" s="241" t="str">
        <f>INDEX('Policy Characteristics'!A:A,MATCH(PolicyLevers!$C546,'Policy Characteristics'!$C:$C,0))</f>
        <v>Industry</v>
      </c>
      <c r="B546" s="241" t="str">
        <f>INDEX('Policy Characteristics'!B:B,MATCH(PolicyLevers!$C546,'Policy Characteristics'!$C:$C,0))</f>
        <v>Reduce Fossil Fuel Exports</v>
      </c>
      <c r="C546" s="255" t="str">
        <f t="shared" si="73"/>
        <v>Percent Reduction in Fossil Fuel Exports</v>
      </c>
      <c r="D546" s="250" t="s">
        <v>56</v>
      </c>
      <c r="E546" s="243"/>
      <c r="F546" s="250" t="s">
        <v>101</v>
      </c>
      <c r="G546" s="243"/>
      <c r="H546" s="40">
        <v>453</v>
      </c>
      <c r="I546" s="243" t="s">
        <v>47</v>
      </c>
      <c r="J546" s="242" t="str">
        <f>INDEX('Policy Characteristics'!D:D,MATCH(PolicyLevers!$C546,'Policy Characteristics'!$C:$C,0))</f>
        <v>Percent Reduction in Fossil Fuel Exports</v>
      </c>
      <c r="K546" s="242" t="str">
        <f>INDEX('Policy Characteristics'!E:E,MATCH(PolicyLevers!$C546,'Policy Characteristics'!$C:$C,0))</f>
        <v>indst reduce fossil fuel exports</v>
      </c>
      <c r="L546" s="242">
        <f>INDEX('Policy Characteristics'!F:F,MATCH(PolicyLevers!$C546,'Policy Characteristics'!$C:$C,0))</f>
        <v>0</v>
      </c>
      <c r="M546" s="242">
        <f>INDEX('Policy Characteristics'!G:G,MATCH(PolicyLevers!$C546,'Policy Characteristics'!$C:$C,0))</f>
        <v>1</v>
      </c>
      <c r="N546" s="242">
        <f>INDEX('Policy Characteristics'!H:H,MATCH(PolicyLevers!$C546,'Policy Characteristics'!$C:$C,0))</f>
        <v>0.01</v>
      </c>
      <c r="O546" s="242" t="str">
        <f>INDEX('Policy Characteristics'!I:I,MATCH(PolicyLevers!$C546,'Policy Characteristics'!$C:$C,0))</f>
        <v>% reduction in exports</v>
      </c>
      <c r="P546" s="242"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46" s="243"/>
      <c r="R546" s="268" t="str">
        <f t="shared" si="74"/>
        <v>reduce-fuel-exports.html</v>
      </c>
      <c r="S546" s="297" t="str">
        <f t="shared" si="74"/>
        <v>Calculated from model data; see the relevant variable(s) in the InputData folder for source information.</v>
      </c>
      <c r="T546" s="243"/>
    </row>
    <row r="547" spans="1:20" x14ac:dyDescent="0.35">
      <c r="A547" s="241" t="str">
        <f>INDEX('Policy Characteristics'!A:A,MATCH(PolicyLevers!$C547,'Policy Characteristics'!$C:$C,0))</f>
        <v>Industry</v>
      </c>
      <c r="B547" s="241" t="str">
        <f>INDEX('Policy Characteristics'!B:B,MATCH(PolicyLevers!$C547,'Policy Characteristics'!$C:$C,0))</f>
        <v>Reduce Fossil Fuel Exports</v>
      </c>
      <c r="C547" s="255" t="str">
        <f t="shared" si="73"/>
        <v>Percent Reduction in Fossil Fuel Exports</v>
      </c>
      <c r="D547" s="250" t="s">
        <v>57</v>
      </c>
      <c r="E547" s="243"/>
      <c r="F547" s="250" t="s">
        <v>102</v>
      </c>
      <c r="G547" s="243"/>
      <c r="H547" s="40">
        <v>454</v>
      </c>
      <c r="I547" s="243" t="s">
        <v>47</v>
      </c>
      <c r="J547" s="242" t="str">
        <f>INDEX('Policy Characteristics'!D:D,MATCH(PolicyLevers!$C547,'Policy Characteristics'!$C:$C,0))</f>
        <v>Percent Reduction in Fossil Fuel Exports</v>
      </c>
      <c r="K547" s="242" t="str">
        <f>INDEX('Policy Characteristics'!E:E,MATCH(PolicyLevers!$C547,'Policy Characteristics'!$C:$C,0))</f>
        <v>indst reduce fossil fuel exports</v>
      </c>
      <c r="L547" s="242">
        <f>INDEX('Policy Characteristics'!F:F,MATCH(PolicyLevers!$C547,'Policy Characteristics'!$C:$C,0))</f>
        <v>0</v>
      </c>
      <c r="M547" s="242">
        <f>INDEX('Policy Characteristics'!G:G,MATCH(PolicyLevers!$C547,'Policy Characteristics'!$C:$C,0))</f>
        <v>1</v>
      </c>
      <c r="N547" s="242">
        <f>INDEX('Policy Characteristics'!H:H,MATCH(PolicyLevers!$C547,'Policy Characteristics'!$C:$C,0))</f>
        <v>0.01</v>
      </c>
      <c r="O547" s="242" t="str">
        <f>INDEX('Policy Characteristics'!I:I,MATCH(PolicyLevers!$C547,'Policy Characteristics'!$C:$C,0))</f>
        <v>% reduction in exports</v>
      </c>
      <c r="P547" s="242"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47" s="243"/>
      <c r="R547" s="268" t="str">
        <f t="shared" si="74"/>
        <v>reduce-fuel-exports.html</v>
      </c>
      <c r="S547" s="297" t="str">
        <f t="shared" si="74"/>
        <v>Calculated from model data; see the relevant variable(s) in the InputData folder for source information.</v>
      </c>
      <c r="T547" s="243"/>
    </row>
    <row r="548" spans="1:20" x14ac:dyDescent="0.35">
      <c r="A548" s="241" t="str">
        <f>INDEX('Policy Characteristics'!A:A,MATCH(PolicyLevers!$C548,'Policy Characteristics'!$C:$C,0))</f>
        <v>Industry</v>
      </c>
      <c r="B548" s="241" t="str">
        <f>INDEX('Policy Characteristics'!B:B,MATCH(PolicyLevers!$C548,'Policy Characteristics'!$C:$C,0))</f>
        <v>Reduce Fossil Fuel Exports</v>
      </c>
      <c r="C548" s="255" t="str">
        <f t="shared" si="73"/>
        <v>Percent Reduction in Fossil Fuel Exports</v>
      </c>
      <c r="D548" s="250" t="s">
        <v>771</v>
      </c>
      <c r="E548" s="243"/>
      <c r="F548" s="250" t="s">
        <v>772</v>
      </c>
      <c r="G548" s="243"/>
      <c r="H548" s="40">
        <v>455</v>
      </c>
      <c r="I548" s="243" t="s">
        <v>47</v>
      </c>
      <c r="J548" s="242" t="str">
        <f>INDEX('Policy Characteristics'!D:D,MATCH(PolicyLevers!$C548,'Policy Characteristics'!$C:$C,0))</f>
        <v>Percent Reduction in Fossil Fuel Exports</v>
      </c>
      <c r="K548" s="242" t="str">
        <f>INDEX('Policy Characteristics'!E:E,MATCH(PolicyLevers!$C548,'Policy Characteristics'!$C:$C,0))</f>
        <v>indst reduce fossil fuel exports</v>
      </c>
      <c r="L548" s="242">
        <f>INDEX('Policy Characteristics'!F:F,MATCH(PolicyLevers!$C548,'Policy Characteristics'!$C:$C,0))</f>
        <v>0</v>
      </c>
      <c r="M548" s="242">
        <f>INDEX('Policy Characteristics'!G:G,MATCH(PolicyLevers!$C548,'Policy Characteristics'!$C:$C,0))</f>
        <v>1</v>
      </c>
      <c r="N548" s="242">
        <f>INDEX('Policy Characteristics'!H:H,MATCH(PolicyLevers!$C548,'Policy Characteristics'!$C:$C,0))</f>
        <v>0.01</v>
      </c>
      <c r="O548" s="242" t="str">
        <f>INDEX('Policy Characteristics'!I:I,MATCH(PolicyLevers!$C548,'Policy Characteristics'!$C:$C,0))</f>
        <v>% reduction in exports</v>
      </c>
      <c r="P548" s="242"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48" s="243"/>
      <c r="R548" s="268" t="str">
        <f t="shared" si="74"/>
        <v>reduce-fuel-exports.html</v>
      </c>
      <c r="S548" s="297" t="str">
        <f t="shared" si="74"/>
        <v>Calculated from model data; see the relevant variable(s) in the InputData folder for source information.</v>
      </c>
      <c r="T548" s="243"/>
    </row>
    <row r="549" spans="1:20" x14ac:dyDescent="0.35">
      <c r="A549" s="241" t="str">
        <f>INDEX('Policy Characteristics'!A:A,MATCH(PolicyLevers!$C549,'Policy Characteristics'!$C:$C,0))</f>
        <v>Industry</v>
      </c>
      <c r="B549" s="241" t="str">
        <f>INDEX('Policy Characteristics'!B:B,MATCH(PolicyLevers!$C549,'Policy Characteristics'!$C:$C,0))</f>
        <v>Reduce Fossil Fuel Exports</v>
      </c>
      <c r="C549" s="255" t="str">
        <f t="shared" si="73"/>
        <v>Percent Reduction in Fossil Fuel Exports</v>
      </c>
      <c r="D549" s="250" t="s">
        <v>447</v>
      </c>
      <c r="E549" s="243"/>
      <c r="F549" s="250" t="s">
        <v>448</v>
      </c>
      <c r="G549" s="243"/>
      <c r="H549" s="40">
        <v>456</v>
      </c>
      <c r="I549" s="250" t="s">
        <v>47</v>
      </c>
      <c r="J549" s="242" t="str">
        <f>INDEX('Policy Characteristics'!D:D,MATCH(PolicyLevers!$C549,'Policy Characteristics'!$C:$C,0))</f>
        <v>Percent Reduction in Fossil Fuel Exports</v>
      </c>
      <c r="K549" s="242" t="str">
        <f>INDEX('Policy Characteristics'!E:E,MATCH(PolicyLevers!$C549,'Policy Characteristics'!$C:$C,0))</f>
        <v>indst reduce fossil fuel exports</v>
      </c>
      <c r="L549" s="242">
        <f>INDEX('Policy Characteristics'!F:F,MATCH(PolicyLevers!$C549,'Policy Characteristics'!$C:$C,0))</f>
        <v>0</v>
      </c>
      <c r="M549" s="242">
        <f>INDEX('Policy Characteristics'!G:G,MATCH(PolicyLevers!$C549,'Policy Characteristics'!$C:$C,0))</f>
        <v>1</v>
      </c>
      <c r="N549" s="242">
        <f>INDEX('Policy Characteristics'!H:H,MATCH(PolicyLevers!$C549,'Policy Characteristics'!$C:$C,0))</f>
        <v>0.01</v>
      </c>
      <c r="O549" s="242" t="str">
        <f>INDEX('Policy Characteristics'!I:I,MATCH(PolicyLevers!$C549,'Policy Characteristics'!$C:$C,0))</f>
        <v>% reduction in exports</v>
      </c>
      <c r="P549" s="242"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49" s="243"/>
      <c r="R549" s="264"/>
      <c r="S549" s="297" t="str">
        <f t="shared" si="74"/>
        <v>Calculated from model data; see the relevant variable(s) in the InputData folder for source information.</v>
      </c>
      <c r="T549" s="243"/>
    </row>
    <row r="550" spans="1:20" x14ac:dyDescent="0.35">
      <c r="A550" s="241" t="str">
        <f>INDEX('Policy Characteristics'!A:A,MATCH(PolicyLevers!$C550,'Policy Characteristics'!$C:$C,0))</f>
        <v>Industry</v>
      </c>
      <c r="B550" s="241" t="str">
        <f>INDEX('Policy Characteristics'!B:B,MATCH(PolicyLevers!$C550,'Policy Characteristics'!$C:$C,0))</f>
        <v>Reduce Fossil Fuel Exports</v>
      </c>
      <c r="C550" s="255" t="str">
        <f t="shared" si="73"/>
        <v>Percent Reduction in Fossil Fuel Exports</v>
      </c>
      <c r="D550" s="250" t="s">
        <v>763</v>
      </c>
      <c r="E550" s="243"/>
      <c r="F550" s="250" t="s">
        <v>767</v>
      </c>
      <c r="G550" s="243"/>
      <c r="H550" s="40">
        <v>457</v>
      </c>
      <c r="I550" s="243" t="s">
        <v>47</v>
      </c>
      <c r="J550" s="242" t="str">
        <f>INDEX('Policy Characteristics'!D:D,MATCH(PolicyLevers!$C550,'Policy Characteristics'!$C:$C,0))</f>
        <v>Percent Reduction in Fossil Fuel Exports</v>
      </c>
      <c r="K550" s="242" t="str">
        <f>INDEX('Policy Characteristics'!E:E,MATCH(PolicyLevers!$C550,'Policy Characteristics'!$C:$C,0))</f>
        <v>indst reduce fossil fuel exports</v>
      </c>
      <c r="L550" s="242">
        <f>INDEX('Policy Characteristics'!F:F,MATCH(PolicyLevers!$C550,'Policy Characteristics'!$C:$C,0))</f>
        <v>0</v>
      </c>
      <c r="M550" s="242">
        <f>INDEX('Policy Characteristics'!G:G,MATCH(PolicyLevers!$C550,'Policy Characteristics'!$C:$C,0))</f>
        <v>1</v>
      </c>
      <c r="N550" s="242">
        <f>INDEX('Policy Characteristics'!H:H,MATCH(PolicyLevers!$C550,'Policy Characteristics'!$C:$C,0))</f>
        <v>0.01</v>
      </c>
      <c r="O550" s="242" t="str">
        <f>INDEX('Policy Characteristics'!I:I,MATCH(PolicyLevers!$C550,'Policy Characteristics'!$C:$C,0))</f>
        <v>% reduction in exports</v>
      </c>
      <c r="P550" s="242"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50" s="243"/>
      <c r="R550" s="268" t="str">
        <f t="shared" ref="R550:R552" si="75">R$544</f>
        <v>reduce-fuel-exports.html</v>
      </c>
      <c r="S550" s="297" t="str">
        <f t="shared" si="74"/>
        <v>Calculated from model data; see the relevant variable(s) in the InputData folder for source information.</v>
      </c>
      <c r="T550" s="243"/>
    </row>
    <row r="551" spans="1:20" x14ac:dyDescent="0.35">
      <c r="A551" s="241" t="str">
        <f>INDEX('Policy Characteristics'!A:A,MATCH(PolicyLevers!$C551,'Policy Characteristics'!$C:$C,0))</f>
        <v>Industry</v>
      </c>
      <c r="B551" s="241" t="str">
        <f>INDEX('Policy Characteristics'!B:B,MATCH(PolicyLevers!$C551,'Policy Characteristics'!$C:$C,0))</f>
        <v>Reduce Fossil Fuel Exports</v>
      </c>
      <c r="C551" s="255" t="str">
        <f t="shared" si="73"/>
        <v>Percent Reduction in Fossil Fuel Exports</v>
      </c>
      <c r="D551" s="250" t="s">
        <v>773</v>
      </c>
      <c r="E551" s="243"/>
      <c r="F551" s="250" t="s">
        <v>774</v>
      </c>
      <c r="G551" s="243"/>
      <c r="H551" s="40">
        <v>458</v>
      </c>
      <c r="I551" s="243" t="s">
        <v>47</v>
      </c>
      <c r="J551" s="242" t="str">
        <f>INDEX('Policy Characteristics'!D:D,MATCH(PolicyLevers!$C551,'Policy Characteristics'!$C:$C,0))</f>
        <v>Percent Reduction in Fossil Fuel Exports</v>
      </c>
      <c r="K551" s="242" t="str">
        <f>INDEX('Policy Characteristics'!E:E,MATCH(PolicyLevers!$C551,'Policy Characteristics'!$C:$C,0))</f>
        <v>indst reduce fossil fuel exports</v>
      </c>
      <c r="L551" s="242">
        <f>INDEX('Policy Characteristics'!F:F,MATCH(PolicyLevers!$C551,'Policy Characteristics'!$C:$C,0))</f>
        <v>0</v>
      </c>
      <c r="M551" s="242">
        <f>INDEX('Policy Characteristics'!G:G,MATCH(PolicyLevers!$C551,'Policy Characteristics'!$C:$C,0))</f>
        <v>1</v>
      </c>
      <c r="N551" s="242">
        <f>INDEX('Policy Characteristics'!H:H,MATCH(PolicyLevers!$C551,'Policy Characteristics'!$C:$C,0))</f>
        <v>0.01</v>
      </c>
      <c r="O551" s="242" t="str">
        <f>INDEX('Policy Characteristics'!I:I,MATCH(PolicyLevers!$C551,'Policy Characteristics'!$C:$C,0))</f>
        <v>% reduction in exports</v>
      </c>
      <c r="P551" s="242"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51" s="243"/>
      <c r="R551" s="268" t="str">
        <f t="shared" si="75"/>
        <v>reduce-fuel-exports.html</v>
      </c>
      <c r="S551" s="297" t="str">
        <f t="shared" si="74"/>
        <v>Calculated from model data; see the relevant variable(s) in the InputData folder for source information.</v>
      </c>
      <c r="T551" s="243"/>
    </row>
    <row r="552" spans="1:20" x14ac:dyDescent="0.35">
      <c r="A552" s="241" t="str">
        <f>INDEX('Policy Characteristics'!A:A,MATCH(PolicyLevers!$C552,'Policy Characteristics'!$C:$C,0))</f>
        <v>Industry</v>
      </c>
      <c r="B552" s="241" t="str">
        <f>INDEX('Policy Characteristics'!B:B,MATCH(PolicyLevers!$C552,'Policy Characteristics'!$C:$C,0))</f>
        <v>Reduce Fossil Fuel Exports</v>
      </c>
      <c r="C552" s="255" t="str">
        <f t="shared" si="73"/>
        <v>Percent Reduction in Fossil Fuel Exports</v>
      </c>
      <c r="D552" s="250" t="s">
        <v>764</v>
      </c>
      <c r="E552" s="243"/>
      <c r="F552" s="250" t="s">
        <v>768</v>
      </c>
      <c r="G552" s="243"/>
      <c r="H552" s="40">
        <v>459</v>
      </c>
      <c r="I552" s="243" t="s">
        <v>47</v>
      </c>
      <c r="J552" s="242" t="str">
        <f>INDEX('Policy Characteristics'!D:D,MATCH(PolicyLevers!$C552,'Policy Characteristics'!$C:$C,0))</f>
        <v>Percent Reduction in Fossil Fuel Exports</v>
      </c>
      <c r="K552" s="242" t="str">
        <f>INDEX('Policy Characteristics'!E:E,MATCH(PolicyLevers!$C552,'Policy Characteristics'!$C:$C,0))</f>
        <v>indst reduce fossil fuel exports</v>
      </c>
      <c r="L552" s="242">
        <f>INDEX('Policy Characteristics'!F:F,MATCH(PolicyLevers!$C552,'Policy Characteristics'!$C:$C,0))</f>
        <v>0</v>
      </c>
      <c r="M552" s="242">
        <f>INDEX('Policy Characteristics'!G:G,MATCH(PolicyLevers!$C552,'Policy Characteristics'!$C:$C,0))</f>
        <v>1</v>
      </c>
      <c r="N552" s="242">
        <f>INDEX('Policy Characteristics'!H:H,MATCH(PolicyLevers!$C552,'Policy Characteristics'!$C:$C,0))</f>
        <v>0.01</v>
      </c>
      <c r="O552" s="242" t="str">
        <f>INDEX('Policy Characteristics'!I:I,MATCH(PolicyLevers!$C552,'Policy Characteristics'!$C:$C,0))</f>
        <v>% reduction in exports</v>
      </c>
      <c r="P552" s="242"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52" s="243"/>
      <c r="R552" s="268" t="str">
        <f t="shared" si="75"/>
        <v>reduce-fuel-exports.html</v>
      </c>
      <c r="S552" s="297" t="str">
        <f t="shared" si="74"/>
        <v>Calculated from model data; see the relevant variable(s) in the InputData folder for source information.</v>
      </c>
      <c r="T552" s="243"/>
    </row>
    <row r="553" spans="1:20" x14ac:dyDescent="0.35">
      <c r="A553" s="241" t="str">
        <f>INDEX('Policy Characteristics'!A:A,MATCH(PolicyLevers!$C553,'Policy Characteristics'!$C:$C,0))</f>
        <v>Agriculture, Land Use, and Forestry</v>
      </c>
      <c r="B553" s="241" t="str">
        <f>INDEX('Policy Characteristics'!B:B,MATCH(PolicyLevers!$C553,'Policy Characteristics'!$C:$C,0))</f>
        <v>Afforestation and Reforestation</v>
      </c>
      <c r="C553" s="262" t="s">
        <v>432</v>
      </c>
      <c r="D553" s="243"/>
      <c r="E553" s="243"/>
      <c r="F553" s="243"/>
      <c r="G553" s="243"/>
      <c r="H553" s="40">
        <v>60</v>
      </c>
      <c r="I553" s="243" t="s">
        <v>46</v>
      </c>
      <c r="J553" s="242" t="str">
        <f>INDEX('Policy Characteristics'!D:D,MATCH(PolicyLevers!$C553,'Policy Characteristics'!$C:$C,0))</f>
        <v>Afforestation and Reforestation</v>
      </c>
      <c r="K553" s="242" t="str">
        <f>INDEX('Policy Characteristics'!E:E,MATCH(PolicyLevers!$C553,'Policy Characteristics'!$C:$C,0))</f>
        <v>land afforestation and reforestation</v>
      </c>
      <c r="L553" s="242">
        <f>INDEX('Policy Characteristics'!F:F,MATCH(PolicyLevers!$C553,'Policy Characteristics'!$C:$C,0))</f>
        <v>0</v>
      </c>
      <c r="M553" s="242">
        <f>INDEX('Policy Characteristics'!G:G,MATCH(PolicyLevers!$C553,'Policy Characteristics'!$C:$C,0))</f>
        <v>1</v>
      </c>
      <c r="N553" s="242">
        <f>INDEX('Policy Characteristics'!H:H,MATCH(PolicyLevers!$C553,'Policy Characteristics'!$C:$C,0))</f>
        <v>0.01</v>
      </c>
      <c r="O553" s="242" t="str">
        <f>INDEX('Policy Characteristics'!I:I,MATCH(PolicyLevers!$C553,'Policy Characteristics'!$C:$C,0))</f>
        <v>% of potential achieved</v>
      </c>
      <c r="P553" s="242" t="str">
        <f>INDEX('Policy Characteristics'!J:J,MATCH(PolicyLevers!$C553,'Policy Characteristics'!$C:$C,0))</f>
        <v xml:space="preserve">**Description:** This policy increases the sequestration of CO2 by planting forests.  Planted forests are assumed to be managed with best practices and are not used for timber harvesting. // **Guidance for setting values: **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v>
      </c>
      <c r="Q553" s="243" t="s">
        <v>1756</v>
      </c>
      <c r="R553" s="264" t="s">
        <v>228</v>
      </c>
      <c r="S553" s="265" t="s">
        <v>1395</v>
      </c>
      <c r="T553" s="243" t="s">
        <v>202</v>
      </c>
    </row>
    <row r="554" spans="1:20" x14ac:dyDescent="0.35">
      <c r="A554" s="241" t="str">
        <f>INDEX('Policy Characteristics'!A:A,MATCH(PolicyLevers!$C554,'Policy Characteristics'!$C:$C,0))</f>
        <v>Agriculture, Land Use, and Forestry</v>
      </c>
      <c r="B554" s="241" t="str">
        <f>INDEX('Policy Characteristics'!B:B,MATCH(PolicyLevers!$C554,'Policy Characteristics'!$C:$C,0))</f>
        <v>Avoid Deforestation</v>
      </c>
      <c r="C554" s="262" t="s">
        <v>441</v>
      </c>
      <c r="D554" s="243"/>
      <c r="E554" s="243"/>
      <c r="F554" s="243"/>
      <c r="G554" s="243"/>
      <c r="H554" s="40">
        <v>705</v>
      </c>
      <c r="I554" s="250" t="s">
        <v>47</v>
      </c>
      <c r="J554" s="242" t="str">
        <f>INDEX('Policy Characteristics'!D:D,MATCH(PolicyLevers!$C554,'Policy Characteristics'!$C:$C,0))</f>
        <v>Avoid Deforestation</v>
      </c>
      <c r="K554" s="242" t="str">
        <f>INDEX('Policy Characteristics'!E:E,MATCH(PolicyLevers!$C554,'Policy Characteristics'!$C:$C,0))</f>
        <v>land avoid deforestation</v>
      </c>
      <c r="L554" s="242">
        <f>INDEX('Policy Characteristics'!F:F,MATCH(PolicyLevers!$C554,'Policy Characteristics'!$C:$C,0))</f>
        <v>0</v>
      </c>
      <c r="M554" s="242">
        <f>INDEX('Policy Characteristics'!G:G,MATCH(PolicyLevers!$C554,'Policy Characteristics'!$C:$C,0))</f>
        <v>0</v>
      </c>
      <c r="N554" s="242">
        <f>INDEX('Policy Characteristics'!H:H,MATCH(PolicyLevers!$C554,'Policy Characteristics'!$C:$C,0))</f>
        <v>0</v>
      </c>
      <c r="O554" s="242">
        <f>INDEX('Policy Characteristics'!I:I,MATCH(PolicyLevers!$C554,'Policy Characteristics'!$C:$C,0))</f>
        <v>0</v>
      </c>
      <c r="P554" s="242" t="str">
        <f>INDEX('Policy Characteristics'!J:J,MATCH(PolicyLevers!$C554,'Policy Characteristics'!$C:$C,0))</f>
        <v>**Description:**This policy prevents the release of CO2 that accompanies deforestation. //**Guidance for setting values: **</v>
      </c>
      <c r="Q554" s="243" t="s">
        <v>1757</v>
      </c>
      <c r="R554" s="264" t="s">
        <v>307</v>
      </c>
      <c r="S554" s="265"/>
      <c r="T554" s="243"/>
    </row>
    <row r="555" spans="1:20" x14ac:dyDescent="0.35">
      <c r="A555" s="241" t="str">
        <f>INDEX('Policy Characteristics'!A:A,MATCH(PolicyLevers!$C555,'Policy Characteristics'!$C:$C,0))</f>
        <v>Agriculture, Land Use, and Forestry</v>
      </c>
      <c r="B555" s="241" t="str">
        <f>INDEX('Policy Characteristics'!B:B,MATCH(PolicyLevers!$C555,'Policy Characteristics'!$C:$C,0))</f>
        <v>Forest Restoration</v>
      </c>
      <c r="C555" s="262" t="s">
        <v>438</v>
      </c>
      <c r="D555" s="243"/>
      <c r="E555" s="243"/>
      <c r="F555" s="243"/>
      <c r="G555" s="243"/>
      <c r="H555" s="40">
        <v>177</v>
      </c>
      <c r="I555" s="250" t="s">
        <v>47</v>
      </c>
      <c r="J555" s="242" t="str">
        <f>INDEX('Policy Characteristics'!D:D,MATCH(PolicyLevers!$C555,'Policy Characteristics'!$C:$C,0))</f>
        <v>Forest Restoration</v>
      </c>
      <c r="K555" s="242" t="str">
        <f>INDEX('Policy Characteristics'!E:E,MATCH(PolicyLevers!$C555,'Policy Characteristics'!$C:$C,0))</f>
        <v>land forest restoration</v>
      </c>
      <c r="L555" s="242">
        <f>INDEX('Policy Characteristics'!F:F,MATCH(PolicyLevers!$C555,'Policy Characteristics'!$C:$C,0))</f>
        <v>0</v>
      </c>
      <c r="M555" s="242">
        <f>INDEX('Policy Characteristics'!G:G,MATCH(PolicyLevers!$C555,'Policy Characteristics'!$C:$C,0))</f>
        <v>0</v>
      </c>
      <c r="N555" s="242">
        <f>INDEX('Policy Characteristics'!H:H,MATCH(PolicyLevers!$C555,'Policy Characteristics'!$C:$C,0))</f>
        <v>0</v>
      </c>
      <c r="O555" s="242">
        <f>INDEX('Policy Characteristics'!I:I,MATCH(PolicyLevers!$C555,'Policy Characteristics'!$C:$C,0))</f>
        <v>0</v>
      </c>
      <c r="P555" s="242" t="str">
        <f>INDEX('Policy Characteristics'!J:J,MATCH(PolicyLevers!$C555,'Policy Characteristics'!$C:$C,0))</f>
        <v>**Description:** This policy restores degraded forest, increasing the rate of carbon sequestration of the forest.//**Guidance for setting values: **</v>
      </c>
      <c r="Q555" s="243"/>
      <c r="R555" s="264" t="s">
        <v>1051</v>
      </c>
      <c r="S555" s="265"/>
      <c r="T555" s="243"/>
    </row>
    <row r="556" spans="1:20" x14ac:dyDescent="0.35">
      <c r="A556" s="241" t="str">
        <f>INDEX('Policy Characteristics'!A:A,MATCH(PolicyLevers!$C556,'Policy Characteristics'!$C:$C,0))</f>
        <v>Agriculture, Land Use, and Forestry</v>
      </c>
      <c r="B556" s="241" t="str">
        <f>INDEX('Policy Characteristics'!B:B,MATCH(PolicyLevers!$C556,'Policy Characteristics'!$C:$C,0))</f>
        <v>Forest Set-Asides</v>
      </c>
      <c r="C556" s="262" t="s">
        <v>433</v>
      </c>
      <c r="D556" s="243"/>
      <c r="E556" s="243"/>
      <c r="F556" s="243"/>
      <c r="G556" s="243"/>
      <c r="H556" s="40">
        <v>61</v>
      </c>
      <c r="I556" s="243" t="s">
        <v>46</v>
      </c>
      <c r="J556" s="242" t="str">
        <f>INDEX('Policy Characteristics'!D:D,MATCH(PolicyLevers!$C556,'Policy Characteristics'!$C:$C,0))</f>
        <v>Forest Set-Asides</v>
      </c>
      <c r="K556" s="242" t="str">
        <f>INDEX('Policy Characteristics'!E:E,MATCH(PolicyLevers!$C556,'Policy Characteristics'!$C:$C,0))</f>
        <v>land forest set asides</v>
      </c>
      <c r="L556" s="242">
        <f>INDEX('Policy Characteristics'!F:F,MATCH(PolicyLevers!$C556,'Policy Characteristics'!$C:$C,0))</f>
        <v>0</v>
      </c>
      <c r="M556" s="242">
        <f>INDEX('Policy Characteristics'!G:G,MATCH(PolicyLevers!$C556,'Policy Characteristics'!$C:$C,0))</f>
        <v>1</v>
      </c>
      <c r="N556" s="242">
        <f>INDEX('Policy Characteristics'!H:H,MATCH(PolicyLevers!$C556,'Policy Characteristics'!$C:$C,0))</f>
        <v>0.01</v>
      </c>
      <c r="O556" s="242" t="str">
        <f>INDEX('Policy Characteristics'!I:I,MATCH(PolicyLevers!$C556,'Policy Characteristics'!$C:$C,0))</f>
        <v>% of potential achieved</v>
      </c>
      <c r="P556" s="242"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243" t="s">
        <v>1758</v>
      </c>
      <c r="R556" s="264" t="s">
        <v>229</v>
      </c>
      <c r="S556" s="265" t="s">
        <v>168</v>
      </c>
      <c r="T556" s="243"/>
    </row>
    <row r="557" spans="1:20" x14ac:dyDescent="0.35">
      <c r="A557" s="241" t="str">
        <f>INDEX('Policy Characteristics'!A:A,MATCH(PolicyLevers!$C557,'Policy Characteristics'!$C:$C,0))</f>
        <v>Agriculture, Land Use, and Forestry</v>
      </c>
      <c r="B557" s="241" t="str">
        <f>INDEX('Policy Characteristics'!B:B,MATCH(PolicyLevers!$C557,'Policy Characteristics'!$C:$C,0))</f>
        <v>Cropland and Rice Measures</v>
      </c>
      <c r="C557" s="262" t="s">
        <v>1137</v>
      </c>
      <c r="D557" s="243"/>
      <c r="E557" s="243"/>
      <c r="F557" s="243"/>
      <c r="G557" s="243"/>
      <c r="H557" s="40">
        <v>62</v>
      </c>
      <c r="I557" s="243" t="s">
        <v>46</v>
      </c>
      <c r="J557" s="242" t="str">
        <f>INDEX('Policy Characteristics'!D:D,MATCH(PolicyLevers!$C557,'Policy Characteristics'!$C:$C,0))</f>
        <v>Cropland and Rice Measures</v>
      </c>
      <c r="K557" s="242" t="str">
        <f>INDEX('Policy Characteristics'!E:E,MATCH(PolicyLevers!$C557,'Policy Characteristics'!$C:$C,0))</f>
        <v>indst cropland and rice measures</v>
      </c>
      <c r="L557" s="242">
        <f>INDEX('Policy Characteristics'!F:F,MATCH(PolicyLevers!$C557,'Policy Characteristics'!$C:$C,0))</f>
        <v>0</v>
      </c>
      <c r="M557" s="242">
        <f>INDEX('Policy Characteristics'!G:G,MATCH(PolicyLevers!$C557,'Policy Characteristics'!$C:$C,0))</f>
        <v>1</v>
      </c>
      <c r="N557" s="242">
        <f>INDEX('Policy Characteristics'!H:H,MATCH(PolicyLevers!$C557,'Policy Characteristics'!$C:$C,0))</f>
        <v>0.01</v>
      </c>
      <c r="O557" s="242" t="str">
        <f>INDEX('Policy Characteristics'!I:I,MATCH(PolicyLevers!$C557,'Policy Characteristics'!$C:$C,0))</f>
        <v>% of potential achieved</v>
      </c>
      <c r="P557" s="242"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243" t="s">
        <v>1759</v>
      </c>
      <c r="R557" s="264" t="s">
        <v>230</v>
      </c>
      <c r="S557" s="265" t="s">
        <v>168</v>
      </c>
      <c r="T557" s="243"/>
    </row>
    <row r="558" spans="1:20" x14ac:dyDescent="0.35">
      <c r="A558" s="241" t="str">
        <f>INDEX('Policy Characteristics'!A:A,MATCH(PolicyLevers!$C558,'Policy Characteristics'!$C:$C,0))</f>
        <v>Agriculture, Land Use, and Forestry</v>
      </c>
      <c r="B558" s="241" t="str">
        <f>INDEX('Policy Characteristics'!B:B,MATCH(PolicyLevers!$C558,'Policy Characteristics'!$C:$C,0))</f>
        <v>Improved Forest Management</v>
      </c>
      <c r="C558" s="262" t="s">
        <v>434</v>
      </c>
      <c r="D558" s="243"/>
      <c r="E558" s="243"/>
      <c r="F558" s="243"/>
      <c r="G558" s="243"/>
      <c r="H558" s="40">
        <v>63</v>
      </c>
      <c r="I558" s="243" t="s">
        <v>46</v>
      </c>
      <c r="J558" s="242" t="str">
        <f>INDEX('Policy Characteristics'!D:D,MATCH(PolicyLevers!$C558,'Policy Characteristics'!$C:$C,0))</f>
        <v>Improved Forest Management</v>
      </c>
      <c r="K558" s="242" t="str">
        <f>INDEX('Policy Characteristics'!E:E,MATCH(PolicyLevers!$C558,'Policy Characteristics'!$C:$C,0))</f>
        <v>land forest management</v>
      </c>
      <c r="L558" s="242">
        <f>INDEX('Policy Characteristics'!F:F,MATCH(PolicyLevers!$C558,'Policy Characteristics'!$C:$C,0))</f>
        <v>0</v>
      </c>
      <c r="M558" s="242">
        <f>INDEX('Policy Characteristics'!G:G,MATCH(PolicyLevers!$C558,'Policy Characteristics'!$C:$C,0))</f>
        <v>1</v>
      </c>
      <c r="N558" s="242">
        <f>INDEX('Policy Characteristics'!H:H,MATCH(PolicyLevers!$C558,'Policy Characteristics'!$C:$C,0))</f>
        <v>0.01</v>
      </c>
      <c r="O558" s="242" t="str">
        <f>INDEX('Policy Characteristics'!I:I,MATCH(PolicyLevers!$C558,'Policy Characteristics'!$C:$C,0))</f>
        <v>% of potential achieved</v>
      </c>
      <c r="P558" s="242"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243" t="s">
        <v>1760</v>
      </c>
      <c r="R558" s="264" t="s">
        <v>231</v>
      </c>
      <c r="S558" s="265" t="s">
        <v>168</v>
      </c>
      <c r="T558" s="243"/>
    </row>
    <row r="559" spans="1:20" x14ac:dyDescent="0.35">
      <c r="A559" s="241" t="str">
        <f>INDEX('Policy Characteristics'!A:A,MATCH(PolicyLevers!$C559,'Policy Characteristics'!$C:$C,0))</f>
        <v>Agriculture, Land Use, and Forestry</v>
      </c>
      <c r="B559" s="241" t="str">
        <f>INDEX('Policy Characteristics'!B:B,MATCH(PolicyLevers!$C559,'Policy Characteristics'!$C:$C,0))</f>
        <v>Livestock Measures</v>
      </c>
      <c r="C559" s="262" t="s">
        <v>1172</v>
      </c>
      <c r="D559" s="243"/>
      <c r="E559" s="243"/>
      <c r="F559" s="243"/>
      <c r="G559" s="243"/>
      <c r="H559" s="40">
        <v>64</v>
      </c>
      <c r="I559" s="243" t="s">
        <v>46</v>
      </c>
      <c r="J559" s="242" t="str">
        <f>INDEX('Policy Characteristics'!D:D,MATCH(PolicyLevers!$C559,'Policy Characteristics'!$C:$C,0))</f>
        <v>Livestock Measures</v>
      </c>
      <c r="K559" s="242" t="str">
        <f>INDEX('Policy Characteristics'!E:E,MATCH(PolicyLevers!$C559,'Policy Characteristics'!$C:$C,0))</f>
        <v>indst livestock measures</v>
      </c>
      <c r="L559" s="242">
        <f>INDEX('Policy Characteristics'!F:F,MATCH(PolicyLevers!$C559,'Policy Characteristics'!$C:$C,0))</f>
        <v>0</v>
      </c>
      <c r="M559" s="242">
        <f>INDEX('Policy Characteristics'!G:G,MATCH(PolicyLevers!$C559,'Policy Characteristics'!$C:$C,0))</f>
        <v>1</v>
      </c>
      <c r="N559" s="242">
        <f>INDEX('Policy Characteristics'!H:H,MATCH(PolicyLevers!$C559,'Policy Characteristics'!$C:$C,0))</f>
        <v>0.01</v>
      </c>
      <c r="O559" s="242" t="str">
        <f>INDEX('Policy Characteristics'!I:I,MATCH(PolicyLevers!$C559,'Policy Characteristics'!$C:$C,0))</f>
        <v>% of potential achieved</v>
      </c>
      <c r="P559" s="242"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243" t="s">
        <v>1761</v>
      </c>
      <c r="R559" s="264" t="s">
        <v>232</v>
      </c>
      <c r="S559" s="265" t="s">
        <v>168</v>
      </c>
      <c r="T559" s="243"/>
    </row>
    <row r="560" spans="1:20" x14ac:dyDescent="0.35">
      <c r="A560" s="241" t="str">
        <f>INDEX('Policy Characteristics'!A:A,MATCH(PolicyLevers!$C560,'Policy Characteristics'!$C:$C,0))</f>
        <v>Agriculture, Land Use, and Forestry</v>
      </c>
      <c r="B560" s="241" t="str">
        <f>INDEX('Policy Characteristics'!B:B,MATCH(PolicyLevers!$C560,'Policy Characteristics'!$C:$C,0))</f>
        <v>Peatland Restoration</v>
      </c>
      <c r="C560" s="262" t="s">
        <v>436</v>
      </c>
      <c r="D560" s="243"/>
      <c r="E560" s="243"/>
      <c r="F560" s="243"/>
      <c r="G560" s="243"/>
      <c r="H560" s="40">
        <v>178</v>
      </c>
      <c r="I560" s="243" t="s">
        <v>47</v>
      </c>
      <c r="J560" s="242" t="str">
        <f>INDEX('Policy Characteristics'!D:D,MATCH(PolicyLevers!$C560,'Policy Characteristics'!$C:$C,0))</f>
        <v>Peatland Restoration</v>
      </c>
      <c r="K560" s="242" t="str">
        <f>INDEX('Policy Characteristics'!E:E,MATCH(PolicyLevers!$C560,'Policy Characteristics'!$C:$C,0))</f>
        <v>land peatland restoration</v>
      </c>
      <c r="L560" s="242">
        <f>INDEX('Policy Characteristics'!F:F,MATCH(PolicyLevers!$C560,'Policy Characteristics'!$C:$C,0))</f>
        <v>0</v>
      </c>
      <c r="M560" s="242">
        <f>INDEX('Policy Characteristics'!G:G,MATCH(PolicyLevers!$C560,'Policy Characteristics'!$C:$C,0))</f>
        <v>0</v>
      </c>
      <c r="N560" s="242">
        <f>INDEX('Policy Characteristics'!H:H,MATCH(PolicyLevers!$C560,'Policy Characteristics'!$C:$C,0))</f>
        <v>0</v>
      </c>
      <c r="O560" s="242">
        <f>INDEX('Policy Characteristics'!I:I,MATCH(PolicyLevers!$C560,'Policy Characteristics'!$C:$C,0))</f>
        <v>0</v>
      </c>
      <c r="P560" s="242" t="str">
        <f>INDEX('Policy Characteristics'!J:J,MATCH(PolicyLevers!$C560,'Policy Characteristics'!$C:$C,0))</f>
        <v>**Description:**0**Guidance for setting values: **</v>
      </c>
      <c r="Q560" s="243"/>
      <c r="R560" s="264" t="s">
        <v>1052</v>
      </c>
      <c r="S560" s="265"/>
      <c r="T560" s="243"/>
    </row>
    <row r="561" spans="1:20" x14ac:dyDescent="0.35">
      <c r="A561" s="241" t="str">
        <f>INDEX('Policy Characteristics'!A:A,MATCH(PolicyLevers!$C561,'Policy Characteristics'!$C:$C,0))</f>
        <v>Agriculture, Land Use, and Forestry</v>
      </c>
      <c r="B561" s="241" t="str">
        <f>INDEX('Policy Characteristics'!B:B,MATCH(PolicyLevers!$C561,'Policy Characteristics'!$C:$C,0))</f>
        <v>Shift to Non-Animal Products</v>
      </c>
      <c r="C561" s="262" t="s">
        <v>732</v>
      </c>
      <c r="D561" s="243"/>
      <c r="E561" s="243"/>
      <c r="F561" s="243"/>
      <c r="G561" s="243"/>
      <c r="H561" s="40">
        <v>434</v>
      </c>
      <c r="I561" s="243" t="s">
        <v>46</v>
      </c>
      <c r="J561" s="242" t="str">
        <f>INDEX('Policy Characteristics'!D:D,MATCH(PolicyLevers!$C561,'Policy Characteristics'!$C:$C,0))</f>
        <v>Shift to Non-Animal Products</v>
      </c>
      <c r="K561" s="242" t="str">
        <f>INDEX('Policy Characteristics'!E:E,MATCH(PolicyLevers!$C561,'Policy Characteristics'!$C:$C,0))</f>
        <v>indst shift to nonanimal products</v>
      </c>
      <c r="L561" s="242">
        <f>INDEX('Policy Characteristics'!F:F,MATCH(PolicyLevers!$C561,'Policy Characteristics'!$C:$C,0))</f>
        <v>0</v>
      </c>
      <c r="M561" s="242">
        <f>INDEX('Policy Characteristics'!G:G,MATCH(PolicyLevers!$C561,'Policy Characteristics'!$C:$C,0))</f>
        <v>1</v>
      </c>
      <c r="N561" s="242">
        <f>INDEX('Policy Characteristics'!H:H,MATCH(PolicyLevers!$C561,'Policy Characteristics'!$C:$C,0))</f>
        <v>0.01</v>
      </c>
      <c r="O561" s="242" t="str">
        <f>INDEX('Policy Characteristics'!I:I,MATCH(PolicyLevers!$C561,'Policy Characteristics'!$C:$C,0))</f>
        <v>% reduction in animal products</v>
      </c>
      <c r="P561" s="242"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243"/>
      <c r="R561" s="264" t="s">
        <v>1047</v>
      </c>
      <c r="S561" s="258" t="s">
        <v>735</v>
      </c>
      <c r="T561" s="243"/>
    </row>
    <row r="562" spans="1:20" s="242" customFormat="1" x14ac:dyDescent="0.35">
      <c r="A562" s="241" t="str">
        <f>INDEX('Policy Characteristics'!A:A,MATCH(PolicyLevers!$C562,'Policy Characteristics'!$C:$C,0))</f>
        <v>District Heat and Hydrogen</v>
      </c>
      <c r="B562" s="241" t="str">
        <f>INDEX('Policy Characteristics'!B:B,MATCH(PolicyLevers!$C562,'Policy Characteristics'!$C:$C,0))</f>
        <v>Use CHP for District Heat</v>
      </c>
      <c r="C562" s="252" t="s">
        <v>275</v>
      </c>
      <c r="D562" s="250"/>
      <c r="E562" s="250"/>
      <c r="F562" s="250"/>
      <c r="G562" s="250"/>
      <c r="H562" s="40">
        <v>68</v>
      </c>
      <c r="I562" s="250" t="s">
        <v>47</v>
      </c>
      <c r="J562" s="242" t="str">
        <f>INDEX('Policy Characteristics'!D:D,MATCH(PolicyLevers!$C562,'Policy Characteristics'!$C:$C,0))</f>
        <v>District Heat CHP</v>
      </c>
      <c r="K562" s="242" t="str">
        <f>INDEX('Policy Characteristics'!E:E,MATCH(PolicyLevers!$C562,'Policy Characteristics'!$C:$C,0))</f>
        <v>heat convert heat to CHP</v>
      </c>
      <c r="L562" s="242">
        <f>INDEX('Policy Characteristics'!F:F,MATCH(PolicyLevers!$C562,'Policy Characteristics'!$C:$C,0))</f>
        <v>0</v>
      </c>
      <c r="M562" s="242">
        <f>INDEX('Policy Characteristics'!G:G,MATCH(PolicyLevers!$C562,'Policy Characteristics'!$C:$C,0))</f>
        <v>1</v>
      </c>
      <c r="N562" s="242">
        <f>INDEX('Policy Characteristics'!H:H,MATCH(PolicyLevers!$C562,'Policy Characteristics'!$C:$C,0))</f>
        <v>0.01</v>
      </c>
      <c r="O562" s="242" t="str">
        <f>INDEX('Policy Characteristics'!I:I,MATCH(PolicyLevers!$C562,'Policy Characteristics'!$C:$C,0))</f>
        <v>% non-CHP heat converted</v>
      </c>
      <c r="P562" s="242"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250" t="s">
        <v>1762</v>
      </c>
      <c r="R562" s="264" t="s">
        <v>235</v>
      </c>
      <c r="S562" s="265" t="s">
        <v>168</v>
      </c>
      <c r="T562" s="250"/>
    </row>
    <row r="563" spans="1:20" s="242" customFormat="1" x14ac:dyDescent="0.35">
      <c r="A563" s="241" t="str">
        <f>INDEX('Policy Characteristics'!A:A,MATCH(PolicyLevers!$C563,'Policy Characteristics'!$C:$C,0))</f>
        <v>District Heat and Hydrogen</v>
      </c>
      <c r="B563" s="241" t="str">
        <f>INDEX('Policy Characteristics'!B:B,MATCH(PolicyLevers!$C563,'Policy Characteristics'!$C:$C,0))</f>
        <v>Produce District Heat with Hydrogen</v>
      </c>
      <c r="C563" s="252" t="s">
        <v>1089</v>
      </c>
      <c r="D563" s="250"/>
      <c r="E563" s="250"/>
      <c r="F563" s="250"/>
      <c r="G563" s="250"/>
      <c r="H563" s="40">
        <v>176</v>
      </c>
      <c r="I563" s="250" t="s">
        <v>46</v>
      </c>
      <c r="J563" s="242" t="str">
        <f>INDEX('Policy Characteristics'!D:D,MATCH(PolicyLevers!$C563,'Policy Characteristics'!$C:$C,0))</f>
        <v>District Heat Fuel Switching</v>
      </c>
      <c r="K563" s="242" t="str">
        <f>INDEX('Policy Characteristics'!E:E,MATCH(PolicyLevers!$C563,'Policy Characteristics'!$C:$C,0))</f>
        <v>heat fuel type shifting</v>
      </c>
      <c r="L563" s="242">
        <f>INDEX('Policy Characteristics'!F:F,MATCH(PolicyLevers!$C563,'Policy Characteristics'!$C:$C,0))</f>
        <v>0</v>
      </c>
      <c r="M563" s="242">
        <f>INDEX('Policy Characteristics'!G:G,MATCH(PolicyLevers!$C563,'Policy Characteristics'!$C:$C,0))</f>
        <v>1</v>
      </c>
      <c r="N563" s="242">
        <f>INDEX('Policy Characteristics'!H:H,MATCH(PolicyLevers!$C563,'Policy Characteristics'!$C:$C,0))</f>
        <v>0.01</v>
      </c>
      <c r="O563" s="242" t="str">
        <f>INDEX('Policy Characteristics'!I:I,MATCH(PolicyLevers!$C563,'Policy Characteristics'!$C:$C,0))</f>
        <v>% of fuel use</v>
      </c>
      <c r="P563" s="242"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v>
      </c>
      <c r="Q563" s="250" t="s">
        <v>1763</v>
      </c>
      <c r="R563" s="264" t="s">
        <v>1048</v>
      </c>
      <c r="S563" s="265" t="s">
        <v>168</v>
      </c>
      <c r="T563" s="250"/>
    </row>
    <row r="564" spans="1:20" s="242" customFormat="1" x14ac:dyDescent="0.35">
      <c r="A564" s="241" t="str">
        <f>INDEX('Policy Characteristics'!A:A,MATCH(PolicyLevers!$C564,'Policy Characteristics'!$C:$C,0))</f>
        <v>District Heat and Hydrogen</v>
      </c>
      <c r="B564" s="241" t="str">
        <f>INDEX('Policy Characteristics'!B:B,MATCH(PolicyLevers!$C564,'Policy Characteristics'!$C:$C,0))</f>
        <v>Shift Hydrogen Production to Electrolysis</v>
      </c>
      <c r="C564" s="252" t="s">
        <v>777</v>
      </c>
      <c r="D564" s="250"/>
      <c r="E564" s="250"/>
      <c r="F564" s="250"/>
      <c r="G564" s="250"/>
      <c r="H564" s="40">
        <v>450</v>
      </c>
      <c r="I564" s="250" t="s">
        <v>46</v>
      </c>
      <c r="J564" s="242" t="str">
        <f>INDEX('Policy Characteristics'!D:D,MATCH(PolicyLevers!$C564,'Policy Characteristics'!$C:$C,0))</f>
        <v>Hydrogen Electrolysis</v>
      </c>
      <c r="K564" s="242" t="str">
        <f>INDEX('Policy Characteristics'!E:E,MATCH(PolicyLevers!$C564,'Policy Characteristics'!$C:$C,0))</f>
        <v>hydgn shift production pathways</v>
      </c>
      <c r="L564" s="242">
        <f>INDEX('Policy Characteristics'!F:F,MATCH(PolicyLevers!$C564,'Policy Characteristics'!$C:$C,0))</f>
        <v>0</v>
      </c>
      <c r="M564" s="242">
        <f>INDEX('Policy Characteristics'!G:G,MATCH(PolicyLevers!$C564,'Policy Characteristics'!$C:$C,0))</f>
        <v>1</v>
      </c>
      <c r="N564" s="242">
        <f>INDEX('Policy Characteristics'!H:H,MATCH(PolicyLevers!$C564,'Policy Characteristics'!$C:$C,0))</f>
        <v>0.01</v>
      </c>
      <c r="O564" s="242" t="str">
        <f>INDEX('Policy Characteristics'!I:I,MATCH(PolicyLevers!$C564,'Policy Characteristics'!$C:$C,0))</f>
        <v>% of hydrogen production</v>
      </c>
      <c r="P564" s="242"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250"/>
      <c r="R564" s="264" t="s">
        <v>1049</v>
      </c>
      <c r="S564" s="265"/>
      <c r="T564" s="250"/>
    </row>
    <row r="565" spans="1:20" s="251" customFormat="1" x14ac:dyDescent="0.35">
      <c r="A565" s="241" t="str">
        <f>INDEX('Policy Characteristics'!A:A,MATCH(PolicyLevers!$C565,'Policy Characteristics'!$C:$C,0))</f>
        <v>Cross-Sector</v>
      </c>
      <c r="B565" s="241" t="str">
        <f>INDEX('Policy Characteristics'!B:B,MATCH(PolicyLevers!$C565,'Policy Characteristics'!$C:$C,0))</f>
        <v>Carbon Price</v>
      </c>
      <c r="C565" s="262" t="s">
        <v>696</v>
      </c>
      <c r="D565" s="243" t="s">
        <v>331</v>
      </c>
      <c r="E565" s="243"/>
      <c r="F565" s="243" t="s">
        <v>335</v>
      </c>
      <c r="G565" s="243"/>
      <c r="H565" s="40">
        <v>171</v>
      </c>
      <c r="I565" s="243" t="s">
        <v>46</v>
      </c>
      <c r="J565" s="242" t="str">
        <f>INDEX('Policy Characteristics'!D:D,MATCH(PolicyLevers!$C565,'Policy Characteristics'!$C:$C,0))</f>
        <v>Carbon Price</v>
      </c>
      <c r="K565" s="242" t="str">
        <f>INDEX('Policy Characteristics'!E:E,MATCH(PolicyLevers!$C565,'Policy Characteristics'!$C:$C,0))</f>
        <v>cross carbon tax</v>
      </c>
      <c r="L565" s="242">
        <f>INDEX('Policy Characteristics'!F:F,MATCH(PolicyLevers!$C565,'Policy Characteristics'!$C:$C,0))</f>
        <v>0</v>
      </c>
      <c r="M565" s="242">
        <f>INDEX('Policy Characteristics'!G:G,MATCH(PolicyLevers!$C565,'Policy Characteristics'!$C:$C,0))</f>
        <v>300</v>
      </c>
      <c r="N565" s="242">
        <f>INDEX('Policy Characteristics'!H:H,MATCH(PolicyLevers!$C565,'Policy Characteristics'!$C:$C,0))</f>
        <v>5</v>
      </c>
      <c r="O565" s="242" t="str">
        <f>INDEX('Policy Characteristics'!I:I,MATCH(PolicyLevers!$C565,'Policy Characteristics'!$C:$C,0))</f>
        <v>$/metric ton CO2e</v>
      </c>
      <c r="P565" s="242"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243" t="s">
        <v>1764</v>
      </c>
      <c r="R565" s="264" t="s">
        <v>234</v>
      </c>
      <c r="S565" s="276" t="s">
        <v>665</v>
      </c>
      <c r="T565" s="250" t="s">
        <v>398</v>
      </c>
    </row>
    <row r="566" spans="1:20" s="251" customFormat="1" x14ac:dyDescent="0.35">
      <c r="A566" s="241" t="str">
        <f>INDEX('Policy Characteristics'!A:A,MATCH(PolicyLevers!$C566,'Policy Characteristics'!$C:$C,0))</f>
        <v>Cross-Sector</v>
      </c>
      <c r="B566" s="241" t="str">
        <f>INDEX('Policy Characteristics'!B:B,MATCH(PolicyLevers!$C566,'Policy Characteristics'!$C:$C,0))</f>
        <v>Carbon Price</v>
      </c>
      <c r="C566" s="255" t="str">
        <f t="shared" ref="B566:C566" si="76">C$565</f>
        <v>Additional Carbon Tax Rate</v>
      </c>
      <c r="D566" s="243" t="s">
        <v>339</v>
      </c>
      <c r="E566" s="243"/>
      <c r="F566" s="243" t="s">
        <v>340</v>
      </c>
      <c r="G566" s="243"/>
      <c r="H566" s="40">
        <v>172</v>
      </c>
      <c r="I566" s="243" t="s">
        <v>46</v>
      </c>
      <c r="J566" s="242" t="str">
        <f>INDEX('Policy Characteristics'!D:D,MATCH(PolicyLevers!$C566,'Policy Characteristics'!$C:$C,0))</f>
        <v>Carbon Price</v>
      </c>
      <c r="K566" s="242" t="str">
        <f>INDEX('Policy Characteristics'!E:E,MATCH(PolicyLevers!$C566,'Policy Characteristics'!$C:$C,0))</f>
        <v>cross carbon tax</v>
      </c>
      <c r="L566" s="242">
        <f>INDEX('Policy Characteristics'!F:F,MATCH(PolicyLevers!$C566,'Policy Characteristics'!$C:$C,0))</f>
        <v>0</v>
      </c>
      <c r="M566" s="242">
        <f>INDEX('Policy Characteristics'!G:G,MATCH(PolicyLevers!$C566,'Policy Characteristics'!$C:$C,0))</f>
        <v>300</v>
      </c>
      <c r="N566" s="242">
        <f>INDEX('Policy Characteristics'!H:H,MATCH(PolicyLevers!$C566,'Policy Characteristics'!$C:$C,0))</f>
        <v>5</v>
      </c>
      <c r="O566" s="242" t="str">
        <f>INDEX('Policy Characteristics'!I:I,MATCH(PolicyLevers!$C566,'Policy Characteristics'!$C:$C,0))</f>
        <v>$/metric ton CO2e</v>
      </c>
      <c r="P566" s="242"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288" t="str">
        <f t="shared" ref="Q566:R570" si="77">Q$565</f>
        <v>fuels.html#carbon-tax</v>
      </c>
      <c r="R566" s="274" t="str">
        <f t="shared" si="77"/>
        <v>carbon-tax.html</v>
      </c>
      <c r="S566" s="275" t="s">
        <v>1396</v>
      </c>
      <c r="T566" s="273"/>
    </row>
    <row r="567" spans="1:20" s="251" customFormat="1" x14ac:dyDescent="0.35">
      <c r="A567" s="241" t="str">
        <f>INDEX('Policy Characteristics'!A:A,MATCH(PolicyLevers!$C567,'Policy Characteristics'!$C:$C,0))</f>
        <v>Cross-Sector</v>
      </c>
      <c r="B567" s="241" t="str">
        <f>INDEX('Policy Characteristics'!B:B,MATCH(PolicyLevers!$C567,'Policy Characteristics'!$C:$C,0))</f>
        <v>Carbon Price</v>
      </c>
      <c r="C567" s="255" t="str">
        <f t="shared" ref="A567:C570" si="78">C$565</f>
        <v>Additional Carbon Tax Rate</v>
      </c>
      <c r="D567" s="243" t="s">
        <v>333</v>
      </c>
      <c r="E567" s="243"/>
      <c r="F567" s="243" t="s">
        <v>337</v>
      </c>
      <c r="G567" s="243"/>
      <c r="H567" s="40">
        <v>173</v>
      </c>
      <c r="I567" s="243" t="s">
        <v>46</v>
      </c>
      <c r="J567" s="242" t="str">
        <f>INDEX('Policy Characteristics'!D:D,MATCH(PolicyLevers!$C567,'Policy Characteristics'!$C:$C,0))</f>
        <v>Carbon Price</v>
      </c>
      <c r="K567" s="242" t="str">
        <f>INDEX('Policy Characteristics'!E:E,MATCH(PolicyLevers!$C567,'Policy Characteristics'!$C:$C,0))</f>
        <v>cross carbon tax</v>
      </c>
      <c r="L567" s="242">
        <f>INDEX('Policy Characteristics'!F:F,MATCH(PolicyLevers!$C567,'Policy Characteristics'!$C:$C,0))</f>
        <v>0</v>
      </c>
      <c r="M567" s="242">
        <f>INDEX('Policy Characteristics'!G:G,MATCH(PolicyLevers!$C567,'Policy Characteristics'!$C:$C,0))</f>
        <v>300</v>
      </c>
      <c r="N567" s="242">
        <f>INDEX('Policy Characteristics'!H:H,MATCH(PolicyLevers!$C567,'Policy Characteristics'!$C:$C,0))</f>
        <v>5</v>
      </c>
      <c r="O567" s="242" t="str">
        <f>INDEX('Policy Characteristics'!I:I,MATCH(PolicyLevers!$C567,'Policy Characteristics'!$C:$C,0))</f>
        <v>$/metric ton CO2e</v>
      </c>
      <c r="P567" s="242"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288" t="str">
        <f t="shared" si="77"/>
        <v>fuels.html#carbon-tax</v>
      </c>
      <c r="R567" s="274" t="str">
        <f t="shared" si="77"/>
        <v>carbon-tax.html</v>
      </c>
      <c r="S567" s="276"/>
      <c r="T567" s="273"/>
    </row>
    <row r="568" spans="1:20" s="251" customFormat="1" x14ac:dyDescent="0.35">
      <c r="A568" s="241" t="str">
        <f>INDEX('Policy Characteristics'!A:A,MATCH(PolicyLevers!$C568,'Policy Characteristics'!$C:$C,0))</f>
        <v>Cross-Sector</v>
      </c>
      <c r="B568" s="241" t="str">
        <f>INDEX('Policy Characteristics'!B:B,MATCH(PolicyLevers!$C568,'Policy Characteristics'!$C:$C,0))</f>
        <v>Carbon Price</v>
      </c>
      <c r="C568" s="255" t="str">
        <f t="shared" si="78"/>
        <v>Additional Carbon Tax Rate</v>
      </c>
      <c r="D568" s="243" t="s">
        <v>334</v>
      </c>
      <c r="E568" s="243"/>
      <c r="F568" s="243" t="s">
        <v>338</v>
      </c>
      <c r="G568" s="243"/>
      <c r="H568" s="40">
        <v>174</v>
      </c>
      <c r="I568" s="243" t="s">
        <v>46</v>
      </c>
      <c r="J568" s="242" t="str">
        <f>INDEX('Policy Characteristics'!D:D,MATCH(PolicyLevers!$C568,'Policy Characteristics'!$C:$C,0))</f>
        <v>Carbon Price</v>
      </c>
      <c r="K568" s="242" t="str">
        <f>INDEX('Policy Characteristics'!E:E,MATCH(PolicyLevers!$C568,'Policy Characteristics'!$C:$C,0))</f>
        <v>cross carbon tax</v>
      </c>
      <c r="L568" s="242">
        <f>INDEX('Policy Characteristics'!F:F,MATCH(PolicyLevers!$C568,'Policy Characteristics'!$C:$C,0))</f>
        <v>0</v>
      </c>
      <c r="M568" s="242">
        <f>INDEX('Policy Characteristics'!G:G,MATCH(PolicyLevers!$C568,'Policy Characteristics'!$C:$C,0))</f>
        <v>300</v>
      </c>
      <c r="N568" s="242">
        <f>INDEX('Policy Characteristics'!H:H,MATCH(PolicyLevers!$C568,'Policy Characteristics'!$C:$C,0))</f>
        <v>5</v>
      </c>
      <c r="O568" s="242" t="str">
        <f>INDEX('Policy Characteristics'!I:I,MATCH(PolicyLevers!$C568,'Policy Characteristics'!$C:$C,0))</f>
        <v>$/metric ton CO2e</v>
      </c>
      <c r="P568" s="242"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288" t="str">
        <f t="shared" si="77"/>
        <v>fuels.html#carbon-tax</v>
      </c>
      <c r="R568" s="274" t="str">
        <f t="shared" si="77"/>
        <v>carbon-tax.html</v>
      </c>
      <c r="S568" s="276"/>
      <c r="T568" s="273"/>
    </row>
    <row r="569" spans="1:20" s="251" customFormat="1" x14ac:dyDescent="0.35">
      <c r="A569" s="241" t="str">
        <f>INDEX('Policy Characteristics'!A:A,MATCH(PolicyLevers!$C569,'Policy Characteristics'!$C:$C,0))</f>
        <v>Cross-Sector</v>
      </c>
      <c r="B569" s="241" t="str">
        <f>INDEX('Policy Characteristics'!B:B,MATCH(PolicyLevers!$C569,'Policy Characteristics'!$C:$C,0))</f>
        <v>Carbon Price</v>
      </c>
      <c r="C569" s="255" t="str">
        <f t="shared" si="78"/>
        <v>Additional Carbon Tax Rate</v>
      </c>
      <c r="D569" s="243" t="s">
        <v>332</v>
      </c>
      <c r="E569" s="243"/>
      <c r="F569" s="243" t="s">
        <v>336</v>
      </c>
      <c r="G569" s="243"/>
      <c r="H569" s="40">
        <v>175</v>
      </c>
      <c r="I569" s="243" t="s">
        <v>46</v>
      </c>
      <c r="J569" s="242" t="str">
        <f>INDEX('Policy Characteristics'!D:D,MATCH(PolicyLevers!$C569,'Policy Characteristics'!$C:$C,0))</f>
        <v>Carbon Price</v>
      </c>
      <c r="K569" s="242" t="str">
        <f>INDEX('Policy Characteristics'!E:E,MATCH(PolicyLevers!$C569,'Policy Characteristics'!$C:$C,0))</f>
        <v>cross carbon tax</v>
      </c>
      <c r="L569" s="242">
        <f>INDEX('Policy Characteristics'!F:F,MATCH(PolicyLevers!$C569,'Policy Characteristics'!$C:$C,0))</f>
        <v>0</v>
      </c>
      <c r="M569" s="242">
        <f>INDEX('Policy Characteristics'!G:G,MATCH(PolicyLevers!$C569,'Policy Characteristics'!$C:$C,0))</f>
        <v>300</v>
      </c>
      <c r="N569" s="242">
        <f>INDEX('Policy Characteristics'!H:H,MATCH(PolicyLevers!$C569,'Policy Characteristics'!$C:$C,0))</f>
        <v>5</v>
      </c>
      <c r="O569" s="242" t="str">
        <f>INDEX('Policy Characteristics'!I:I,MATCH(PolicyLevers!$C569,'Policy Characteristics'!$C:$C,0))</f>
        <v>$/metric ton CO2e</v>
      </c>
      <c r="P569" s="242"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288" t="str">
        <f t="shared" si="77"/>
        <v>fuels.html#carbon-tax</v>
      </c>
      <c r="R569" s="274" t="str">
        <f t="shared" si="77"/>
        <v>carbon-tax.html</v>
      </c>
      <c r="S569" s="276"/>
      <c r="T569" s="273"/>
    </row>
    <row r="570" spans="1:20" s="251" customFormat="1" x14ac:dyDescent="0.35">
      <c r="A570" s="241" t="str">
        <f>INDEX('Policy Characteristics'!A:A,MATCH(PolicyLevers!$C570,'Policy Characteristics'!$C:$C,0))</f>
        <v>Cross-Sector</v>
      </c>
      <c r="B570" s="241" t="str">
        <f>INDEX('Policy Characteristics'!B:B,MATCH(PolicyLevers!$C570,'Policy Characteristics'!$C:$C,0))</f>
        <v>Carbon Price</v>
      </c>
      <c r="C570" s="255" t="str">
        <f t="shared" si="78"/>
        <v>Additional Carbon Tax Rate</v>
      </c>
      <c r="D570" s="243" t="s">
        <v>795</v>
      </c>
      <c r="E570" s="243"/>
      <c r="F570" s="243" t="s">
        <v>1258</v>
      </c>
      <c r="G570" s="243"/>
      <c r="H570" s="40">
        <v>544</v>
      </c>
      <c r="I570" s="243" t="s">
        <v>46</v>
      </c>
      <c r="J570" s="242" t="str">
        <f>INDEX('Policy Characteristics'!D:D,MATCH(PolicyLevers!$C570,'Policy Characteristics'!$C:$C,0))</f>
        <v>Carbon Price</v>
      </c>
      <c r="K570" s="242" t="str">
        <f>INDEX('Policy Characteristics'!E:E,MATCH(PolicyLevers!$C570,'Policy Characteristics'!$C:$C,0))</f>
        <v>cross carbon tax</v>
      </c>
      <c r="L570" s="242">
        <f>INDEX('Policy Characteristics'!F:F,MATCH(PolicyLevers!$C570,'Policy Characteristics'!$C:$C,0))</f>
        <v>0</v>
      </c>
      <c r="M570" s="242">
        <f>INDEX('Policy Characteristics'!G:G,MATCH(PolicyLevers!$C570,'Policy Characteristics'!$C:$C,0))</f>
        <v>300</v>
      </c>
      <c r="N570" s="242">
        <f>INDEX('Policy Characteristics'!H:H,MATCH(PolicyLevers!$C570,'Policy Characteristics'!$C:$C,0))</f>
        <v>5</v>
      </c>
      <c r="O570" s="242" t="str">
        <f>INDEX('Policy Characteristics'!I:I,MATCH(PolicyLevers!$C570,'Policy Characteristics'!$C:$C,0))</f>
        <v>$/metric ton CO2e</v>
      </c>
      <c r="P570" s="242"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288" t="str">
        <f t="shared" si="77"/>
        <v>fuels.html#carbon-tax</v>
      </c>
      <c r="R570" s="274" t="str">
        <f t="shared" si="77"/>
        <v>carbon-tax.html</v>
      </c>
      <c r="S570" s="276"/>
      <c r="T570" s="273"/>
    </row>
    <row r="571" spans="1:20" s="251" customFormat="1" x14ac:dyDescent="0.35">
      <c r="A571" s="241" t="str">
        <f>INDEX('Policy Characteristics'!A:A,MATCH(PolicyLevers!$C571,'Policy Characteristics'!$C:$C,0))</f>
        <v>Cross-Sector</v>
      </c>
      <c r="B571" s="241" t="str">
        <f>INDEX('Policy Characteristics'!B:B,MATCH(PolicyLevers!$C571,'Policy Characteristics'!$C:$C,0))</f>
        <v>End Existing Subsidies</v>
      </c>
      <c r="C571" s="262" t="s">
        <v>157</v>
      </c>
      <c r="D571" s="243" t="s">
        <v>55</v>
      </c>
      <c r="E571" s="243"/>
      <c r="F571" s="243" t="s">
        <v>99</v>
      </c>
      <c r="G571" s="243"/>
      <c r="H571" s="40">
        <v>706</v>
      </c>
      <c r="I571" s="250" t="s">
        <v>47</v>
      </c>
      <c r="J571" s="242" t="str">
        <f>INDEX('Policy Characteristics'!D:D,MATCH(PolicyLevers!$C571,'Policy Characteristics'!$C:$C,0))</f>
        <v>End Existing Subsidies</v>
      </c>
      <c r="K571" s="242" t="str">
        <f>INDEX('Policy Characteristics'!E:E,MATCH(PolicyLevers!$C571,'Policy Characteristics'!$C:$C,0))</f>
        <v>cross reduce BAU subsidies</v>
      </c>
      <c r="L571" s="242">
        <f>INDEX('Policy Characteristics'!F:F,MATCH(PolicyLevers!$C571,'Policy Characteristics'!$C:$C,0))</f>
        <v>0</v>
      </c>
      <c r="M571" s="242">
        <f>INDEX('Policy Characteristics'!G:G,MATCH(PolicyLevers!$C571,'Policy Characteristics'!$C:$C,0))</f>
        <v>1</v>
      </c>
      <c r="N571" s="242">
        <f>INDEX('Policy Characteristics'!H:H,MATCH(PolicyLevers!$C571,'Policy Characteristics'!$C:$C,0))</f>
        <v>0</v>
      </c>
      <c r="O571" s="242">
        <f>INDEX('Policy Characteristics'!I:I,MATCH(PolicyLevers!$C571,'Policy Characteristics'!$C:$C,0))</f>
        <v>0</v>
      </c>
      <c r="P571" s="242"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273"/>
      <c r="R571" s="264"/>
      <c r="S571" s="289"/>
      <c r="T571" s="273"/>
    </row>
    <row r="572" spans="1:20" s="251" customFormat="1" x14ac:dyDescent="0.35">
      <c r="A572" s="241" t="str">
        <f>INDEX('Policy Characteristics'!A:A,MATCH(PolicyLevers!$C572,'Policy Characteristics'!$C:$C,0))</f>
        <v>Cross-Sector</v>
      </c>
      <c r="B572" s="241" t="str">
        <f>INDEX('Policy Characteristics'!B:B,MATCH(PolicyLevers!$C572,'Policy Characteristics'!$C:$C,0))</f>
        <v>End Existing Subsidies</v>
      </c>
      <c r="C572" s="255" t="str">
        <f t="shared" ref="B572:C587" si="79">C$571</f>
        <v>Percent Reduction in BAU Subsidies</v>
      </c>
      <c r="D572" s="250" t="s">
        <v>454</v>
      </c>
      <c r="E572" s="243"/>
      <c r="F572" s="250" t="s">
        <v>451</v>
      </c>
      <c r="G572" s="243"/>
      <c r="H572" s="40">
        <v>69</v>
      </c>
      <c r="I572" s="250" t="s">
        <v>46</v>
      </c>
      <c r="J572" s="242" t="str">
        <f>INDEX('Policy Characteristics'!D:D,MATCH(PolicyLevers!$C572,'Policy Characteristics'!$C:$C,0))</f>
        <v>End Existing Subsidies</v>
      </c>
      <c r="K572" s="242" t="str">
        <f>INDEX('Policy Characteristics'!E:E,MATCH(PolicyLevers!$C572,'Policy Characteristics'!$C:$C,0))</f>
        <v>cross reduce BAU subsidies</v>
      </c>
      <c r="L572" s="242">
        <f>INDEX('Policy Characteristics'!F:F,MATCH(PolicyLevers!$C572,'Policy Characteristics'!$C:$C,0))</f>
        <v>0</v>
      </c>
      <c r="M572" s="242">
        <f>INDEX('Policy Characteristics'!G:G,MATCH(PolicyLevers!$C572,'Policy Characteristics'!$C:$C,0))</f>
        <v>1</v>
      </c>
      <c r="N572" s="242">
        <f>INDEX('Policy Characteristics'!H:H,MATCH(PolicyLevers!$C572,'Policy Characteristics'!$C:$C,0))</f>
        <v>0</v>
      </c>
      <c r="O572" s="242">
        <f>INDEX('Policy Characteristics'!I:I,MATCH(PolicyLevers!$C572,'Policy Characteristics'!$C:$C,0))</f>
        <v>0</v>
      </c>
      <c r="P572" s="242"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250" t="s">
        <v>1765</v>
      </c>
      <c r="R572" s="264" t="s">
        <v>236</v>
      </c>
      <c r="S572" s="265" t="s">
        <v>168</v>
      </c>
      <c r="T572" s="273"/>
    </row>
    <row r="573" spans="1:20" s="251" customFormat="1" x14ac:dyDescent="0.35">
      <c r="A573" s="241" t="str">
        <f>INDEX('Policy Characteristics'!A:A,MATCH(PolicyLevers!$C573,'Policy Characteristics'!$C:$C,0))</f>
        <v>Cross-Sector</v>
      </c>
      <c r="B573" s="241" t="str">
        <f>INDEX('Policy Characteristics'!B:B,MATCH(PolicyLevers!$C573,'Policy Characteristics'!$C:$C,0))</f>
        <v>End Existing Subsidies</v>
      </c>
      <c r="C573" s="255" t="str">
        <f t="shared" si="79"/>
        <v>Percent Reduction in BAU Subsidies</v>
      </c>
      <c r="D573" s="250" t="s">
        <v>49</v>
      </c>
      <c r="E573" s="243"/>
      <c r="F573" s="250" t="s">
        <v>93</v>
      </c>
      <c r="G573" s="243"/>
      <c r="H573" s="40">
        <v>70</v>
      </c>
      <c r="I573" s="250" t="s">
        <v>46</v>
      </c>
      <c r="J573" s="242" t="str">
        <f>INDEX('Policy Characteristics'!D:D,MATCH(PolicyLevers!$C573,'Policy Characteristics'!$C:$C,0))</f>
        <v>End Existing Subsidies</v>
      </c>
      <c r="K573" s="242" t="str">
        <f>INDEX('Policy Characteristics'!E:E,MATCH(PolicyLevers!$C573,'Policy Characteristics'!$C:$C,0))</f>
        <v>cross reduce BAU subsidies</v>
      </c>
      <c r="L573" s="242">
        <f>INDEX('Policy Characteristics'!F:F,MATCH(PolicyLevers!$C573,'Policy Characteristics'!$C:$C,0))</f>
        <v>0</v>
      </c>
      <c r="M573" s="242">
        <f>INDEX('Policy Characteristics'!G:G,MATCH(PolicyLevers!$C573,'Policy Characteristics'!$C:$C,0))</f>
        <v>1</v>
      </c>
      <c r="N573" s="242">
        <f>INDEX('Policy Characteristics'!H:H,MATCH(PolicyLevers!$C573,'Policy Characteristics'!$C:$C,0))</f>
        <v>0</v>
      </c>
      <c r="O573" s="242">
        <f>INDEX('Policy Characteristics'!I:I,MATCH(PolicyLevers!$C573,'Policy Characteristics'!$C:$C,0))</f>
        <v>0</v>
      </c>
      <c r="P573" s="242"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250" t="s">
        <v>1765</v>
      </c>
      <c r="R573" s="264" t="s">
        <v>236</v>
      </c>
      <c r="S573" s="265" t="s">
        <v>168</v>
      </c>
      <c r="T573" s="273"/>
    </row>
    <row r="574" spans="1:20" s="251" customFormat="1" x14ac:dyDescent="0.35">
      <c r="A574" s="241" t="str">
        <f>INDEX('Policy Characteristics'!A:A,MATCH(PolicyLevers!$C574,'Policy Characteristics'!$C:$C,0))</f>
        <v>Cross-Sector</v>
      </c>
      <c r="B574" s="241" t="str">
        <f>INDEX('Policy Characteristics'!B:B,MATCH(PolicyLevers!$C574,'Policy Characteristics'!$C:$C,0))</f>
        <v>End Existing Subsidies</v>
      </c>
      <c r="C574" s="255" t="str">
        <f t="shared" si="79"/>
        <v>Percent Reduction in BAU Subsidies</v>
      </c>
      <c r="D574" s="250" t="s">
        <v>50</v>
      </c>
      <c r="E574" s="243"/>
      <c r="F574" s="250" t="s">
        <v>94</v>
      </c>
      <c r="G574" s="243"/>
      <c r="H574" s="40">
        <v>71</v>
      </c>
      <c r="I574" s="250" t="s">
        <v>46</v>
      </c>
      <c r="J574" s="242" t="str">
        <f>INDEX('Policy Characteristics'!D:D,MATCH(PolicyLevers!$C574,'Policy Characteristics'!$C:$C,0))</f>
        <v>End Existing Subsidies</v>
      </c>
      <c r="K574" s="242" t="str">
        <f>INDEX('Policy Characteristics'!E:E,MATCH(PolicyLevers!$C574,'Policy Characteristics'!$C:$C,0))</f>
        <v>cross reduce BAU subsidies</v>
      </c>
      <c r="L574" s="242">
        <f>INDEX('Policy Characteristics'!F:F,MATCH(PolicyLevers!$C574,'Policy Characteristics'!$C:$C,0))</f>
        <v>0</v>
      </c>
      <c r="M574" s="242">
        <f>INDEX('Policy Characteristics'!G:G,MATCH(PolicyLevers!$C574,'Policy Characteristics'!$C:$C,0))</f>
        <v>1</v>
      </c>
      <c r="N574" s="242">
        <f>INDEX('Policy Characteristics'!H:H,MATCH(PolicyLevers!$C574,'Policy Characteristics'!$C:$C,0))</f>
        <v>0</v>
      </c>
      <c r="O574" s="242">
        <f>INDEX('Policy Characteristics'!I:I,MATCH(PolicyLevers!$C574,'Policy Characteristics'!$C:$C,0))</f>
        <v>0</v>
      </c>
      <c r="P574" s="242"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250" t="s">
        <v>1765</v>
      </c>
      <c r="R574" s="264" t="s">
        <v>236</v>
      </c>
      <c r="S574" s="265" t="s">
        <v>168</v>
      </c>
      <c r="T574" s="273"/>
    </row>
    <row r="575" spans="1:20" s="251" customFormat="1" x14ac:dyDescent="0.35">
      <c r="A575" s="241" t="str">
        <f>INDEX('Policy Characteristics'!A:A,MATCH(PolicyLevers!$C575,'Policy Characteristics'!$C:$C,0))</f>
        <v>Cross-Sector</v>
      </c>
      <c r="B575" s="241" t="str">
        <f>INDEX('Policy Characteristics'!B:B,MATCH(PolicyLevers!$C575,'Policy Characteristics'!$C:$C,0))</f>
        <v>End Existing Subsidies</v>
      </c>
      <c r="C575" s="255" t="str">
        <f t="shared" si="79"/>
        <v>Percent Reduction in BAU Subsidies</v>
      </c>
      <c r="D575" s="250" t="s">
        <v>51</v>
      </c>
      <c r="E575" s="243"/>
      <c r="F575" s="250" t="s">
        <v>95</v>
      </c>
      <c r="G575" s="243"/>
      <c r="H575" s="40">
        <v>72</v>
      </c>
      <c r="I575" s="250" t="s">
        <v>47</v>
      </c>
      <c r="J575" s="242" t="str">
        <f>INDEX('Policy Characteristics'!D:D,MATCH(PolicyLevers!$C575,'Policy Characteristics'!$C:$C,0))</f>
        <v>End Existing Subsidies</v>
      </c>
      <c r="K575" s="242" t="str">
        <f>INDEX('Policy Characteristics'!E:E,MATCH(PolicyLevers!$C575,'Policy Characteristics'!$C:$C,0))</f>
        <v>cross reduce BAU subsidies</v>
      </c>
      <c r="L575" s="242">
        <f>INDEX('Policy Characteristics'!F:F,MATCH(PolicyLevers!$C575,'Policy Characteristics'!$C:$C,0))</f>
        <v>0</v>
      </c>
      <c r="M575" s="242">
        <f>INDEX('Policy Characteristics'!G:G,MATCH(PolicyLevers!$C575,'Policy Characteristics'!$C:$C,0))</f>
        <v>1</v>
      </c>
      <c r="N575" s="242">
        <f>INDEX('Policy Characteristics'!H:H,MATCH(PolicyLevers!$C575,'Policy Characteristics'!$C:$C,0))</f>
        <v>0</v>
      </c>
      <c r="O575" s="242">
        <f>INDEX('Policy Characteristics'!I:I,MATCH(PolicyLevers!$C575,'Policy Characteristics'!$C:$C,0))</f>
        <v>0</v>
      </c>
      <c r="P575" s="242"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250"/>
      <c r="R575" s="264"/>
      <c r="S575" s="265"/>
      <c r="T575" s="273"/>
    </row>
    <row r="576" spans="1:20" s="251" customFormat="1" x14ac:dyDescent="0.35">
      <c r="A576" s="241" t="str">
        <f>INDEX('Policy Characteristics'!A:A,MATCH(PolicyLevers!$C576,'Policy Characteristics'!$C:$C,0))</f>
        <v>Cross-Sector</v>
      </c>
      <c r="B576" s="241" t="str">
        <f>INDEX('Policy Characteristics'!B:B,MATCH(PolicyLevers!$C576,'Policy Characteristics'!$C:$C,0))</f>
        <v>End Existing Subsidies</v>
      </c>
      <c r="C576" s="255" t="str">
        <f t="shared" si="79"/>
        <v>Percent Reduction in BAU Subsidies</v>
      </c>
      <c r="D576" s="250" t="s">
        <v>52</v>
      </c>
      <c r="E576" s="243"/>
      <c r="F576" s="250" t="s">
        <v>456</v>
      </c>
      <c r="G576" s="243"/>
      <c r="H576" s="40">
        <v>73</v>
      </c>
      <c r="I576" s="250" t="s">
        <v>47</v>
      </c>
      <c r="J576" s="242" t="str">
        <f>INDEX('Policy Characteristics'!D:D,MATCH(PolicyLevers!$C576,'Policy Characteristics'!$C:$C,0))</f>
        <v>End Existing Subsidies</v>
      </c>
      <c r="K576" s="242" t="str">
        <f>INDEX('Policy Characteristics'!E:E,MATCH(PolicyLevers!$C576,'Policy Characteristics'!$C:$C,0))</f>
        <v>cross reduce BAU subsidies</v>
      </c>
      <c r="L576" s="242">
        <f>INDEX('Policy Characteristics'!F:F,MATCH(PolicyLevers!$C576,'Policy Characteristics'!$C:$C,0))</f>
        <v>0</v>
      </c>
      <c r="M576" s="242">
        <f>INDEX('Policy Characteristics'!G:G,MATCH(PolicyLevers!$C576,'Policy Characteristics'!$C:$C,0))</f>
        <v>1</v>
      </c>
      <c r="N576" s="242">
        <f>INDEX('Policy Characteristics'!H:H,MATCH(PolicyLevers!$C576,'Policy Characteristics'!$C:$C,0))</f>
        <v>0</v>
      </c>
      <c r="O576" s="242">
        <f>INDEX('Policy Characteristics'!I:I,MATCH(PolicyLevers!$C576,'Policy Characteristics'!$C:$C,0))</f>
        <v>0</v>
      </c>
      <c r="P576" s="242"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250"/>
      <c r="R576" s="264"/>
      <c r="S576" s="265"/>
      <c r="T576" s="273"/>
    </row>
    <row r="577" spans="1:20" s="251" customFormat="1" x14ac:dyDescent="0.35">
      <c r="A577" s="241" t="str">
        <f>INDEX('Policy Characteristics'!A:A,MATCH(PolicyLevers!$C577,'Policy Characteristics'!$C:$C,0))</f>
        <v>Cross-Sector</v>
      </c>
      <c r="B577" s="241" t="str">
        <f>INDEX('Policy Characteristics'!B:B,MATCH(PolicyLevers!$C577,'Policy Characteristics'!$C:$C,0))</f>
        <v>End Existing Subsidies</v>
      </c>
      <c r="C577" s="255" t="str">
        <f t="shared" si="79"/>
        <v>Percent Reduction in BAU Subsidies</v>
      </c>
      <c r="D577" s="250" t="s">
        <v>53</v>
      </c>
      <c r="E577" s="243"/>
      <c r="F577" s="250" t="s">
        <v>100</v>
      </c>
      <c r="G577" s="243"/>
      <c r="H577" s="40">
        <v>74</v>
      </c>
      <c r="I577" s="250" t="s">
        <v>46</v>
      </c>
      <c r="J577" s="242" t="str">
        <f>INDEX('Policy Characteristics'!D:D,MATCH(PolicyLevers!$C577,'Policy Characteristics'!$C:$C,0))</f>
        <v>End Existing Subsidies</v>
      </c>
      <c r="K577" s="242" t="str">
        <f>INDEX('Policy Characteristics'!E:E,MATCH(PolicyLevers!$C577,'Policy Characteristics'!$C:$C,0))</f>
        <v>cross reduce BAU subsidies</v>
      </c>
      <c r="L577" s="242">
        <f>INDEX('Policy Characteristics'!F:F,MATCH(PolicyLevers!$C577,'Policy Characteristics'!$C:$C,0))</f>
        <v>0</v>
      </c>
      <c r="M577" s="242">
        <f>INDEX('Policy Characteristics'!G:G,MATCH(PolicyLevers!$C577,'Policy Characteristics'!$C:$C,0))</f>
        <v>1</v>
      </c>
      <c r="N577" s="242">
        <f>INDEX('Policy Characteristics'!H:H,MATCH(PolicyLevers!$C577,'Policy Characteristics'!$C:$C,0))</f>
        <v>0</v>
      </c>
      <c r="O577" s="242">
        <f>INDEX('Policy Characteristics'!I:I,MATCH(PolicyLevers!$C577,'Policy Characteristics'!$C:$C,0))</f>
        <v>0</v>
      </c>
      <c r="P577" s="242"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250" t="s">
        <v>1765</v>
      </c>
      <c r="R577" s="264" t="s">
        <v>236</v>
      </c>
      <c r="S577" s="265" t="s">
        <v>168</v>
      </c>
      <c r="T577" s="273"/>
    </row>
    <row r="578" spans="1:20" s="251" customFormat="1" x14ac:dyDescent="0.35">
      <c r="A578" s="241" t="str">
        <f>INDEX('Policy Characteristics'!A:A,MATCH(PolicyLevers!$C578,'Policy Characteristics'!$C:$C,0))</f>
        <v>Cross-Sector</v>
      </c>
      <c r="B578" s="241" t="str">
        <f>INDEX('Policy Characteristics'!B:B,MATCH(PolicyLevers!$C578,'Policy Characteristics'!$C:$C,0))</f>
        <v>End Existing Subsidies</v>
      </c>
      <c r="C578" s="255" t="str">
        <f t="shared" si="79"/>
        <v>Percent Reduction in BAU Subsidies</v>
      </c>
      <c r="D578" s="250" t="s">
        <v>54</v>
      </c>
      <c r="E578" s="243"/>
      <c r="F578" s="250" t="s">
        <v>98</v>
      </c>
      <c r="G578" s="243"/>
      <c r="H578" s="40">
        <v>707</v>
      </c>
      <c r="I578" s="250" t="s">
        <v>47</v>
      </c>
      <c r="J578" s="242" t="str">
        <f>INDEX('Policy Characteristics'!D:D,MATCH(PolicyLevers!$C578,'Policy Characteristics'!$C:$C,0))</f>
        <v>End Existing Subsidies</v>
      </c>
      <c r="K578" s="242" t="str">
        <f>INDEX('Policy Characteristics'!E:E,MATCH(PolicyLevers!$C578,'Policy Characteristics'!$C:$C,0))</f>
        <v>cross reduce BAU subsidies</v>
      </c>
      <c r="L578" s="242">
        <f>INDEX('Policy Characteristics'!F:F,MATCH(PolicyLevers!$C578,'Policy Characteristics'!$C:$C,0))</f>
        <v>0</v>
      </c>
      <c r="M578" s="242">
        <f>INDEX('Policy Characteristics'!G:G,MATCH(PolicyLevers!$C578,'Policy Characteristics'!$C:$C,0))</f>
        <v>1</v>
      </c>
      <c r="N578" s="242">
        <f>INDEX('Policy Characteristics'!H:H,MATCH(PolicyLevers!$C578,'Policy Characteristics'!$C:$C,0))</f>
        <v>0</v>
      </c>
      <c r="O578" s="242">
        <f>INDEX('Policy Characteristics'!I:I,MATCH(PolicyLevers!$C578,'Policy Characteristics'!$C:$C,0))</f>
        <v>0</v>
      </c>
      <c r="P578" s="242"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273"/>
      <c r="R578" s="264"/>
      <c r="S578" s="289"/>
      <c r="T578" s="273"/>
    </row>
    <row r="579" spans="1:20" s="251" customFormat="1" x14ac:dyDescent="0.35">
      <c r="A579" s="241" t="str">
        <f>INDEX('Policy Characteristics'!A:A,MATCH(PolicyLevers!$C579,'Policy Characteristics'!$C:$C,0))</f>
        <v>Cross-Sector</v>
      </c>
      <c r="B579" s="241" t="str">
        <f>INDEX('Policy Characteristics'!B:B,MATCH(PolicyLevers!$C579,'Policy Characteristics'!$C:$C,0))</f>
        <v>End Existing Subsidies</v>
      </c>
      <c r="C579" s="255" t="str">
        <f t="shared" si="79"/>
        <v>Percent Reduction in BAU Subsidies</v>
      </c>
      <c r="D579" s="250" t="s">
        <v>56</v>
      </c>
      <c r="E579" s="243"/>
      <c r="F579" s="250" t="s">
        <v>101</v>
      </c>
      <c r="G579" s="243"/>
      <c r="H579" s="40">
        <v>75</v>
      </c>
      <c r="I579" s="250" t="s">
        <v>46</v>
      </c>
      <c r="J579" s="242" t="str">
        <f>INDEX('Policy Characteristics'!D:D,MATCH(PolicyLevers!$C579,'Policy Characteristics'!$C:$C,0))</f>
        <v>End Existing Subsidies</v>
      </c>
      <c r="K579" s="242" t="str">
        <f>INDEX('Policy Characteristics'!E:E,MATCH(PolicyLevers!$C579,'Policy Characteristics'!$C:$C,0))</f>
        <v>cross reduce BAU subsidies</v>
      </c>
      <c r="L579" s="242">
        <f>INDEX('Policy Characteristics'!F:F,MATCH(PolicyLevers!$C579,'Policy Characteristics'!$C:$C,0))</f>
        <v>0</v>
      </c>
      <c r="M579" s="242">
        <f>INDEX('Policy Characteristics'!G:G,MATCH(PolicyLevers!$C579,'Policy Characteristics'!$C:$C,0))</f>
        <v>1</v>
      </c>
      <c r="N579" s="242">
        <f>INDEX('Policy Characteristics'!H:H,MATCH(PolicyLevers!$C579,'Policy Characteristics'!$C:$C,0))</f>
        <v>0</v>
      </c>
      <c r="O579" s="242">
        <f>INDEX('Policy Characteristics'!I:I,MATCH(PolicyLevers!$C579,'Policy Characteristics'!$C:$C,0))</f>
        <v>0</v>
      </c>
      <c r="P579" s="242"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250" t="s">
        <v>1765</v>
      </c>
      <c r="R579" s="264" t="s">
        <v>236</v>
      </c>
      <c r="S579" s="265" t="s">
        <v>168</v>
      </c>
      <c r="T579" s="273"/>
    </row>
    <row r="580" spans="1:20" s="251" customFormat="1" x14ac:dyDescent="0.35">
      <c r="A580" s="241" t="str">
        <f>INDEX('Policy Characteristics'!A:A,MATCH(PolicyLevers!$C580,'Policy Characteristics'!$C:$C,0))</f>
        <v>Cross-Sector</v>
      </c>
      <c r="B580" s="241" t="str">
        <f>INDEX('Policy Characteristics'!B:B,MATCH(PolicyLevers!$C580,'Policy Characteristics'!$C:$C,0))</f>
        <v>End Existing Subsidies</v>
      </c>
      <c r="C580" s="255" t="str">
        <f t="shared" si="79"/>
        <v>Percent Reduction in BAU Subsidies</v>
      </c>
      <c r="D580" s="250" t="s">
        <v>57</v>
      </c>
      <c r="E580" s="243"/>
      <c r="F580" s="250" t="s">
        <v>102</v>
      </c>
      <c r="G580" s="243"/>
      <c r="H580" s="40">
        <v>76</v>
      </c>
      <c r="I580" s="250" t="s">
        <v>46</v>
      </c>
      <c r="J580" s="242" t="str">
        <f>INDEX('Policy Characteristics'!D:D,MATCH(PolicyLevers!$C580,'Policy Characteristics'!$C:$C,0))</f>
        <v>End Existing Subsidies</v>
      </c>
      <c r="K580" s="242" t="str">
        <f>INDEX('Policy Characteristics'!E:E,MATCH(PolicyLevers!$C580,'Policy Characteristics'!$C:$C,0))</f>
        <v>cross reduce BAU subsidies</v>
      </c>
      <c r="L580" s="242">
        <f>INDEX('Policy Characteristics'!F:F,MATCH(PolicyLevers!$C580,'Policy Characteristics'!$C:$C,0))</f>
        <v>0</v>
      </c>
      <c r="M580" s="242">
        <f>INDEX('Policy Characteristics'!G:G,MATCH(PolicyLevers!$C580,'Policy Characteristics'!$C:$C,0))</f>
        <v>1</v>
      </c>
      <c r="N580" s="242">
        <f>INDEX('Policy Characteristics'!H:H,MATCH(PolicyLevers!$C580,'Policy Characteristics'!$C:$C,0))</f>
        <v>0</v>
      </c>
      <c r="O580" s="242">
        <f>INDEX('Policy Characteristics'!I:I,MATCH(PolicyLevers!$C580,'Policy Characteristics'!$C:$C,0))</f>
        <v>0</v>
      </c>
      <c r="P580" s="242"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250" t="s">
        <v>1765</v>
      </c>
      <c r="R580" s="264" t="s">
        <v>236</v>
      </c>
      <c r="S580" s="265" t="s">
        <v>168</v>
      </c>
      <c r="T580" s="273"/>
    </row>
    <row r="581" spans="1:20" s="251" customFormat="1" x14ac:dyDescent="0.35">
      <c r="A581" s="241" t="str">
        <f>INDEX('Policy Characteristics'!A:A,MATCH(PolicyLevers!$C581,'Policy Characteristics'!$C:$C,0))</f>
        <v>Cross-Sector</v>
      </c>
      <c r="B581" s="241" t="str">
        <f>INDEX('Policy Characteristics'!B:B,MATCH(PolicyLevers!$C581,'Policy Characteristics'!$C:$C,0))</f>
        <v>End Existing Subsidies</v>
      </c>
      <c r="C581" s="255" t="str">
        <f t="shared" si="79"/>
        <v>Percent Reduction in BAU Subsidies</v>
      </c>
      <c r="D581" s="250" t="s">
        <v>58</v>
      </c>
      <c r="E581" s="243"/>
      <c r="F581" s="250" t="s">
        <v>103</v>
      </c>
      <c r="G581" s="243"/>
      <c r="H581" s="40">
        <v>708</v>
      </c>
      <c r="I581" s="250" t="s">
        <v>47</v>
      </c>
      <c r="J581" s="242" t="str">
        <f>INDEX('Policy Characteristics'!D:D,MATCH(PolicyLevers!$C581,'Policy Characteristics'!$C:$C,0))</f>
        <v>End Existing Subsidies</v>
      </c>
      <c r="K581" s="242" t="str">
        <f>INDEX('Policy Characteristics'!E:E,MATCH(PolicyLevers!$C581,'Policy Characteristics'!$C:$C,0))</f>
        <v>cross reduce BAU subsidies</v>
      </c>
      <c r="L581" s="242">
        <f>INDEX('Policy Characteristics'!F:F,MATCH(PolicyLevers!$C581,'Policy Characteristics'!$C:$C,0))</f>
        <v>0</v>
      </c>
      <c r="M581" s="242">
        <f>INDEX('Policy Characteristics'!G:G,MATCH(PolicyLevers!$C581,'Policy Characteristics'!$C:$C,0))</f>
        <v>1</v>
      </c>
      <c r="N581" s="242">
        <f>INDEX('Policy Characteristics'!H:H,MATCH(PolicyLevers!$C581,'Policy Characteristics'!$C:$C,0))</f>
        <v>0</v>
      </c>
      <c r="O581" s="242">
        <f>INDEX('Policy Characteristics'!I:I,MATCH(PolicyLevers!$C581,'Policy Characteristics'!$C:$C,0))</f>
        <v>0</v>
      </c>
      <c r="P581" s="242"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273"/>
      <c r="R581" s="264"/>
      <c r="S581" s="289"/>
      <c r="T581" s="273"/>
    </row>
    <row r="582" spans="1:20" s="251" customFormat="1" x14ac:dyDescent="0.35">
      <c r="A582" s="241" t="str">
        <f>INDEX('Policy Characteristics'!A:A,MATCH(PolicyLevers!$C582,'Policy Characteristics'!$C:$C,0))</f>
        <v>Cross-Sector</v>
      </c>
      <c r="B582" s="241" t="str">
        <f>INDEX('Policy Characteristics'!B:B,MATCH(PolicyLevers!$C582,'Policy Characteristics'!$C:$C,0))</f>
        <v>End Existing Subsidies</v>
      </c>
      <c r="C582" s="255" t="str">
        <f t="shared" si="79"/>
        <v>Percent Reduction in BAU Subsidies</v>
      </c>
      <c r="D582" s="250" t="s">
        <v>59</v>
      </c>
      <c r="E582" s="243"/>
      <c r="F582" s="250" t="s">
        <v>104</v>
      </c>
      <c r="G582" s="243"/>
      <c r="H582" s="40">
        <v>709</v>
      </c>
      <c r="I582" s="250" t="s">
        <v>47</v>
      </c>
      <c r="J582" s="242" t="str">
        <f>INDEX('Policy Characteristics'!D:D,MATCH(PolicyLevers!$C582,'Policy Characteristics'!$C:$C,0))</f>
        <v>End Existing Subsidies</v>
      </c>
      <c r="K582" s="242" t="str">
        <f>INDEX('Policy Characteristics'!E:E,MATCH(PolicyLevers!$C582,'Policy Characteristics'!$C:$C,0))</f>
        <v>cross reduce BAU subsidies</v>
      </c>
      <c r="L582" s="242">
        <f>INDEX('Policy Characteristics'!F:F,MATCH(PolicyLevers!$C582,'Policy Characteristics'!$C:$C,0))</f>
        <v>0</v>
      </c>
      <c r="M582" s="242">
        <f>INDEX('Policy Characteristics'!G:G,MATCH(PolicyLevers!$C582,'Policy Characteristics'!$C:$C,0))</f>
        <v>1</v>
      </c>
      <c r="N582" s="242">
        <f>INDEX('Policy Characteristics'!H:H,MATCH(PolicyLevers!$C582,'Policy Characteristics'!$C:$C,0))</f>
        <v>0</v>
      </c>
      <c r="O582" s="242">
        <f>INDEX('Policy Characteristics'!I:I,MATCH(PolicyLevers!$C582,'Policy Characteristics'!$C:$C,0))</f>
        <v>0</v>
      </c>
      <c r="P582" s="242"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273"/>
      <c r="R582" s="264"/>
      <c r="S582" s="275" t="s">
        <v>1397</v>
      </c>
      <c r="T582" s="273"/>
    </row>
    <row r="583" spans="1:20" s="251" customFormat="1" x14ac:dyDescent="0.35">
      <c r="A583" s="241" t="str">
        <f>INDEX('Policy Characteristics'!A:A,MATCH(PolicyLevers!$C583,'Policy Characteristics'!$C:$C,0))</f>
        <v>Cross-Sector</v>
      </c>
      <c r="B583" s="241" t="str">
        <f>INDEX('Policy Characteristics'!B:B,MATCH(PolicyLevers!$C583,'Policy Characteristics'!$C:$C,0))</f>
        <v>End Existing Subsidies</v>
      </c>
      <c r="C583" s="255" t="str">
        <f t="shared" si="79"/>
        <v>Percent Reduction in BAU Subsidies</v>
      </c>
      <c r="D583" s="250" t="s">
        <v>771</v>
      </c>
      <c r="E583" s="243"/>
      <c r="F583" s="250" t="s">
        <v>772</v>
      </c>
      <c r="G583" s="243"/>
      <c r="H583" s="40">
        <v>710</v>
      </c>
      <c r="I583" s="250" t="s">
        <v>47</v>
      </c>
      <c r="J583" s="242" t="str">
        <f>INDEX('Policy Characteristics'!D:D,MATCH(PolicyLevers!$C583,'Policy Characteristics'!$C:$C,0))</f>
        <v>End Existing Subsidies</v>
      </c>
      <c r="K583" s="242" t="str">
        <f>INDEX('Policy Characteristics'!E:E,MATCH(PolicyLevers!$C583,'Policy Characteristics'!$C:$C,0))</f>
        <v>cross reduce BAU subsidies</v>
      </c>
      <c r="L583" s="242">
        <f>INDEX('Policy Characteristics'!F:F,MATCH(PolicyLevers!$C583,'Policy Characteristics'!$C:$C,0))</f>
        <v>0</v>
      </c>
      <c r="M583" s="242">
        <f>INDEX('Policy Characteristics'!G:G,MATCH(PolicyLevers!$C583,'Policy Characteristics'!$C:$C,0))</f>
        <v>1</v>
      </c>
      <c r="N583" s="242">
        <f>INDEX('Policy Characteristics'!H:H,MATCH(PolicyLevers!$C583,'Policy Characteristics'!$C:$C,0))</f>
        <v>0</v>
      </c>
      <c r="O583" s="242">
        <f>INDEX('Policy Characteristics'!I:I,MATCH(PolicyLevers!$C583,'Policy Characteristics'!$C:$C,0))</f>
        <v>0</v>
      </c>
      <c r="P583" s="242"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250"/>
      <c r="R583" s="264"/>
      <c r="S583" s="265"/>
      <c r="T583" s="273"/>
    </row>
    <row r="584" spans="1:20" s="251" customFormat="1" x14ac:dyDescent="0.35">
      <c r="A584" s="241" t="str">
        <f>INDEX('Policy Characteristics'!A:A,MATCH(PolicyLevers!$C584,'Policy Characteristics'!$C:$C,0))</f>
        <v>Cross-Sector</v>
      </c>
      <c r="B584" s="241" t="str">
        <f>INDEX('Policy Characteristics'!B:B,MATCH(PolicyLevers!$C584,'Policy Characteristics'!$C:$C,0))</f>
        <v>End Existing Subsidies</v>
      </c>
      <c r="C584" s="255" t="str">
        <f t="shared" si="79"/>
        <v>Percent Reduction in BAU Subsidies</v>
      </c>
      <c r="D584" s="250" t="s">
        <v>78</v>
      </c>
      <c r="E584" s="243"/>
      <c r="F584" s="250" t="s">
        <v>105</v>
      </c>
      <c r="G584" s="243"/>
      <c r="H584" s="40">
        <v>711</v>
      </c>
      <c r="I584" s="250" t="s">
        <v>47</v>
      </c>
      <c r="J584" s="242" t="str">
        <f>INDEX('Policy Characteristics'!D:D,MATCH(PolicyLevers!$C584,'Policy Characteristics'!$C:$C,0))</f>
        <v>End Existing Subsidies</v>
      </c>
      <c r="K584" s="242" t="str">
        <f>INDEX('Policy Characteristics'!E:E,MATCH(PolicyLevers!$C584,'Policy Characteristics'!$C:$C,0))</f>
        <v>cross reduce BAU subsidies</v>
      </c>
      <c r="L584" s="242">
        <f>INDEX('Policy Characteristics'!F:F,MATCH(PolicyLevers!$C584,'Policy Characteristics'!$C:$C,0))</f>
        <v>0</v>
      </c>
      <c r="M584" s="242">
        <f>INDEX('Policy Characteristics'!G:G,MATCH(PolicyLevers!$C584,'Policy Characteristics'!$C:$C,0))</f>
        <v>1</v>
      </c>
      <c r="N584" s="242">
        <f>INDEX('Policy Characteristics'!H:H,MATCH(PolicyLevers!$C584,'Policy Characteristics'!$C:$C,0))</f>
        <v>0</v>
      </c>
      <c r="O584" s="242">
        <f>INDEX('Policy Characteristics'!I:I,MATCH(PolicyLevers!$C584,'Policy Characteristics'!$C:$C,0))</f>
        <v>0</v>
      </c>
      <c r="P584" s="242"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273"/>
      <c r="R584" s="264"/>
      <c r="S584" s="289"/>
      <c r="T584" s="273"/>
    </row>
    <row r="585" spans="1:20" s="251" customFormat="1" x14ac:dyDescent="0.35">
      <c r="A585" s="241" t="str">
        <f>INDEX('Policy Characteristics'!A:A,MATCH(PolicyLevers!$C585,'Policy Characteristics'!$C:$C,0))</f>
        <v>Cross-Sector</v>
      </c>
      <c r="B585" s="241" t="str">
        <f>INDEX('Policy Characteristics'!B:B,MATCH(PolicyLevers!$C585,'Policy Characteristics'!$C:$C,0))</f>
        <v>End Existing Subsidies</v>
      </c>
      <c r="C585" s="255" t="str">
        <f t="shared" si="79"/>
        <v>Percent Reduction in BAU Subsidies</v>
      </c>
      <c r="D585" s="250" t="s">
        <v>439</v>
      </c>
      <c r="E585" s="243"/>
      <c r="F585" s="250" t="s">
        <v>440</v>
      </c>
      <c r="G585" s="243"/>
      <c r="H585" s="40">
        <v>712</v>
      </c>
      <c r="I585" s="250" t="s">
        <v>47</v>
      </c>
      <c r="J585" s="242" t="str">
        <f>INDEX('Policy Characteristics'!D:D,MATCH(PolicyLevers!$C585,'Policy Characteristics'!$C:$C,0))</f>
        <v>End Existing Subsidies</v>
      </c>
      <c r="K585" s="242" t="str">
        <f>INDEX('Policy Characteristics'!E:E,MATCH(PolicyLevers!$C585,'Policy Characteristics'!$C:$C,0))</f>
        <v>cross reduce BAU subsidies</v>
      </c>
      <c r="L585" s="242">
        <f>INDEX('Policy Characteristics'!F:F,MATCH(PolicyLevers!$C585,'Policy Characteristics'!$C:$C,0))</f>
        <v>0</v>
      </c>
      <c r="M585" s="242">
        <f>INDEX('Policy Characteristics'!G:G,MATCH(PolicyLevers!$C585,'Policy Characteristics'!$C:$C,0))</f>
        <v>1</v>
      </c>
      <c r="N585" s="242">
        <f>INDEX('Policy Characteristics'!H:H,MATCH(PolicyLevers!$C585,'Policy Characteristics'!$C:$C,0))</f>
        <v>0</v>
      </c>
      <c r="O585" s="242">
        <f>INDEX('Policy Characteristics'!I:I,MATCH(PolicyLevers!$C585,'Policy Characteristics'!$C:$C,0))</f>
        <v>0</v>
      </c>
      <c r="P585" s="242"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273"/>
      <c r="R585" s="264"/>
      <c r="S585" s="289"/>
      <c r="T585" s="273"/>
    </row>
    <row r="586" spans="1:20" s="251" customFormat="1" x14ac:dyDescent="0.35">
      <c r="A586" s="241" t="str">
        <f>INDEX('Policy Characteristics'!A:A,MATCH(PolicyLevers!$C586,'Policy Characteristics'!$C:$C,0))</f>
        <v>Cross-Sector</v>
      </c>
      <c r="B586" s="241" t="str">
        <f>INDEX('Policy Characteristics'!B:B,MATCH(PolicyLevers!$C586,'Policy Characteristics'!$C:$C,0))</f>
        <v>End Existing Subsidies</v>
      </c>
      <c r="C586" s="255" t="str">
        <f t="shared" si="79"/>
        <v>Percent Reduction in BAU Subsidies</v>
      </c>
      <c r="D586" s="250" t="s">
        <v>447</v>
      </c>
      <c r="E586" s="243"/>
      <c r="F586" s="250" t="s">
        <v>448</v>
      </c>
      <c r="G586" s="243"/>
      <c r="H586" s="40">
        <v>713</v>
      </c>
      <c r="I586" s="250" t="s">
        <v>47</v>
      </c>
      <c r="J586" s="242" t="str">
        <f>INDEX('Policy Characteristics'!D:D,MATCH(PolicyLevers!$C586,'Policy Characteristics'!$C:$C,0))</f>
        <v>End Existing Subsidies</v>
      </c>
      <c r="K586" s="242" t="str">
        <f>INDEX('Policy Characteristics'!E:E,MATCH(PolicyLevers!$C586,'Policy Characteristics'!$C:$C,0))</f>
        <v>cross reduce BAU subsidies</v>
      </c>
      <c r="L586" s="242">
        <f>INDEX('Policy Characteristics'!F:F,MATCH(PolicyLevers!$C586,'Policy Characteristics'!$C:$C,0))</f>
        <v>0</v>
      </c>
      <c r="M586" s="242">
        <f>INDEX('Policy Characteristics'!G:G,MATCH(PolicyLevers!$C586,'Policy Characteristics'!$C:$C,0))</f>
        <v>1</v>
      </c>
      <c r="N586" s="242">
        <f>INDEX('Policy Characteristics'!H:H,MATCH(PolicyLevers!$C586,'Policy Characteristics'!$C:$C,0))</f>
        <v>0</v>
      </c>
      <c r="O586" s="242">
        <f>INDEX('Policy Characteristics'!I:I,MATCH(PolicyLevers!$C586,'Policy Characteristics'!$C:$C,0))</f>
        <v>0</v>
      </c>
      <c r="P586" s="242"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273"/>
      <c r="R586" s="264"/>
      <c r="S586" s="289"/>
      <c r="T586" s="273"/>
    </row>
    <row r="587" spans="1:20" s="251" customFormat="1" x14ac:dyDescent="0.35">
      <c r="A587" s="241" t="str">
        <f>INDEX('Policy Characteristics'!A:A,MATCH(PolicyLevers!$C587,'Policy Characteristics'!$C:$C,0))</f>
        <v>Cross-Sector</v>
      </c>
      <c r="B587" s="241" t="str">
        <f>INDEX('Policy Characteristics'!B:B,MATCH(PolicyLevers!$C587,'Policy Characteristics'!$C:$C,0))</f>
        <v>End Existing Subsidies</v>
      </c>
      <c r="C587" s="255" t="str">
        <f t="shared" si="79"/>
        <v>Percent Reduction in BAU Subsidies</v>
      </c>
      <c r="D587" s="250" t="s">
        <v>763</v>
      </c>
      <c r="E587" s="243"/>
      <c r="F587" s="250" t="s">
        <v>767</v>
      </c>
      <c r="G587" s="243"/>
      <c r="H587" s="40">
        <v>714</v>
      </c>
      <c r="I587" s="250" t="s">
        <v>47</v>
      </c>
      <c r="J587" s="242" t="str">
        <f>INDEX('Policy Characteristics'!D:D,MATCH(PolicyLevers!$C587,'Policy Characteristics'!$C:$C,0))</f>
        <v>End Existing Subsidies</v>
      </c>
      <c r="K587" s="242" t="str">
        <f>INDEX('Policy Characteristics'!E:E,MATCH(PolicyLevers!$C587,'Policy Characteristics'!$C:$C,0))</f>
        <v>cross reduce BAU subsidies</v>
      </c>
      <c r="L587" s="242">
        <f>INDEX('Policy Characteristics'!F:F,MATCH(PolicyLevers!$C587,'Policy Characteristics'!$C:$C,0))</f>
        <v>0</v>
      </c>
      <c r="M587" s="242">
        <f>INDEX('Policy Characteristics'!G:G,MATCH(PolicyLevers!$C587,'Policy Characteristics'!$C:$C,0))</f>
        <v>1</v>
      </c>
      <c r="N587" s="242">
        <f>INDEX('Policy Characteristics'!H:H,MATCH(PolicyLevers!$C587,'Policy Characteristics'!$C:$C,0))</f>
        <v>0</v>
      </c>
      <c r="O587" s="242">
        <f>INDEX('Policy Characteristics'!I:I,MATCH(PolicyLevers!$C587,'Policy Characteristics'!$C:$C,0))</f>
        <v>0</v>
      </c>
      <c r="P587" s="242"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273"/>
      <c r="R587" s="264"/>
      <c r="S587" s="289"/>
      <c r="T587" s="273"/>
    </row>
    <row r="588" spans="1:20" s="251" customFormat="1" x14ac:dyDescent="0.35">
      <c r="A588" s="241" t="str">
        <f>INDEX('Policy Characteristics'!A:A,MATCH(PolicyLevers!$C588,'Policy Characteristics'!$C:$C,0))</f>
        <v>Cross-Sector</v>
      </c>
      <c r="B588" s="241" t="str">
        <f>INDEX('Policy Characteristics'!B:B,MATCH(PolicyLevers!$C588,'Policy Characteristics'!$C:$C,0))</f>
        <v>End Existing Subsidies</v>
      </c>
      <c r="C588" s="255" t="str">
        <f t="shared" ref="A573:C588" si="80">C$571</f>
        <v>Percent Reduction in BAU Subsidies</v>
      </c>
      <c r="D588" s="250" t="s">
        <v>773</v>
      </c>
      <c r="E588" s="243"/>
      <c r="F588" s="250" t="s">
        <v>774</v>
      </c>
      <c r="G588" s="243"/>
      <c r="H588" s="40">
        <v>715</v>
      </c>
      <c r="I588" s="250" t="s">
        <v>47</v>
      </c>
      <c r="J588" s="242" t="str">
        <f>INDEX('Policy Characteristics'!D:D,MATCH(PolicyLevers!$C588,'Policy Characteristics'!$C:$C,0))</f>
        <v>End Existing Subsidies</v>
      </c>
      <c r="K588" s="242" t="str">
        <f>INDEX('Policy Characteristics'!E:E,MATCH(PolicyLevers!$C588,'Policy Characteristics'!$C:$C,0))</f>
        <v>cross reduce BAU subsidies</v>
      </c>
      <c r="L588" s="242">
        <f>INDEX('Policy Characteristics'!F:F,MATCH(PolicyLevers!$C588,'Policy Characteristics'!$C:$C,0))</f>
        <v>0</v>
      </c>
      <c r="M588" s="242">
        <f>INDEX('Policy Characteristics'!G:G,MATCH(PolicyLevers!$C588,'Policy Characteristics'!$C:$C,0))</f>
        <v>1</v>
      </c>
      <c r="N588" s="242">
        <f>INDEX('Policy Characteristics'!H:H,MATCH(PolicyLevers!$C588,'Policy Characteristics'!$C:$C,0))</f>
        <v>0</v>
      </c>
      <c r="O588" s="242">
        <f>INDEX('Policy Characteristics'!I:I,MATCH(PolicyLevers!$C588,'Policy Characteristics'!$C:$C,0))</f>
        <v>0</v>
      </c>
      <c r="P588" s="242"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273"/>
      <c r="R588" s="264"/>
      <c r="S588" s="289"/>
      <c r="T588" s="273"/>
    </row>
    <row r="589" spans="1:20" s="251" customFormat="1" x14ac:dyDescent="0.35">
      <c r="A589" s="241" t="str">
        <f>INDEX('Policy Characteristics'!A:A,MATCH(PolicyLevers!$C589,'Policy Characteristics'!$C:$C,0))</f>
        <v>Cross-Sector</v>
      </c>
      <c r="B589" s="241" t="str">
        <f>INDEX('Policy Characteristics'!B:B,MATCH(PolicyLevers!$C589,'Policy Characteristics'!$C:$C,0))</f>
        <v>End Existing Subsidies</v>
      </c>
      <c r="C589" s="255" t="str">
        <f t="shared" ref="A589:C591" si="81">C$571</f>
        <v>Percent Reduction in BAU Subsidies</v>
      </c>
      <c r="D589" s="250" t="s">
        <v>764</v>
      </c>
      <c r="E589" s="243"/>
      <c r="F589" s="250" t="s">
        <v>768</v>
      </c>
      <c r="G589" s="243"/>
      <c r="H589" s="40">
        <v>716</v>
      </c>
      <c r="I589" s="250" t="s">
        <v>47</v>
      </c>
      <c r="J589" s="242" t="str">
        <f>INDEX('Policy Characteristics'!D:D,MATCH(PolicyLevers!$C589,'Policy Characteristics'!$C:$C,0))</f>
        <v>End Existing Subsidies</v>
      </c>
      <c r="K589" s="242" t="str">
        <f>INDEX('Policy Characteristics'!E:E,MATCH(PolicyLevers!$C589,'Policy Characteristics'!$C:$C,0))</f>
        <v>cross reduce BAU subsidies</v>
      </c>
      <c r="L589" s="242">
        <f>INDEX('Policy Characteristics'!F:F,MATCH(PolicyLevers!$C589,'Policy Characteristics'!$C:$C,0))</f>
        <v>0</v>
      </c>
      <c r="M589" s="242">
        <f>INDEX('Policy Characteristics'!G:G,MATCH(PolicyLevers!$C589,'Policy Characteristics'!$C:$C,0))</f>
        <v>1</v>
      </c>
      <c r="N589" s="242">
        <f>INDEX('Policy Characteristics'!H:H,MATCH(PolicyLevers!$C589,'Policy Characteristics'!$C:$C,0))</f>
        <v>0</v>
      </c>
      <c r="O589" s="242">
        <f>INDEX('Policy Characteristics'!I:I,MATCH(PolicyLevers!$C589,'Policy Characteristics'!$C:$C,0))</f>
        <v>0</v>
      </c>
      <c r="P589" s="242"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273"/>
      <c r="R589" s="264"/>
      <c r="S589" s="289"/>
      <c r="T589" s="273"/>
    </row>
    <row r="590" spans="1:20" s="251" customFormat="1" x14ac:dyDescent="0.35">
      <c r="A590" s="241" t="str">
        <f>INDEX('Policy Characteristics'!A:A,MATCH(PolicyLevers!$C590,'Policy Characteristics'!$C:$C,0))</f>
        <v>Cross-Sector</v>
      </c>
      <c r="B590" s="241" t="str">
        <f>INDEX('Policy Characteristics'!B:B,MATCH(PolicyLevers!$C590,'Policy Characteristics'!$C:$C,0))</f>
        <v>End Existing Subsidies</v>
      </c>
      <c r="C590" s="255" t="str">
        <f t="shared" si="81"/>
        <v>Percent Reduction in BAU Subsidies</v>
      </c>
      <c r="D590" s="250" t="s">
        <v>765</v>
      </c>
      <c r="E590" s="243"/>
      <c r="F590" s="250" t="s">
        <v>769</v>
      </c>
      <c r="G590" s="243"/>
      <c r="H590" s="40">
        <v>717</v>
      </c>
      <c r="I590" s="250" t="s">
        <v>47</v>
      </c>
      <c r="J590" s="242" t="str">
        <f>INDEX('Policy Characteristics'!D:D,MATCH(PolicyLevers!$C590,'Policy Characteristics'!$C:$C,0))</f>
        <v>End Existing Subsidies</v>
      </c>
      <c r="K590" s="242" t="str">
        <f>INDEX('Policy Characteristics'!E:E,MATCH(PolicyLevers!$C590,'Policy Characteristics'!$C:$C,0))</f>
        <v>cross reduce BAU subsidies</v>
      </c>
      <c r="L590" s="242">
        <f>INDEX('Policy Characteristics'!F:F,MATCH(PolicyLevers!$C590,'Policy Characteristics'!$C:$C,0))</f>
        <v>0</v>
      </c>
      <c r="M590" s="242">
        <f>INDEX('Policy Characteristics'!G:G,MATCH(PolicyLevers!$C590,'Policy Characteristics'!$C:$C,0))</f>
        <v>1</v>
      </c>
      <c r="N590" s="242">
        <f>INDEX('Policy Characteristics'!H:H,MATCH(PolicyLevers!$C590,'Policy Characteristics'!$C:$C,0))</f>
        <v>0</v>
      </c>
      <c r="O590" s="242">
        <f>INDEX('Policy Characteristics'!I:I,MATCH(PolicyLevers!$C590,'Policy Characteristics'!$C:$C,0))</f>
        <v>0</v>
      </c>
      <c r="P590" s="242"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273"/>
      <c r="R590" s="264"/>
      <c r="S590" s="289"/>
      <c r="T590" s="273"/>
    </row>
    <row r="591" spans="1:20" s="251" customFormat="1" x14ac:dyDescent="0.35">
      <c r="A591" s="241" t="str">
        <f>INDEX('Policy Characteristics'!A:A,MATCH(PolicyLevers!$C591,'Policy Characteristics'!$C:$C,0))</f>
        <v>Cross-Sector</v>
      </c>
      <c r="B591" s="241" t="str">
        <f>INDEX('Policy Characteristics'!B:B,MATCH(PolicyLevers!$C591,'Policy Characteristics'!$C:$C,0))</f>
        <v>End Existing Subsidies</v>
      </c>
      <c r="C591" s="255" t="str">
        <f t="shared" si="81"/>
        <v>Percent Reduction in BAU Subsidies</v>
      </c>
      <c r="D591" s="250" t="s">
        <v>766</v>
      </c>
      <c r="E591" s="243"/>
      <c r="F591" s="250" t="s">
        <v>770</v>
      </c>
      <c r="G591" s="243"/>
      <c r="H591" s="40">
        <v>718</v>
      </c>
      <c r="I591" s="250" t="s">
        <v>47</v>
      </c>
      <c r="J591" s="242" t="str">
        <f>INDEX('Policy Characteristics'!D:D,MATCH(PolicyLevers!$C591,'Policy Characteristics'!$C:$C,0))</f>
        <v>End Existing Subsidies</v>
      </c>
      <c r="K591" s="242" t="str">
        <f>INDEX('Policy Characteristics'!E:E,MATCH(PolicyLevers!$C591,'Policy Characteristics'!$C:$C,0))</f>
        <v>cross reduce BAU subsidies</v>
      </c>
      <c r="L591" s="242">
        <f>INDEX('Policy Characteristics'!F:F,MATCH(PolicyLevers!$C591,'Policy Characteristics'!$C:$C,0))</f>
        <v>0</v>
      </c>
      <c r="M591" s="242">
        <f>INDEX('Policy Characteristics'!G:G,MATCH(PolicyLevers!$C591,'Policy Characteristics'!$C:$C,0))</f>
        <v>1</v>
      </c>
      <c r="N591" s="242">
        <f>INDEX('Policy Characteristics'!H:H,MATCH(PolicyLevers!$C591,'Policy Characteristics'!$C:$C,0))</f>
        <v>0</v>
      </c>
      <c r="O591" s="242">
        <f>INDEX('Policy Characteristics'!I:I,MATCH(PolicyLevers!$C591,'Policy Characteristics'!$C:$C,0))</f>
        <v>0</v>
      </c>
      <c r="P591" s="242"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273"/>
      <c r="R591" s="264"/>
      <c r="S591" s="289"/>
      <c r="T591" s="273"/>
    </row>
    <row r="592" spans="1:20" s="242" customFormat="1" x14ac:dyDescent="0.35">
      <c r="A592" s="241" t="str">
        <f>INDEX('Policy Characteristics'!A:A,MATCH(PolicyLevers!$C592,'Policy Characteristics'!$C:$C,0))</f>
        <v>Cross-Sector</v>
      </c>
      <c r="B592" s="241" t="str">
        <f>INDEX('Policy Characteristics'!B:B,MATCH(PolicyLevers!$C592,'Policy Characteristics'!$C:$C,0))</f>
        <v>Exempt Non-CO2 Emissions from C Tax</v>
      </c>
      <c r="C592" s="252" t="s">
        <v>738</v>
      </c>
      <c r="D592" s="250"/>
      <c r="E592" s="250"/>
      <c r="F592" s="250"/>
      <c r="G592" s="250"/>
      <c r="H592" s="40">
        <v>719</v>
      </c>
      <c r="I592" s="250" t="s">
        <v>47</v>
      </c>
      <c r="J592" s="242" t="str">
        <f>INDEX('Policy Characteristics'!D:D,MATCH(PolicyLevers!$C592,'Policy Characteristics'!$C:$C,0))</f>
        <v>Carbon Tax Exemptions</v>
      </c>
      <c r="K592" s="242" t="str">
        <f>INDEX('Policy Characteristics'!E:E,MATCH(PolicyLevers!$C592,'Policy Characteristics'!$C:$C,0))</f>
        <v>cross toggle whether carbon tax affects non CO2 emissions</v>
      </c>
      <c r="L592" s="242">
        <f>INDEX('Policy Characteristics'!F:F,MATCH(PolicyLevers!$C592,'Policy Characteristics'!$C:$C,0))</f>
        <v>0</v>
      </c>
      <c r="M592" s="242">
        <f>INDEX('Policy Characteristics'!G:G,MATCH(PolicyLevers!$C592,'Policy Characteristics'!$C:$C,0))</f>
        <v>0</v>
      </c>
      <c r="N592" s="242">
        <f>INDEX('Policy Characteristics'!H:H,MATCH(PolicyLevers!$C592,'Policy Characteristics'!$C:$C,0))</f>
        <v>0</v>
      </c>
      <c r="O592" s="242">
        <f>INDEX('Policy Characteristics'!I:I,MATCH(PolicyLevers!$C592,'Policy Characteristics'!$C:$C,0))</f>
        <v>0</v>
      </c>
      <c r="P592" s="242" t="str">
        <f>INDEX('Policy Characteristics'!J:J,MATCH(PolicyLevers!$C592,'Policy Characteristics'!$C:$C,0))</f>
        <v>**Description:**0</v>
      </c>
      <c r="Q592" s="250"/>
      <c r="R592" s="264"/>
      <c r="S592" s="276"/>
      <c r="T592" s="250"/>
    </row>
    <row r="593" spans="1:20" s="242" customFormat="1" x14ac:dyDescent="0.35">
      <c r="A593" s="241" t="str">
        <f>INDEX('Policy Characteristics'!A:A,MATCH(PolicyLevers!$C593,'Policy Characteristics'!$C:$C,0))</f>
        <v>Cross-Sector</v>
      </c>
      <c r="B593" s="241" t="str">
        <f>INDEX('Policy Characteristics'!B:B,MATCH(PolicyLevers!$C593,'Policy Characteristics'!$C:$C,0))</f>
        <v>Exempt Process Emissions from C Tax</v>
      </c>
      <c r="C593" s="252" t="s">
        <v>737</v>
      </c>
      <c r="D593" s="250"/>
      <c r="E593" s="250"/>
      <c r="F593" s="250"/>
      <c r="G593" s="250"/>
      <c r="H593" s="177">
        <v>509</v>
      </c>
      <c r="I593" s="250" t="s">
        <v>46</v>
      </c>
      <c r="J593" s="242" t="str">
        <f>INDEX('Policy Characteristics'!D:D,MATCH(PolicyLevers!$C593,'Policy Characteristics'!$C:$C,0))</f>
        <v>Carbon Tax on Process Emissions</v>
      </c>
      <c r="K593" s="242" t="str">
        <f>INDEX('Policy Characteristics'!E:E,MATCH(PolicyLevers!$C593,'Policy Characteristics'!$C:$C,0))</f>
        <v>cross toggle whether carbon tax affects process emissions</v>
      </c>
      <c r="L593" s="242">
        <f>INDEX('Policy Characteristics'!F:F,MATCH(PolicyLevers!$C593,'Policy Characteristics'!$C:$C,0))</f>
        <v>0</v>
      </c>
      <c r="M593" s="242">
        <f>INDEX('Policy Characteristics'!G:G,MATCH(PolicyLevers!$C593,'Policy Characteristics'!$C:$C,0))</f>
        <v>1</v>
      </c>
      <c r="N593" s="242">
        <f>INDEX('Policy Characteristics'!H:H,MATCH(PolicyLevers!$C593,'Policy Characteristics'!$C:$C,0))</f>
        <v>1</v>
      </c>
      <c r="O593" s="242" t="str">
        <f>INDEX('Policy Characteristics'!I:I,MATCH(PolicyLevers!$C593,'Policy Characteristics'!$C:$C,0))</f>
        <v>on/off</v>
      </c>
      <c r="P593" s="242" t="str">
        <f>INDEX('Policy Characteristics'!J:J,MATCH(PolicyLevers!$C593,'Policy Characteristics'!$C:$C,0))</f>
        <v>**Description:** This policy prevents the carbon tax from being levied on process emissions (non-energy greenhouse gas emissions from industrial and agricultural operations).</v>
      </c>
      <c r="Q593" s="243" t="s">
        <v>1764</v>
      </c>
      <c r="R593" s="264" t="s">
        <v>234</v>
      </c>
      <c r="S593" s="250"/>
      <c r="T593" s="250"/>
    </row>
    <row r="594" spans="1:20" s="242" customFormat="1" x14ac:dyDescent="0.35">
      <c r="A594" s="241" t="str">
        <f>INDEX('Policy Characteristics'!A:A,MATCH(PolicyLevers!$C594,'Policy Characteristics'!$C:$C,0))</f>
        <v>Cross-Sector</v>
      </c>
      <c r="B594" s="241" t="str">
        <f>INDEX('Policy Characteristics'!B:B,MATCH(PolicyLevers!$C594,'Policy Characteristics'!$C:$C,0))</f>
        <v>Fixed Energy Prices</v>
      </c>
      <c r="C594" s="252" t="s">
        <v>1062</v>
      </c>
      <c r="D594" s="250" t="s">
        <v>55</v>
      </c>
      <c r="E594" s="250"/>
      <c r="F594" s="250" t="s">
        <v>99</v>
      </c>
      <c r="G594" s="250"/>
      <c r="H594" s="40">
        <v>720</v>
      </c>
      <c r="I594" s="250" t="s">
        <v>47</v>
      </c>
      <c r="J594" s="242" t="str">
        <f>INDEX('Policy Characteristics'!D:D,MATCH(PolicyLevers!$C594,'Policy Characteristics'!$C:$C,0))</f>
        <v>Fixed Energy Prices</v>
      </c>
      <c r="K594" s="242" t="str">
        <f>INDEX('Policy Characteristics'!E:E,MATCH(PolicyLevers!$C594,'Policy Characteristics'!$C:$C,0))</f>
        <v>cross toggle whether policies affect energy prices</v>
      </c>
      <c r="L594" s="242">
        <f>INDEX('Policy Characteristics'!F:F,MATCH(PolicyLevers!$C594,'Policy Characteristics'!$C:$C,0))</f>
        <v>0</v>
      </c>
      <c r="M594" s="242">
        <f>INDEX('Policy Characteristics'!G:G,MATCH(PolicyLevers!$C594,'Policy Characteristics'!$C:$C,0))</f>
        <v>0</v>
      </c>
      <c r="N594" s="242">
        <f>INDEX('Policy Characteristics'!H:H,MATCH(PolicyLevers!$C594,'Policy Characteristics'!$C:$C,0))</f>
        <v>0</v>
      </c>
      <c r="O594" s="242">
        <f>INDEX('Policy Characteristics'!I:I,MATCH(PolicyLevers!$C594,'Policy Characteristics'!$C:$C,0))</f>
        <v>0</v>
      </c>
      <c r="P594" s="242" t="str">
        <f>INDEX('Policy Characteristics'!J:J,MATCH(PolicyLevers!$C594,'Policy Characteristics'!$C:$C,0))</f>
        <v>**Description:**0</v>
      </c>
      <c r="Q594" s="250"/>
      <c r="R594" s="264"/>
      <c r="S594" s="265"/>
      <c r="T594" s="250"/>
    </row>
    <row r="595" spans="1:20" s="242" customFormat="1" x14ac:dyDescent="0.35">
      <c r="A595" s="241" t="str">
        <f>INDEX('Policy Characteristics'!A:A,MATCH(PolicyLevers!$C595,'Policy Characteristics'!$C:$C,0))</f>
        <v>Cross-Sector</v>
      </c>
      <c r="B595" s="241" t="str">
        <f>INDEX('Policy Characteristics'!B:B,MATCH(PolicyLevers!$C595,'Policy Characteristics'!$C:$C,0))</f>
        <v>Fixed Energy Prices</v>
      </c>
      <c r="C595" s="255" t="str">
        <f t="shared" ref="B595:C596" si="82">C$594</f>
        <v>Toggle Whether Policies Affect Energy Prices</v>
      </c>
      <c r="D595" s="250" t="s">
        <v>78</v>
      </c>
      <c r="E595" s="250"/>
      <c r="F595" s="250" t="s">
        <v>105</v>
      </c>
      <c r="G595" s="250"/>
      <c r="H595" s="40">
        <v>721</v>
      </c>
      <c r="I595" s="250" t="s">
        <v>47</v>
      </c>
      <c r="J595" s="242" t="str">
        <f>INDEX('Policy Characteristics'!D:D,MATCH(PolicyLevers!$C595,'Policy Characteristics'!$C:$C,0))</f>
        <v>Fixed Energy Prices</v>
      </c>
      <c r="K595" s="242" t="str">
        <f>INDEX('Policy Characteristics'!E:E,MATCH(PolicyLevers!$C595,'Policy Characteristics'!$C:$C,0))</f>
        <v>cross toggle whether policies affect energy prices</v>
      </c>
      <c r="L595" s="242">
        <f>INDEX('Policy Characteristics'!F:F,MATCH(PolicyLevers!$C595,'Policy Characteristics'!$C:$C,0))</f>
        <v>0</v>
      </c>
      <c r="M595" s="242">
        <f>INDEX('Policy Characteristics'!G:G,MATCH(PolicyLevers!$C595,'Policy Characteristics'!$C:$C,0))</f>
        <v>0</v>
      </c>
      <c r="N595" s="242">
        <f>INDEX('Policy Characteristics'!H:H,MATCH(PolicyLevers!$C595,'Policy Characteristics'!$C:$C,0))</f>
        <v>0</v>
      </c>
      <c r="O595" s="242">
        <f>INDEX('Policy Characteristics'!I:I,MATCH(PolicyLevers!$C595,'Policy Characteristics'!$C:$C,0))</f>
        <v>0</v>
      </c>
      <c r="P595" s="242" t="str">
        <f>INDEX('Policy Characteristics'!J:J,MATCH(PolicyLevers!$C595,'Policy Characteristics'!$C:$C,0))</f>
        <v>**Description:**0</v>
      </c>
      <c r="Q595" s="250"/>
      <c r="R595" s="264"/>
      <c r="S595" s="265"/>
      <c r="T595" s="250"/>
    </row>
    <row r="596" spans="1:20" s="242" customFormat="1" x14ac:dyDescent="0.35">
      <c r="A596" s="241" t="str">
        <f>INDEX('Policy Characteristics'!A:A,MATCH(PolicyLevers!$C596,'Policy Characteristics'!$C:$C,0))</f>
        <v>Cross-Sector</v>
      </c>
      <c r="B596" s="241" t="str">
        <f>INDEX('Policy Characteristics'!B:B,MATCH(PolicyLevers!$C596,'Policy Characteristics'!$C:$C,0))</f>
        <v>Fixed Energy Prices</v>
      </c>
      <c r="C596" s="255" t="str">
        <f t="shared" si="82"/>
        <v>Toggle Whether Policies Affect Energy Prices</v>
      </c>
      <c r="D596" s="250" t="s">
        <v>766</v>
      </c>
      <c r="E596" s="250"/>
      <c r="F596" s="250" t="s">
        <v>770</v>
      </c>
      <c r="G596" s="250"/>
      <c r="H596" s="40">
        <v>722</v>
      </c>
      <c r="I596" s="250" t="s">
        <v>47</v>
      </c>
      <c r="J596" s="242" t="str">
        <f>INDEX('Policy Characteristics'!D:D,MATCH(PolicyLevers!$C596,'Policy Characteristics'!$C:$C,0))</f>
        <v>Fixed Energy Prices</v>
      </c>
      <c r="K596" s="242" t="str">
        <f>INDEX('Policy Characteristics'!E:E,MATCH(PolicyLevers!$C596,'Policy Characteristics'!$C:$C,0))</f>
        <v>cross toggle whether policies affect energy prices</v>
      </c>
      <c r="L596" s="242">
        <f>INDEX('Policy Characteristics'!F:F,MATCH(PolicyLevers!$C596,'Policy Characteristics'!$C:$C,0))</f>
        <v>0</v>
      </c>
      <c r="M596" s="242">
        <f>INDEX('Policy Characteristics'!G:G,MATCH(PolicyLevers!$C596,'Policy Characteristics'!$C:$C,0))</f>
        <v>0</v>
      </c>
      <c r="N596" s="242">
        <f>INDEX('Policy Characteristics'!H:H,MATCH(PolicyLevers!$C596,'Policy Characteristics'!$C:$C,0))</f>
        <v>0</v>
      </c>
      <c r="O596" s="242">
        <f>INDEX('Policy Characteristics'!I:I,MATCH(PolicyLevers!$C596,'Policy Characteristics'!$C:$C,0))</f>
        <v>0</v>
      </c>
      <c r="P596" s="242" t="str">
        <f>INDEX('Policy Characteristics'!J:J,MATCH(PolicyLevers!$C596,'Policy Characteristics'!$C:$C,0))</f>
        <v>**Description:**0</v>
      </c>
      <c r="Q596" s="250"/>
      <c r="R596" s="264"/>
      <c r="S596" s="265"/>
      <c r="T596" s="250"/>
    </row>
    <row r="597" spans="1:20" s="242" customFormat="1" x14ac:dyDescent="0.35">
      <c r="A597" s="241" t="str">
        <f>INDEX('Policy Characteristics'!A:A,MATCH(PolicyLevers!$C597,'Policy Characteristics'!$C:$C,0))</f>
        <v>Cross-Sector</v>
      </c>
      <c r="B597" s="241" t="str">
        <f>INDEX('Policy Characteristics'!B:B,MATCH(PolicyLevers!$C597,'Policy Characteristics'!$C:$C,0))</f>
        <v>Fixed Energy Prices</v>
      </c>
      <c r="C597" s="309" t="s">
        <v>1062</v>
      </c>
      <c r="D597" s="310" t="s">
        <v>454</v>
      </c>
      <c r="E597" s="308"/>
      <c r="F597" s="310" t="s">
        <v>451</v>
      </c>
      <c r="G597" s="292"/>
      <c r="H597" s="177">
        <v>836</v>
      </c>
      <c r="I597" s="292" t="s">
        <v>47</v>
      </c>
      <c r="J597" s="242" t="str">
        <f>INDEX('Policy Characteristics'!D:D,MATCH(PolicyLevers!$C597,'Policy Characteristics'!$C:$C,0))</f>
        <v>Fixed Energy Prices</v>
      </c>
      <c r="K597" s="242" t="str">
        <f>INDEX('Policy Characteristics'!E:E,MATCH(PolicyLevers!$C597,'Policy Characteristics'!$C:$C,0))</f>
        <v>cross toggle whether policies affect energy prices</v>
      </c>
      <c r="L597" s="242">
        <f>INDEX('Policy Characteristics'!F:F,MATCH(PolicyLevers!$C597,'Policy Characteristics'!$C:$C,0))</f>
        <v>0</v>
      </c>
      <c r="M597" s="242">
        <f>INDEX('Policy Characteristics'!G:G,MATCH(PolicyLevers!$C597,'Policy Characteristics'!$C:$C,0))</f>
        <v>0</v>
      </c>
      <c r="N597" s="242">
        <f>INDEX('Policy Characteristics'!H:H,MATCH(PolicyLevers!$C597,'Policy Characteristics'!$C:$C,0))</f>
        <v>0</v>
      </c>
      <c r="O597" s="242">
        <f>INDEX('Policy Characteristics'!I:I,MATCH(PolicyLevers!$C597,'Policy Characteristics'!$C:$C,0))</f>
        <v>0</v>
      </c>
      <c r="P597" s="242" t="str">
        <f>INDEX('Policy Characteristics'!J:J,MATCH(PolicyLevers!$C597,'Policy Characteristics'!$C:$C,0))</f>
        <v>**Description:**0</v>
      </c>
      <c r="Q597" s="292"/>
      <c r="R597" s="292"/>
      <c r="S597" s="298"/>
      <c r="T597" s="292"/>
    </row>
    <row r="598" spans="1:20" s="242" customFormat="1" x14ac:dyDescent="0.35">
      <c r="A598" s="241" t="str">
        <f>INDEX('Policy Characteristics'!A:A,MATCH(PolicyLevers!$C598,'Policy Characteristics'!$C:$C,0))</f>
        <v>Cross-Sector</v>
      </c>
      <c r="B598" s="241" t="str">
        <f>INDEX('Policy Characteristics'!B:B,MATCH(PolicyLevers!$C598,'Policy Characteristics'!$C:$C,0))</f>
        <v>Fixed Energy Prices</v>
      </c>
      <c r="C598" s="248" t="str">
        <f t="shared" ref="B598:C608" si="83">C$597</f>
        <v>Toggle Whether Policies Affect Energy Prices</v>
      </c>
      <c r="D598" s="310" t="s">
        <v>49</v>
      </c>
      <c r="E598" s="308"/>
      <c r="F598" s="310" t="s">
        <v>93</v>
      </c>
      <c r="G598" s="292"/>
      <c r="H598" s="40">
        <v>837</v>
      </c>
      <c r="I598" s="292" t="s">
        <v>47</v>
      </c>
      <c r="J598" s="242" t="str">
        <f>INDEX('Policy Characteristics'!D:D,MATCH(PolicyLevers!$C598,'Policy Characteristics'!$C:$C,0))</f>
        <v>Fixed Energy Prices</v>
      </c>
      <c r="K598" s="242" t="str">
        <f>INDEX('Policy Characteristics'!E:E,MATCH(PolicyLevers!$C598,'Policy Characteristics'!$C:$C,0))</f>
        <v>cross toggle whether policies affect energy prices</v>
      </c>
      <c r="L598" s="242">
        <f>INDEX('Policy Characteristics'!F:F,MATCH(PolicyLevers!$C598,'Policy Characteristics'!$C:$C,0))</f>
        <v>0</v>
      </c>
      <c r="M598" s="242">
        <f>INDEX('Policy Characteristics'!G:G,MATCH(PolicyLevers!$C598,'Policy Characteristics'!$C:$C,0))</f>
        <v>0</v>
      </c>
      <c r="N598" s="242">
        <f>INDEX('Policy Characteristics'!H:H,MATCH(PolicyLevers!$C598,'Policy Characteristics'!$C:$C,0))</f>
        <v>0</v>
      </c>
      <c r="O598" s="242">
        <f>INDEX('Policy Characteristics'!I:I,MATCH(PolicyLevers!$C598,'Policy Characteristics'!$C:$C,0))</f>
        <v>0</v>
      </c>
      <c r="P598" s="242" t="str">
        <f>INDEX('Policy Characteristics'!J:J,MATCH(PolicyLevers!$C598,'Policy Characteristics'!$C:$C,0))</f>
        <v>**Description:**0</v>
      </c>
      <c r="Q598" s="292"/>
      <c r="R598" s="292"/>
      <c r="S598" s="298"/>
      <c r="T598" s="292"/>
    </row>
    <row r="599" spans="1:20" s="242" customFormat="1" x14ac:dyDescent="0.35">
      <c r="A599" s="241" t="str">
        <f>INDEX('Policy Characteristics'!A:A,MATCH(PolicyLevers!$C599,'Policy Characteristics'!$C:$C,0))</f>
        <v>Cross-Sector</v>
      </c>
      <c r="B599" s="241" t="str">
        <f>INDEX('Policy Characteristics'!B:B,MATCH(PolicyLevers!$C599,'Policy Characteristics'!$C:$C,0))</f>
        <v>Fixed Energy Prices</v>
      </c>
      <c r="C599" s="248" t="str">
        <f t="shared" si="83"/>
        <v>Toggle Whether Policies Affect Energy Prices</v>
      </c>
      <c r="D599" s="310" t="s">
        <v>54</v>
      </c>
      <c r="E599" s="308"/>
      <c r="F599" s="310" t="s">
        <v>98</v>
      </c>
      <c r="G599" s="292"/>
      <c r="H599" s="177">
        <v>838</v>
      </c>
      <c r="I599" s="292" t="s">
        <v>47</v>
      </c>
      <c r="J599" s="242" t="str">
        <f>INDEX('Policy Characteristics'!D:D,MATCH(PolicyLevers!$C599,'Policy Characteristics'!$C:$C,0))</f>
        <v>Fixed Energy Prices</v>
      </c>
      <c r="K599" s="242" t="str">
        <f>INDEX('Policy Characteristics'!E:E,MATCH(PolicyLevers!$C599,'Policy Characteristics'!$C:$C,0))</f>
        <v>cross toggle whether policies affect energy prices</v>
      </c>
      <c r="L599" s="242">
        <f>INDEX('Policy Characteristics'!F:F,MATCH(PolicyLevers!$C599,'Policy Characteristics'!$C:$C,0))</f>
        <v>0</v>
      </c>
      <c r="M599" s="242">
        <f>INDEX('Policy Characteristics'!G:G,MATCH(PolicyLevers!$C599,'Policy Characteristics'!$C:$C,0))</f>
        <v>0</v>
      </c>
      <c r="N599" s="242">
        <f>INDEX('Policy Characteristics'!H:H,MATCH(PolicyLevers!$C599,'Policy Characteristics'!$C:$C,0))</f>
        <v>0</v>
      </c>
      <c r="O599" s="242">
        <f>INDEX('Policy Characteristics'!I:I,MATCH(PolicyLevers!$C599,'Policy Characteristics'!$C:$C,0))</f>
        <v>0</v>
      </c>
      <c r="P599" s="242" t="str">
        <f>INDEX('Policy Characteristics'!J:J,MATCH(PolicyLevers!$C599,'Policy Characteristics'!$C:$C,0))</f>
        <v>**Description:**0</v>
      </c>
      <c r="Q599" s="292"/>
      <c r="R599" s="292"/>
      <c r="S599" s="298"/>
      <c r="T599" s="292"/>
    </row>
    <row r="600" spans="1:20" s="242" customFormat="1" x14ac:dyDescent="0.35">
      <c r="A600" s="241" t="str">
        <f>INDEX('Policy Characteristics'!A:A,MATCH(PolicyLevers!$C600,'Policy Characteristics'!$C:$C,0))</f>
        <v>Cross-Sector</v>
      </c>
      <c r="B600" s="241" t="str">
        <f>INDEX('Policy Characteristics'!B:B,MATCH(PolicyLevers!$C600,'Policy Characteristics'!$C:$C,0))</f>
        <v>Fixed Energy Prices</v>
      </c>
      <c r="C600" s="248" t="str">
        <f t="shared" si="83"/>
        <v>Toggle Whether Policies Affect Energy Prices</v>
      </c>
      <c r="D600" s="310" t="s">
        <v>56</v>
      </c>
      <c r="E600" s="308"/>
      <c r="F600" s="310" t="s">
        <v>101</v>
      </c>
      <c r="G600" s="292"/>
      <c r="H600" s="40">
        <v>839</v>
      </c>
      <c r="I600" s="292" t="s">
        <v>47</v>
      </c>
      <c r="J600" s="242" t="str">
        <f>INDEX('Policy Characteristics'!D:D,MATCH(PolicyLevers!$C600,'Policy Characteristics'!$C:$C,0))</f>
        <v>Fixed Energy Prices</v>
      </c>
      <c r="K600" s="242" t="str">
        <f>INDEX('Policy Characteristics'!E:E,MATCH(PolicyLevers!$C600,'Policy Characteristics'!$C:$C,0))</f>
        <v>cross toggle whether policies affect energy prices</v>
      </c>
      <c r="L600" s="242">
        <f>INDEX('Policy Characteristics'!F:F,MATCH(PolicyLevers!$C600,'Policy Characteristics'!$C:$C,0))</f>
        <v>0</v>
      </c>
      <c r="M600" s="242">
        <f>INDEX('Policy Characteristics'!G:G,MATCH(PolicyLevers!$C600,'Policy Characteristics'!$C:$C,0))</f>
        <v>0</v>
      </c>
      <c r="N600" s="242">
        <f>INDEX('Policy Characteristics'!H:H,MATCH(PolicyLevers!$C600,'Policy Characteristics'!$C:$C,0))</f>
        <v>0</v>
      </c>
      <c r="O600" s="242">
        <f>INDEX('Policy Characteristics'!I:I,MATCH(PolicyLevers!$C600,'Policy Characteristics'!$C:$C,0))</f>
        <v>0</v>
      </c>
      <c r="P600" s="242" t="str">
        <f>INDEX('Policy Characteristics'!J:J,MATCH(PolicyLevers!$C600,'Policy Characteristics'!$C:$C,0))</f>
        <v>**Description:**0</v>
      </c>
      <c r="Q600" s="292"/>
      <c r="R600" s="292"/>
      <c r="S600" s="298"/>
      <c r="T600" s="292"/>
    </row>
    <row r="601" spans="1:20" s="242" customFormat="1" x14ac:dyDescent="0.35">
      <c r="A601" s="241" t="str">
        <f>INDEX('Policy Characteristics'!A:A,MATCH(PolicyLevers!$C601,'Policy Characteristics'!$C:$C,0))</f>
        <v>Cross-Sector</v>
      </c>
      <c r="B601" s="241" t="str">
        <f>INDEX('Policy Characteristics'!B:B,MATCH(PolicyLevers!$C601,'Policy Characteristics'!$C:$C,0))</f>
        <v>Fixed Energy Prices</v>
      </c>
      <c r="C601" s="248" t="str">
        <f t="shared" si="83"/>
        <v>Toggle Whether Policies Affect Energy Prices</v>
      </c>
      <c r="D601" s="310" t="s">
        <v>57</v>
      </c>
      <c r="E601" s="308"/>
      <c r="F601" s="310" t="s">
        <v>102</v>
      </c>
      <c r="G601" s="292"/>
      <c r="H601" s="177">
        <v>840</v>
      </c>
      <c r="I601" s="292" t="s">
        <v>47</v>
      </c>
      <c r="J601" s="242" t="str">
        <f>INDEX('Policy Characteristics'!D:D,MATCH(PolicyLevers!$C601,'Policy Characteristics'!$C:$C,0))</f>
        <v>Fixed Energy Prices</v>
      </c>
      <c r="K601" s="242" t="str">
        <f>INDEX('Policy Characteristics'!E:E,MATCH(PolicyLevers!$C601,'Policy Characteristics'!$C:$C,0))</f>
        <v>cross toggle whether policies affect energy prices</v>
      </c>
      <c r="L601" s="242">
        <f>INDEX('Policy Characteristics'!F:F,MATCH(PolicyLevers!$C601,'Policy Characteristics'!$C:$C,0))</f>
        <v>0</v>
      </c>
      <c r="M601" s="242">
        <f>INDEX('Policy Characteristics'!G:G,MATCH(PolicyLevers!$C601,'Policy Characteristics'!$C:$C,0))</f>
        <v>0</v>
      </c>
      <c r="N601" s="242">
        <f>INDEX('Policy Characteristics'!H:H,MATCH(PolicyLevers!$C601,'Policy Characteristics'!$C:$C,0))</f>
        <v>0</v>
      </c>
      <c r="O601" s="242">
        <f>INDEX('Policy Characteristics'!I:I,MATCH(PolicyLevers!$C601,'Policy Characteristics'!$C:$C,0))</f>
        <v>0</v>
      </c>
      <c r="P601" s="242" t="str">
        <f>INDEX('Policy Characteristics'!J:J,MATCH(PolicyLevers!$C601,'Policy Characteristics'!$C:$C,0))</f>
        <v>**Description:**0</v>
      </c>
      <c r="Q601" s="292"/>
      <c r="R601" s="292"/>
      <c r="S601" s="298"/>
      <c r="T601" s="292"/>
    </row>
    <row r="602" spans="1:20" s="242" customFormat="1" x14ac:dyDescent="0.35">
      <c r="A602" s="241" t="str">
        <f>INDEX('Policy Characteristics'!A:A,MATCH(PolicyLevers!$C602,'Policy Characteristics'!$C:$C,0))</f>
        <v>Cross-Sector</v>
      </c>
      <c r="B602" s="241" t="str">
        <f>INDEX('Policy Characteristics'!B:B,MATCH(PolicyLevers!$C602,'Policy Characteristics'!$C:$C,0))</f>
        <v>Fixed Energy Prices</v>
      </c>
      <c r="C602" s="248" t="str">
        <f t="shared" si="83"/>
        <v>Toggle Whether Policies Affect Energy Prices</v>
      </c>
      <c r="D602" s="310" t="s">
        <v>58</v>
      </c>
      <c r="E602" s="308"/>
      <c r="F602" s="310" t="s">
        <v>103</v>
      </c>
      <c r="G602" s="292"/>
      <c r="H602" s="40">
        <v>841</v>
      </c>
      <c r="I602" s="292" t="s">
        <v>47</v>
      </c>
      <c r="J602" s="242" t="str">
        <f>INDEX('Policy Characteristics'!D:D,MATCH(PolicyLevers!$C602,'Policy Characteristics'!$C:$C,0))</f>
        <v>Fixed Energy Prices</v>
      </c>
      <c r="K602" s="242" t="str">
        <f>INDEX('Policy Characteristics'!E:E,MATCH(PolicyLevers!$C602,'Policy Characteristics'!$C:$C,0))</f>
        <v>cross toggle whether policies affect energy prices</v>
      </c>
      <c r="L602" s="242">
        <f>INDEX('Policy Characteristics'!F:F,MATCH(PolicyLevers!$C602,'Policy Characteristics'!$C:$C,0))</f>
        <v>0</v>
      </c>
      <c r="M602" s="242">
        <f>INDEX('Policy Characteristics'!G:G,MATCH(PolicyLevers!$C602,'Policy Characteristics'!$C:$C,0))</f>
        <v>0</v>
      </c>
      <c r="N602" s="242">
        <f>INDEX('Policy Characteristics'!H:H,MATCH(PolicyLevers!$C602,'Policy Characteristics'!$C:$C,0))</f>
        <v>0</v>
      </c>
      <c r="O602" s="242">
        <f>INDEX('Policy Characteristics'!I:I,MATCH(PolicyLevers!$C602,'Policy Characteristics'!$C:$C,0))</f>
        <v>0</v>
      </c>
      <c r="P602" s="242" t="str">
        <f>INDEX('Policy Characteristics'!J:J,MATCH(PolicyLevers!$C602,'Policy Characteristics'!$C:$C,0))</f>
        <v>**Description:**0</v>
      </c>
      <c r="Q602" s="292"/>
      <c r="R602" s="292"/>
      <c r="S602" s="298"/>
      <c r="T602" s="292"/>
    </row>
    <row r="603" spans="1:20" s="242" customFormat="1" x14ac:dyDescent="0.35">
      <c r="A603" s="241" t="str">
        <f>INDEX('Policy Characteristics'!A:A,MATCH(PolicyLevers!$C603,'Policy Characteristics'!$C:$C,0))</f>
        <v>Cross-Sector</v>
      </c>
      <c r="B603" s="241" t="str">
        <f>INDEX('Policy Characteristics'!B:B,MATCH(PolicyLevers!$C603,'Policy Characteristics'!$C:$C,0))</f>
        <v>Fixed Energy Prices</v>
      </c>
      <c r="C603" s="248" t="str">
        <f t="shared" si="83"/>
        <v>Toggle Whether Policies Affect Energy Prices</v>
      </c>
      <c r="D603" s="310" t="s">
        <v>59</v>
      </c>
      <c r="E603" s="308"/>
      <c r="F603" s="310" t="s">
        <v>104</v>
      </c>
      <c r="G603" s="292"/>
      <c r="H603" s="177">
        <v>842</v>
      </c>
      <c r="I603" s="292" t="s">
        <v>47</v>
      </c>
      <c r="J603" s="242" t="str">
        <f>INDEX('Policy Characteristics'!D:D,MATCH(PolicyLevers!$C603,'Policy Characteristics'!$C:$C,0))</f>
        <v>Fixed Energy Prices</v>
      </c>
      <c r="K603" s="242" t="str">
        <f>INDEX('Policy Characteristics'!E:E,MATCH(PolicyLevers!$C603,'Policy Characteristics'!$C:$C,0))</f>
        <v>cross toggle whether policies affect energy prices</v>
      </c>
      <c r="L603" s="242">
        <f>INDEX('Policy Characteristics'!F:F,MATCH(PolicyLevers!$C603,'Policy Characteristics'!$C:$C,0))</f>
        <v>0</v>
      </c>
      <c r="M603" s="242">
        <f>INDEX('Policy Characteristics'!G:G,MATCH(PolicyLevers!$C603,'Policy Characteristics'!$C:$C,0))</f>
        <v>0</v>
      </c>
      <c r="N603" s="242">
        <f>INDEX('Policy Characteristics'!H:H,MATCH(PolicyLevers!$C603,'Policy Characteristics'!$C:$C,0))</f>
        <v>0</v>
      </c>
      <c r="O603" s="242">
        <f>INDEX('Policy Characteristics'!I:I,MATCH(PolicyLevers!$C603,'Policy Characteristics'!$C:$C,0))</f>
        <v>0</v>
      </c>
      <c r="P603" s="242" t="str">
        <f>INDEX('Policy Characteristics'!J:J,MATCH(PolicyLevers!$C603,'Policy Characteristics'!$C:$C,0))</f>
        <v>**Description:**0</v>
      </c>
      <c r="Q603" s="292"/>
      <c r="R603" s="292"/>
      <c r="S603" s="298"/>
      <c r="T603" s="292"/>
    </row>
    <row r="604" spans="1:20" s="242" customFormat="1" x14ac:dyDescent="0.35">
      <c r="A604" s="241" t="str">
        <f>INDEX('Policy Characteristics'!A:A,MATCH(PolicyLevers!$C604,'Policy Characteristics'!$C:$C,0))</f>
        <v>Cross-Sector</v>
      </c>
      <c r="B604" s="241" t="str">
        <f>INDEX('Policy Characteristics'!B:B,MATCH(PolicyLevers!$C604,'Policy Characteristics'!$C:$C,0))</f>
        <v>Fixed Energy Prices</v>
      </c>
      <c r="C604" s="248" t="str">
        <f t="shared" si="83"/>
        <v>Toggle Whether Policies Affect Energy Prices</v>
      </c>
      <c r="D604" s="310" t="s">
        <v>771</v>
      </c>
      <c r="E604" s="308"/>
      <c r="F604" s="310" t="s">
        <v>772</v>
      </c>
      <c r="G604" s="292"/>
      <c r="H604" s="40">
        <v>843</v>
      </c>
      <c r="I604" s="292" t="s">
        <v>47</v>
      </c>
      <c r="J604" s="242" t="str">
        <f>INDEX('Policy Characteristics'!D:D,MATCH(PolicyLevers!$C604,'Policy Characteristics'!$C:$C,0))</f>
        <v>Fixed Energy Prices</v>
      </c>
      <c r="K604" s="242" t="str">
        <f>INDEX('Policy Characteristics'!E:E,MATCH(PolicyLevers!$C604,'Policy Characteristics'!$C:$C,0))</f>
        <v>cross toggle whether policies affect energy prices</v>
      </c>
      <c r="L604" s="242">
        <f>INDEX('Policy Characteristics'!F:F,MATCH(PolicyLevers!$C604,'Policy Characteristics'!$C:$C,0))</f>
        <v>0</v>
      </c>
      <c r="M604" s="242">
        <f>INDEX('Policy Characteristics'!G:G,MATCH(PolicyLevers!$C604,'Policy Characteristics'!$C:$C,0))</f>
        <v>0</v>
      </c>
      <c r="N604" s="242">
        <f>INDEX('Policy Characteristics'!H:H,MATCH(PolicyLevers!$C604,'Policy Characteristics'!$C:$C,0))</f>
        <v>0</v>
      </c>
      <c r="O604" s="242">
        <f>INDEX('Policy Characteristics'!I:I,MATCH(PolicyLevers!$C604,'Policy Characteristics'!$C:$C,0))</f>
        <v>0</v>
      </c>
      <c r="P604" s="242" t="str">
        <f>INDEX('Policy Characteristics'!J:J,MATCH(PolicyLevers!$C604,'Policy Characteristics'!$C:$C,0))</f>
        <v>**Description:**0</v>
      </c>
      <c r="Q604" s="292"/>
      <c r="R604" s="292"/>
      <c r="S604" s="298"/>
      <c r="T604" s="292"/>
    </row>
    <row r="605" spans="1:20" s="242" customFormat="1" x14ac:dyDescent="0.35">
      <c r="A605" s="241" t="str">
        <f>INDEX('Policy Characteristics'!A:A,MATCH(PolicyLevers!$C605,'Policy Characteristics'!$C:$C,0))</f>
        <v>Cross-Sector</v>
      </c>
      <c r="B605" s="241" t="str">
        <f>INDEX('Policy Characteristics'!B:B,MATCH(PolicyLevers!$C605,'Policy Characteristics'!$C:$C,0))</f>
        <v>Fixed Energy Prices</v>
      </c>
      <c r="C605" s="248" t="str">
        <f t="shared" si="83"/>
        <v>Toggle Whether Policies Affect Energy Prices</v>
      </c>
      <c r="D605" s="310" t="s">
        <v>447</v>
      </c>
      <c r="E605" s="308"/>
      <c r="F605" s="310" t="s">
        <v>448</v>
      </c>
      <c r="G605" s="292"/>
      <c r="H605" s="177">
        <v>844</v>
      </c>
      <c r="I605" s="292" t="s">
        <v>47</v>
      </c>
      <c r="J605" s="242" t="str">
        <f>INDEX('Policy Characteristics'!D:D,MATCH(PolicyLevers!$C605,'Policy Characteristics'!$C:$C,0))</f>
        <v>Fixed Energy Prices</v>
      </c>
      <c r="K605" s="242" t="str">
        <f>INDEX('Policy Characteristics'!E:E,MATCH(PolicyLevers!$C605,'Policy Characteristics'!$C:$C,0))</f>
        <v>cross toggle whether policies affect energy prices</v>
      </c>
      <c r="L605" s="242">
        <f>INDEX('Policy Characteristics'!F:F,MATCH(PolicyLevers!$C605,'Policy Characteristics'!$C:$C,0))</f>
        <v>0</v>
      </c>
      <c r="M605" s="242">
        <f>INDEX('Policy Characteristics'!G:G,MATCH(PolicyLevers!$C605,'Policy Characteristics'!$C:$C,0))</f>
        <v>0</v>
      </c>
      <c r="N605" s="242">
        <f>INDEX('Policy Characteristics'!H:H,MATCH(PolicyLevers!$C605,'Policy Characteristics'!$C:$C,0))</f>
        <v>0</v>
      </c>
      <c r="O605" s="242">
        <f>INDEX('Policy Characteristics'!I:I,MATCH(PolicyLevers!$C605,'Policy Characteristics'!$C:$C,0))</f>
        <v>0</v>
      </c>
      <c r="P605" s="242" t="str">
        <f>INDEX('Policy Characteristics'!J:J,MATCH(PolicyLevers!$C605,'Policy Characteristics'!$C:$C,0))</f>
        <v>**Description:**0</v>
      </c>
      <c r="Q605" s="292"/>
      <c r="R605" s="292"/>
      <c r="S605" s="298"/>
      <c r="T605" s="292"/>
    </row>
    <row r="606" spans="1:20" s="242" customFormat="1" x14ac:dyDescent="0.35">
      <c r="A606" s="241" t="str">
        <f>INDEX('Policy Characteristics'!A:A,MATCH(PolicyLevers!$C606,'Policy Characteristics'!$C:$C,0))</f>
        <v>Cross-Sector</v>
      </c>
      <c r="B606" s="241" t="str">
        <f>INDEX('Policy Characteristics'!B:B,MATCH(PolicyLevers!$C606,'Policy Characteristics'!$C:$C,0))</f>
        <v>Fixed Energy Prices</v>
      </c>
      <c r="C606" s="248" t="str">
        <f t="shared" si="83"/>
        <v>Toggle Whether Policies Affect Energy Prices</v>
      </c>
      <c r="D606" s="310" t="s">
        <v>763</v>
      </c>
      <c r="E606" s="308"/>
      <c r="F606" s="310" t="s">
        <v>767</v>
      </c>
      <c r="G606" s="292"/>
      <c r="H606" s="40">
        <v>845</v>
      </c>
      <c r="I606" s="292" t="s">
        <v>47</v>
      </c>
      <c r="J606" s="242" t="str">
        <f>INDEX('Policy Characteristics'!D:D,MATCH(PolicyLevers!$C606,'Policy Characteristics'!$C:$C,0))</f>
        <v>Fixed Energy Prices</v>
      </c>
      <c r="K606" s="242" t="str">
        <f>INDEX('Policy Characteristics'!E:E,MATCH(PolicyLevers!$C606,'Policy Characteristics'!$C:$C,0))</f>
        <v>cross toggle whether policies affect energy prices</v>
      </c>
      <c r="L606" s="242">
        <f>INDEX('Policy Characteristics'!F:F,MATCH(PolicyLevers!$C606,'Policy Characteristics'!$C:$C,0))</f>
        <v>0</v>
      </c>
      <c r="M606" s="242">
        <f>INDEX('Policy Characteristics'!G:G,MATCH(PolicyLevers!$C606,'Policy Characteristics'!$C:$C,0))</f>
        <v>0</v>
      </c>
      <c r="N606" s="242">
        <f>INDEX('Policy Characteristics'!H:H,MATCH(PolicyLevers!$C606,'Policy Characteristics'!$C:$C,0))</f>
        <v>0</v>
      </c>
      <c r="O606" s="242">
        <f>INDEX('Policy Characteristics'!I:I,MATCH(PolicyLevers!$C606,'Policy Characteristics'!$C:$C,0))</f>
        <v>0</v>
      </c>
      <c r="P606" s="242" t="str">
        <f>INDEX('Policy Characteristics'!J:J,MATCH(PolicyLevers!$C606,'Policy Characteristics'!$C:$C,0))</f>
        <v>**Description:**0</v>
      </c>
      <c r="Q606" s="292"/>
      <c r="R606" s="292"/>
      <c r="S606" s="298"/>
      <c r="T606" s="292"/>
    </row>
    <row r="607" spans="1:20" s="242" customFormat="1" x14ac:dyDescent="0.35">
      <c r="A607" s="241" t="str">
        <f>INDEX('Policy Characteristics'!A:A,MATCH(PolicyLevers!$C607,'Policy Characteristics'!$C:$C,0))</f>
        <v>Cross-Sector</v>
      </c>
      <c r="B607" s="241" t="str">
        <f>INDEX('Policy Characteristics'!B:B,MATCH(PolicyLevers!$C607,'Policy Characteristics'!$C:$C,0))</f>
        <v>Fixed Energy Prices</v>
      </c>
      <c r="C607" s="248" t="str">
        <f t="shared" si="83"/>
        <v>Toggle Whether Policies Affect Energy Prices</v>
      </c>
      <c r="D607" s="310" t="s">
        <v>773</v>
      </c>
      <c r="E607" s="308"/>
      <c r="F607" s="310" t="s">
        <v>774</v>
      </c>
      <c r="G607" s="292"/>
      <c r="H607" s="177">
        <v>846</v>
      </c>
      <c r="I607" s="292" t="s">
        <v>47</v>
      </c>
      <c r="J607" s="242" t="str">
        <f>INDEX('Policy Characteristics'!D:D,MATCH(PolicyLevers!$C607,'Policy Characteristics'!$C:$C,0))</f>
        <v>Fixed Energy Prices</v>
      </c>
      <c r="K607" s="242" t="str">
        <f>INDEX('Policy Characteristics'!E:E,MATCH(PolicyLevers!$C607,'Policy Characteristics'!$C:$C,0))</f>
        <v>cross toggle whether policies affect energy prices</v>
      </c>
      <c r="L607" s="242">
        <f>INDEX('Policy Characteristics'!F:F,MATCH(PolicyLevers!$C607,'Policy Characteristics'!$C:$C,0))</f>
        <v>0</v>
      </c>
      <c r="M607" s="242">
        <f>INDEX('Policy Characteristics'!G:G,MATCH(PolicyLevers!$C607,'Policy Characteristics'!$C:$C,0))</f>
        <v>0</v>
      </c>
      <c r="N607" s="242">
        <f>INDEX('Policy Characteristics'!H:H,MATCH(PolicyLevers!$C607,'Policy Characteristics'!$C:$C,0))</f>
        <v>0</v>
      </c>
      <c r="O607" s="242">
        <f>INDEX('Policy Characteristics'!I:I,MATCH(PolicyLevers!$C607,'Policy Characteristics'!$C:$C,0))</f>
        <v>0</v>
      </c>
      <c r="P607" s="242" t="str">
        <f>INDEX('Policy Characteristics'!J:J,MATCH(PolicyLevers!$C607,'Policy Characteristics'!$C:$C,0))</f>
        <v>**Description:**0</v>
      </c>
      <c r="Q607" s="292"/>
      <c r="R607" s="292"/>
      <c r="S607" s="298"/>
      <c r="T607" s="292"/>
    </row>
    <row r="608" spans="1:20" s="242" customFormat="1" x14ac:dyDescent="0.35">
      <c r="A608" s="241" t="str">
        <f>INDEX('Policy Characteristics'!A:A,MATCH(PolicyLevers!$C608,'Policy Characteristics'!$C:$C,0))</f>
        <v>Cross-Sector</v>
      </c>
      <c r="B608" s="241" t="str">
        <f>INDEX('Policy Characteristics'!B:B,MATCH(PolicyLevers!$C608,'Policy Characteristics'!$C:$C,0))</f>
        <v>Fixed Energy Prices</v>
      </c>
      <c r="C608" s="248" t="str">
        <f t="shared" si="83"/>
        <v>Toggle Whether Policies Affect Energy Prices</v>
      </c>
      <c r="D608" s="310" t="s">
        <v>764</v>
      </c>
      <c r="E608" s="308"/>
      <c r="F608" s="310" t="s">
        <v>768</v>
      </c>
      <c r="G608" s="292"/>
      <c r="H608" s="40">
        <v>847</v>
      </c>
      <c r="I608" s="292" t="s">
        <v>47</v>
      </c>
      <c r="J608" s="242" t="str">
        <f>INDEX('Policy Characteristics'!D:D,MATCH(PolicyLevers!$C608,'Policy Characteristics'!$C:$C,0))</f>
        <v>Fixed Energy Prices</v>
      </c>
      <c r="K608" s="242" t="str">
        <f>INDEX('Policy Characteristics'!E:E,MATCH(PolicyLevers!$C608,'Policy Characteristics'!$C:$C,0))</f>
        <v>cross toggle whether policies affect energy prices</v>
      </c>
      <c r="L608" s="242">
        <f>INDEX('Policy Characteristics'!F:F,MATCH(PolicyLevers!$C608,'Policy Characteristics'!$C:$C,0))</f>
        <v>0</v>
      </c>
      <c r="M608" s="242">
        <f>INDEX('Policy Characteristics'!G:G,MATCH(PolicyLevers!$C608,'Policy Characteristics'!$C:$C,0))</f>
        <v>0</v>
      </c>
      <c r="N608" s="242">
        <f>INDEX('Policy Characteristics'!H:H,MATCH(PolicyLevers!$C608,'Policy Characteristics'!$C:$C,0))</f>
        <v>0</v>
      </c>
      <c r="O608" s="242">
        <f>INDEX('Policy Characteristics'!I:I,MATCH(PolicyLevers!$C608,'Policy Characteristics'!$C:$C,0))</f>
        <v>0</v>
      </c>
      <c r="P608" s="242" t="str">
        <f>INDEX('Policy Characteristics'!J:J,MATCH(PolicyLevers!$C608,'Policy Characteristics'!$C:$C,0))</f>
        <v>**Description:**0</v>
      </c>
      <c r="Q608" s="292"/>
      <c r="R608" s="292"/>
      <c r="S608" s="298"/>
      <c r="T608" s="292"/>
    </row>
    <row r="609" spans="1:20" s="242" customFormat="1" x14ac:dyDescent="0.35">
      <c r="A609" s="241" t="str">
        <f>INDEX('Policy Characteristics'!A:A,MATCH(PolicyLevers!$C609,'Policy Characteristics'!$C:$C,0))</f>
        <v>Cross-Sector</v>
      </c>
      <c r="B609" s="241" t="str">
        <f>INDEX('Policy Characteristics'!B:B,MATCH(PolicyLevers!$C609,'Policy Characteristics'!$C:$C,0))</f>
        <v>Fuel Price Deregulation</v>
      </c>
      <c r="C609" s="252" t="s">
        <v>1117</v>
      </c>
      <c r="D609" s="250" t="s">
        <v>454</v>
      </c>
      <c r="E609" s="243"/>
      <c r="F609" s="250" t="s">
        <v>451</v>
      </c>
      <c r="G609" s="250"/>
      <c r="H609" s="40">
        <v>723</v>
      </c>
      <c r="I609" s="250" t="s">
        <v>47</v>
      </c>
      <c r="J609" s="242" t="str">
        <f>INDEX('Policy Characteristics'!D:D,MATCH(PolicyLevers!$C609,'Policy Characteristics'!$C:$C,0))</f>
        <v>Fuel Price Deregulation</v>
      </c>
      <c r="K609" s="242" t="str">
        <f>INDEX('Policy Characteristics'!E:E,MATCH(PolicyLevers!$C609,'Policy Characteristics'!$C:$C,0))</f>
        <v>cross fuel price deregulation</v>
      </c>
      <c r="L609" s="242">
        <f>INDEX('Policy Characteristics'!F:F,MATCH(PolicyLevers!$C609,'Policy Characteristics'!$C:$C,0))</f>
        <v>0</v>
      </c>
      <c r="M609" s="242">
        <f>INDEX('Policy Characteristics'!G:G,MATCH(PolicyLevers!$C609,'Policy Characteristics'!$C:$C,0))</f>
        <v>1</v>
      </c>
      <c r="N609" s="242">
        <f>INDEX('Policy Characteristics'!H:H,MATCH(PolicyLevers!$C609,'Policy Characteristics'!$C:$C,0))</f>
        <v>0.01</v>
      </c>
      <c r="O609" s="242" t="str">
        <f>INDEX('Policy Characteristics'!I:I,MATCH(PolicyLevers!$C609,'Policy Characteristics'!$C:$C,0))</f>
        <v>% of price deregulated</v>
      </c>
      <c r="P609" s="242">
        <f>INDEX('Policy Characteristics'!J:J,MATCH(PolicyLevers!$C609,'Policy Characteristics'!$C:$C,0))</f>
        <v>0</v>
      </c>
      <c r="Q609" s="250" t="s">
        <v>1766</v>
      </c>
      <c r="R609" s="264"/>
      <c r="S609" s="265"/>
      <c r="T609" s="250"/>
    </row>
    <row r="610" spans="1:20" s="242" customFormat="1" x14ac:dyDescent="0.35">
      <c r="A610" s="241" t="str">
        <f>INDEX('Policy Characteristics'!A:A,MATCH(PolicyLevers!$C610,'Policy Characteristics'!$C:$C,0))</f>
        <v>Cross-Sector</v>
      </c>
      <c r="B610" s="241" t="str">
        <f>INDEX('Policy Characteristics'!B:B,MATCH(PolicyLevers!$C610,'Policy Characteristics'!$C:$C,0))</f>
        <v>Fuel Price Deregulation</v>
      </c>
      <c r="C610" s="255" t="str">
        <f t="shared" ref="B610:C623" si="84">C$609</f>
        <v>Fuel Price Deregulation</v>
      </c>
      <c r="D610" s="250" t="s">
        <v>49</v>
      </c>
      <c r="E610" s="243"/>
      <c r="F610" s="250" t="s">
        <v>93</v>
      </c>
      <c r="G610" s="250"/>
      <c r="H610" s="40">
        <v>724</v>
      </c>
      <c r="I610" s="250" t="s">
        <v>47</v>
      </c>
      <c r="J610" s="242" t="str">
        <f>INDEX('Policy Characteristics'!D:D,MATCH(PolicyLevers!$C610,'Policy Characteristics'!$C:$C,0))</f>
        <v>Fuel Price Deregulation</v>
      </c>
      <c r="K610" s="242" t="str">
        <f>INDEX('Policy Characteristics'!E:E,MATCH(PolicyLevers!$C610,'Policy Characteristics'!$C:$C,0))</f>
        <v>cross fuel price deregulation</v>
      </c>
      <c r="L610" s="242">
        <f>INDEX('Policy Characteristics'!F:F,MATCH(PolicyLevers!$C610,'Policy Characteristics'!$C:$C,0))</f>
        <v>0</v>
      </c>
      <c r="M610" s="242">
        <f>INDEX('Policy Characteristics'!G:G,MATCH(PolicyLevers!$C610,'Policy Characteristics'!$C:$C,0))</f>
        <v>1</v>
      </c>
      <c r="N610" s="242">
        <f>INDEX('Policy Characteristics'!H:H,MATCH(PolicyLevers!$C610,'Policy Characteristics'!$C:$C,0))</f>
        <v>0.01</v>
      </c>
      <c r="O610" s="242" t="str">
        <f>INDEX('Policy Characteristics'!I:I,MATCH(PolicyLevers!$C610,'Policy Characteristics'!$C:$C,0))</f>
        <v>% of price deregulated</v>
      </c>
      <c r="P610" s="242">
        <f>INDEX('Policy Characteristics'!J:J,MATCH(PolicyLevers!$C610,'Policy Characteristics'!$C:$C,0))</f>
        <v>0</v>
      </c>
      <c r="Q610" s="250"/>
      <c r="R610" s="264"/>
      <c r="S610" s="265"/>
      <c r="T610" s="250"/>
    </row>
    <row r="611" spans="1:20" s="242" customFormat="1" x14ac:dyDescent="0.35">
      <c r="A611" s="241" t="str">
        <f>INDEX('Policy Characteristics'!A:A,MATCH(PolicyLevers!$C611,'Policy Characteristics'!$C:$C,0))</f>
        <v>Cross-Sector</v>
      </c>
      <c r="B611" s="241" t="str">
        <f>INDEX('Policy Characteristics'!B:B,MATCH(PolicyLevers!$C611,'Policy Characteristics'!$C:$C,0))</f>
        <v>Fuel Price Deregulation</v>
      </c>
      <c r="C611" s="255" t="str">
        <f t="shared" si="84"/>
        <v>Fuel Price Deregulation</v>
      </c>
      <c r="D611" s="250" t="s">
        <v>50</v>
      </c>
      <c r="E611" s="243"/>
      <c r="F611" s="250" t="s">
        <v>94</v>
      </c>
      <c r="G611" s="250"/>
      <c r="H611" s="40">
        <v>725</v>
      </c>
      <c r="I611" s="250" t="s">
        <v>47</v>
      </c>
      <c r="J611" s="242" t="str">
        <f>INDEX('Policy Characteristics'!D:D,MATCH(PolicyLevers!$C611,'Policy Characteristics'!$C:$C,0))</f>
        <v>Fuel Price Deregulation</v>
      </c>
      <c r="K611" s="242" t="str">
        <f>INDEX('Policy Characteristics'!E:E,MATCH(PolicyLevers!$C611,'Policy Characteristics'!$C:$C,0))</f>
        <v>cross fuel price deregulation</v>
      </c>
      <c r="L611" s="242">
        <f>INDEX('Policy Characteristics'!F:F,MATCH(PolicyLevers!$C611,'Policy Characteristics'!$C:$C,0))</f>
        <v>0</v>
      </c>
      <c r="M611" s="242">
        <f>INDEX('Policy Characteristics'!G:G,MATCH(PolicyLevers!$C611,'Policy Characteristics'!$C:$C,0))</f>
        <v>1</v>
      </c>
      <c r="N611" s="242">
        <f>INDEX('Policy Characteristics'!H:H,MATCH(PolicyLevers!$C611,'Policy Characteristics'!$C:$C,0))</f>
        <v>0.01</v>
      </c>
      <c r="O611" s="242" t="str">
        <f>INDEX('Policy Characteristics'!I:I,MATCH(PolicyLevers!$C611,'Policy Characteristics'!$C:$C,0))</f>
        <v>% of price deregulated</v>
      </c>
      <c r="P611" s="242">
        <f>INDEX('Policy Characteristics'!J:J,MATCH(PolicyLevers!$C611,'Policy Characteristics'!$C:$C,0))</f>
        <v>0</v>
      </c>
      <c r="Q611" s="250"/>
      <c r="R611" s="264"/>
      <c r="S611" s="265"/>
      <c r="T611" s="250"/>
    </row>
    <row r="612" spans="1:20" s="242" customFormat="1" x14ac:dyDescent="0.35">
      <c r="A612" s="241" t="str">
        <f>INDEX('Policy Characteristics'!A:A,MATCH(PolicyLevers!$C612,'Policy Characteristics'!$C:$C,0))</f>
        <v>Cross-Sector</v>
      </c>
      <c r="B612" s="241" t="str">
        <f>INDEX('Policy Characteristics'!B:B,MATCH(PolicyLevers!$C612,'Policy Characteristics'!$C:$C,0))</f>
        <v>Fuel Price Deregulation</v>
      </c>
      <c r="C612" s="255" t="str">
        <f t="shared" si="84"/>
        <v>Fuel Price Deregulation</v>
      </c>
      <c r="D612" s="250" t="s">
        <v>54</v>
      </c>
      <c r="E612" s="243"/>
      <c r="F612" s="250" t="s">
        <v>98</v>
      </c>
      <c r="G612" s="250"/>
      <c r="H612" s="40">
        <v>726</v>
      </c>
      <c r="I612" s="250" t="s">
        <v>47</v>
      </c>
      <c r="J612" s="242" t="str">
        <f>INDEX('Policy Characteristics'!D:D,MATCH(PolicyLevers!$C612,'Policy Characteristics'!$C:$C,0))</f>
        <v>Fuel Price Deregulation</v>
      </c>
      <c r="K612" s="242" t="str">
        <f>INDEX('Policy Characteristics'!E:E,MATCH(PolicyLevers!$C612,'Policy Characteristics'!$C:$C,0))</f>
        <v>cross fuel price deregulation</v>
      </c>
      <c r="L612" s="242">
        <f>INDEX('Policy Characteristics'!F:F,MATCH(PolicyLevers!$C612,'Policy Characteristics'!$C:$C,0))</f>
        <v>0</v>
      </c>
      <c r="M612" s="242">
        <f>INDEX('Policy Characteristics'!G:G,MATCH(PolicyLevers!$C612,'Policy Characteristics'!$C:$C,0))</f>
        <v>1</v>
      </c>
      <c r="N612" s="242">
        <f>INDEX('Policy Characteristics'!H:H,MATCH(PolicyLevers!$C612,'Policy Characteristics'!$C:$C,0))</f>
        <v>0.01</v>
      </c>
      <c r="O612" s="242" t="str">
        <f>INDEX('Policy Characteristics'!I:I,MATCH(PolicyLevers!$C612,'Policy Characteristics'!$C:$C,0))</f>
        <v>% of price deregulated</v>
      </c>
      <c r="P612" s="242">
        <f>INDEX('Policy Characteristics'!J:J,MATCH(PolicyLevers!$C612,'Policy Characteristics'!$C:$C,0))</f>
        <v>0</v>
      </c>
      <c r="Q612" s="250"/>
      <c r="R612" s="264"/>
      <c r="S612" s="265"/>
      <c r="T612" s="250"/>
    </row>
    <row r="613" spans="1:20" s="242" customFormat="1" x14ac:dyDescent="0.35">
      <c r="A613" s="241" t="str">
        <f>INDEX('Policy Characteristics'!A:A,MATCH(PolicyLevers!$C613,'Policy Characteristics'!$C:$C,0))</f>
        <v>Cross-Sector</v>
      </c>
      <c r="B613" s="241" t="str">
        <f>INDEX('Policy Characteristics'!B:B,MATCH(PolicyLevers!$C613,'Policy Characteristics'!$C:$C,0))</f>
        <v>Fuel Price Deregulation</v>
      </c>
      <c r="C613" s="255" t="str">
        <f t="shared" si="84"/>
        <v>Fuel Price Deregulation</v>
      </c>
      <c r="D613" s="250" t="s">
        <v>56</v>
      </c>
      <c r="E613" s="243"/>
      <c r="F613" s="250" t="s">
        <v>101</v>
      </c>
      <c r="G613" s="250"/>
      <c r="H613" s="40">
        <v>727</v>
      </c>
      <c r="I613" s="250" t="s">
        <v>47</v>
      </c>
      <c r="J613" s="242" t="str">
        <f>INDEX('Policy Characteristics'!D:D,MATCH(PolicyLevers!$C613,'Policy Characteristics'!$C:$C,0))</f>
        <v>Fuel Price Deregulation</v>
      </c>
      <c r="K613" s="242" t="str">
        <f>INDEX('Policy Characteristics'!E:E,MATCH(PolicyLevers!$C613,'Policy Characteristics'!$C:$C,0))</f>
        <v>cross fuel price deregulation</v>
      </c>
      <c r="L613" s="242">
        <f>INDEX('Policy Characteristics'!F:F,MATCH(PolicyLevers!$C613,'Policy Characteristics'!$C:$C,0))</f>
        <v>0</v>
      </c>
      <c r="M613" s="242">
        <f>INDEX('Policy Characteristics'!G:G,MATCH(PolicyLevers!$C613,'Policy Characteristics'!$C:$C,0))</f>
        <v>1</v>
      </c>
      <c r="N613" s="242">
        <f>INDEX('Policy Characteristics'!H:H,MATCH(PolicyLevers!$C613,'Policy Characteristics'!$C:$C,0))</f>
        <v>0.01</v>
      </c>
      <c r="O613" s="242" t="str">
        <f>INDEX('Policy Characteristics'!I:I,MATCH(PolicyLevers!$C613,'Policy Characteristics'!$C:$C,0))</f>
        <v>% of price deregulated</v>
      </c>
      <c r="P613" s="242">
        <f>INDEX('Policy Characteristics'!J:J,MATCH(PolicyLevers!$C613,'Policy Characteristics'!$C:$C,0))</f>
        <v>0</v>
      </c>
      <c r="Q613" s="250"/>
      <c r="R613" s="264"/>
      <c r="S613" s="265"/>
      <c r="T613" s="250"/>
    </row>
    <row r="614" spans="1:20" s="242" customFormat="1" x14ac:dyDescent="0.35">
      <c r="A614" s="241" t="str">
        <f>INDEX('Policy Characteristics'!A:A,MATCH(PolicyLevers!$C614,'Policy Characteristics'!$C:$C,0))</f>
        <v>Cross-Sector</v>
      </c>
      <c r="B614" s="241" t="str">
        <f>INDEX('Policy Characteristics'!B:B,MATCH(PolicyLevers!$C614,'Policy Characteristics'!$C:$C,0))</f>
        <v>Fuel Price Deregulation</v>
      </c>
      <c r="C614" s="255" t="str">
        <f t="shared" si="84"/>
        <v>Fuel Price Deregulation</v>
      </c>
      <c r="D614" s="250" t="s">
        <v>57</v>
      </c>
      <c r="E614" s="243"/>
      <c r="F614" s="250" t="s">
        <v>102</v>
      </c>
      <c r="G614" s="250"/>
      <c r="H614" s="40">
        <v>728</v>
      </c>
      <c r="I614" s="250" t="s">
        <v>47</v>
      </c>
      <c r="J614" s="242" t="str">
        <f>INDEX('Policy Characteristics'!D:D,MATCH(PolicyLevers!$C614,'Policy Characteristics'!$C:$C,0))</f>
        <v>Fuel Price Deregulation</v>
      </c>
      <c r="K614" s="242" t="str">
        <f>INDEX('Policy Characteristics'!E:E,MATCH(PolicyLevers!$C614,'Policy Characteristics'!$C:$C,0))</f>
        <v>cross fuel price deregulation</v>
      </c>
      <c r="L614" s="242">
        <f>INDEX('Policy Characteristics'!F:F,MATCH(PolicyLevers!$C614,'Policy Characteristics'!$C:$C,0))</f>
        <v>0</v>
      </c>
      <c r="M614" s="242">
        <f>INDEX('Policy Characteristics'!G:G,MATCH(PolicyLevers!$C614,'Policy Characteristics'!$C:$C,0))</f>
        <v>1</v>
      </c>
      <c r="N614" s="242">
        <f>INDEX('Policy Characteristics'!H:H,MATCH(PolicyLevers!$C614,'Policy Characteristics'!$C:$C,0))</f>
        <v>0.01</v>
      </c>
      <c r="O614" s="242" t="str">
        <f>INDEX('Policy Characteristics'!I:I,MATCH(PolicyLevers!$C614,'Policy Characteristics'!$C:$C,0))</f>
        <v>% of price deregulated</v>
      </c>
      <c r="P614" s="242">
        <f>INDEX('Policy Characteristics'!J:J,MATCH(PolicyLevers!$C614,'Policy Characteristics'!$C:$C,0))</f>
        <v>0</v>
      </c>
      <c r="Q614" s="250"/>
      <c r="R614" s="264"/>
      <c r="S614" s="265"/>
      <c r="T614" s="250"/>
    </row>
    <row r="615" spans="1:20" s="242" customFormat="1" x14ac:dyDescent="0.35">
      <c r="A615" s="241" t="str">
        <f>INDEX('Policy Characteristics'!A:A,MATCH(PolicyLevers!$C615,'Policy Characteristics'!$C:$C,0))</f>
        <v>Cross-Sector</v>
      </c>
      <c r="B615" s="241" t="str">
        <f>INDEX('Policy Characteristics'!B:B,MATCH(PolicyLevers!$C615,'Policy Characteristics'!$C:$C,0))</f>
        <v>Fuel Price Deregulation</v>
      </c>
      <c r="C615" s="255" t="str">
        <f t="shared" si="84"/>
        <v>Fuel Price Deregulation</v>
      </c>
      <c r="D615" s="250" t="s">
        <v>58</v>
      </c>
      <c r="E615" s="243"/>
      <c r="F615" s="250" t="s">
        <v>103</v>
      </c>
      <c r="G615" s="250"/>
      <c r="H615" s="40">
        <v>729</v>
      </c>
      <c r="I615" s="250" t="s">
        <v>47</v>
      </c>
      <c r="J615" s="242" t="str">
        <f>INDEX('Policy Characteristics'!D:D,MATCH(PolicyLevers!$C615,'Policy Characteristics'!$C:$C,0))</f>
        <v>Fuel Price Deregulation</v>
      </c>
      <c r="K615" s="242" t="str">
        <f>INDEX('Policy Characteristics'!E:E,MATCH(PolicyLevers!$C615,'Policy Characteristics'!$C:$C,0))</f>
        <v>cross fuel price deregulation</v>
      </c>
      <c r="L615" s="242">
        <f>INDEX('Policy Characteristics'!F:F,MATCH(PolicyLevers!$C615,'Policy Characteristics'!$C:$C,0))</f>
        <v>0</v>
      </c>
      <c r="M615" s="242">
        <f>INDEX('Policy Characteristics'!G:G,MATCH(PolicyLevers!$C615,'Policy Characteristics'!$C:$C,0))</f>
        <v>1</v>
      </c>
      <c r="N615" s="242">
        <f>INDEX('Policy Characteristics'!H:H,MATCH(PolicyLevers!$C615,'Policy Characteristics'!$C:$C,0))</f>
        <v>0.01</v>
      </c>
      <c r="O615" s="242" t="str">
        <f>INDEX('Policy Characteristics'!I:I,MATCH(PolicyLevers!$C615,'Policy Characteristics'!$C:$C,0))</f>
        <v>% of price deregulated</v>
      </c>
      <c r="P615" s="242">
        <f>INDEX('Policy Characteristics'!J:J,MATCH(PolicyLevers!$C615,'Policy Characteristics'!$C:$C,0))</f>
        <v>0</v>
      </c>
      <c r="Q615" s="250"/>
      <c r="R615" s="264"/>
      <c r="S615" s="265"/>
      <c r="T615" s="250"/>
    </row>
    <row r="616" spans="1:20" s="242" customFormat="1" x14ac:dyDescent="0.35">
      <c r="A616" s="241" t="str">
        <f>INDEX('Policy Characteristics'!A:A,MATCH(PolicyLevers!$C616,'Policy Characteristics'!$C:$C,0))</f>
        <v>Cross-Sector</v>
      </c>
      <c r="B616" s="241" t="str">
        <f>INDEX('Policy Characteristics'!B:B,MATCH(PolicyLevers!$C616,'Policy Characteristics'!$C:$C,0))</f>
        <v>Fuel Price Deregulation</v>
      </c>
      <c r="C616" s="255" t="str">
        <f t="shared" si="84"/>
        <v>Fuel Price Deregulation</v>
      </c>
      <c r="D616" s="250" t="s">
        <v>59</v>
      </c>
      <c r="E616" s="243"/>
      <c r="F616" s="250" t="s">
        <v>104</v>
      </c>
      <c r="G616" s="250"/>
      <c r="H616" s="40">
        <v>730</v>
      </c>
      <c r="I616" s="250" t="s">
        <v>47</v>
      </c>
      <c r="J616" s="242" t="str">
        <f>INDEX('Policy Characteristics'!D:D,MATCH(PolicyLevers!$C616,'Policy Characteristics'!$C:$C,0))</f>
        <v>Fuel Price Deregulation</v>
      </c>
      <c r="K616" s="242" t="str">
        <f>INDEX('Policy Characteristics'!E:E,MATCH(PolicyLevers!$C616,'Policy Characteristics'!$C:$C,0))</f>
        <v>cross fuel price deregulation</v>
      </c>
      <c r="L616" s="242">
        <f>INDEX('Policy Characteristics'!F:F,MATCH(PolicyLevers!$C616,'Policy Characteristics'!$C:$C,0))</f>
        <v>0</v>
      </c>
      <c r="M616" s="242">
        <f>INDEX('Policy Characteristics'!G:G,MATCH(PolicyLevers!$C616,'Policy Characteristics'!$C:$C,0))</f>
        <v>1</v>
      </c>
      <c r="N616" s="242">
        <f>INDEX('Policy Characteristics'!H:H,MATCH(PolicyLevers!$C616,'Policy Characteristics'!$C:$C,0))</f>
        <v>0.01</v>
      </c>
      <c r="O616" s="242" t="str">
        <f>INDEX('Policy Characteristics'!I:I,MATCH(PolicyLevers!$C616,'Policy Characteristics'!$C:$C,0))</f>
        <v>% of price deregulated</v>
      </c>
      <c r="P616" s="242">
        <f>INDEX('Policy Characteristics'!J:J,MATCH(PolicyLevers!$C616,'Policy Characteristics'!$C:$C,0))</f>
        <v>0</v>
      </c>
      <c r="Q616" s="250"/>
      <c r="R616" s="264"/>
      <c r="S616" s="265"/>
      <c r="T616" s="250"/>
    </row>
    <row r="617" spans="1:20" s="242" customFormat="1" x14ac:dyDescent="0.35">
      <c r="A617" s="241" t="str">
        <f>INDEX('Policy Characteristics'!A:A,MATCH(PolicyLevers!$C617,'Policy Characteristics'!$C:$C,0))</f>
        <v>Cross-Sector</v>
      </c>
      <c r="B617" s="241" t="str">
        <f>INDEX('Policy Characteristics'!B:B,MATCH(PolicyLevers!$C617,'Policy Characteristics'!$C:$C,0))</f>
        <v>Fuel Price Deregulation</v>
      </c>
      <c r="C617" s="255" t="str">
        <f t="shared" si="84"/>
        <v>Fuel Price Deregulation</v>
      </c>
      <c r="D617" s="250" t="s">
        <v>771</v>
      </c>
      <c r="E617" s="243"/>
      <c r="F617" s="250" t="s">
        <v>772</v>
      </c>
      <c r="G617" s="250"/>
      <c r="H617" s="40">
        <v>731</v>
      </c>
      <c r="I617" s="250" t="s">
        <v>47</v>
      </c>
      <c r="J617" s="242" t="str">
        <f>INDEX('Policy Characteristics'!D:D,MATCH(PolicyLevers!$C617,'Policy Characteristics'!$C:$C,0))</f>
        <v>Fuel Price Deregulation</v>
      </c>
      <c r="K617" s="242" t="str">
        <f>INDEX('Policy Characteristics'!E:E,MATCH(PolicyLevers!$C617,'Policy Characteristics'!$C:$C,0))</f>
        <v>cross fuel price deregulation</v>
      </c>
      <c r="L617" s="242">
        <f>INDEX('Policy Characteristics'!F:F,MATCH(PolicyLevers!$C617,'Policy Characteristics'!$C:$C,0))</f>
        <v>0</v>
      </c>
      <c r="M617" s="242">
        <f>INDEX('Policy Characteristics'!G:G,MATCH(PolicyLevers!$C617,'Policy Characteristics'!$C:$C,0))</f>
        <v>1</v>
      </c>
      <c r="N617" s="242">
        <f>INDEX('Policy Characteristics'!H:H,MATCH(PolicyLevers!$C617,'Policy Characteristics'!$C:$C,0))</f>
        <v>0.01</v>
      </c>
      <c r="O617" s="242" t="str">
        <f>INDEX('Policy Characteristics'!I:I,MATCH(PolicyLevers!$C617,'Policy Characteristics'!$C:$C,0))</f>
        <v>% of price deregulated</v>
      </c>
      <c r="P617" s="242">
        <f>INDEX('Policy Characteristics'!J:J,MATCH(PolicyLevers!$C617,'Policy Characteristics'!$C:$C,0))</f>
        <v>0</v>
      </c>
      <c r="Q617" s="250"/>
      <c r="R617" s="264"/>
      <c r="S617" s="265"/>
      <c r="T617" s="250"/>
    </row>
    <row r="618" spans="1:20" s="242" customFormat="1" x14ac:dyDescent="0.35">
      <c r="A618" s="241" t="str">
        <f>INDEX('Policy Characteristics'!A:A,MATCH(PolicyLevers!$C618,'Policy Characteristics'!$C:$C,0))</f>
        <v>Cross-Sector</v>
      </c>
      <c r="B618" s="241" t="str">
        <f>INDEX('Policy Characteristics'!B:B,MATCH(PolicyLevers!$C618,'Policy Characteristics'!$C:$C,0))</f>
        <v>Fuel Price Deregulation</v>
      </c>
      <c r="C618" s="255" t="str">
        <f t="shared" si="84"/>
        <v>Fuel Price Deregulation</v>
      </c>
      <c r="D618" s="250" t="s">
        <v>447</v>
      </c>
      <c r="E618" s="243"/>
      <c r="F618" s="250" t="s">
        <v>448</v>
      </c>
      <c r="G618" s="250"/>
      <c r="H618" s="40">
        <v>732</v>
      </c>
      <c r="I618" s="250" t="s">
        <v>47</v>
      </c>
      <c r="J618" s="242" t="str">
        <f>INDEX('Policy Characteristics'!D:D,MATCH(PolicyLevers!$C618,'Policy Characteristics'!$C:$C,0))</f>
        <v>Fuel Price Deregulation</v>
      </c>
      <c r="K618" s="242" t="str">
        <f>INDEX('Policy Characteristics'!E:E,MATCH(PolicyLevers!$C618,'Policy Characteristics'!$C:$C,0))</f>
        <v>cross fuel price deregulation</v>
      </c>
      <c r="L618" s="242">
        <f>INDEX('Policy Characteristics'!F:F,MATCH(PolicyLevers!$C618,'Policy Characteristics'!$C:$C,0))</f>
        <v>0</v>
      </c>
      <c r="M618" s="242">
        <f>INDEX('Policy Characteristics'!G:G,MATCH(PolicyLevers!$C618,'Policy Characteristics'!$C:$C,0))</f>
        <v>1</v>
      </c>
      <c r="N618" s="242">
        <f>INDEX('Policy Characteristics'!H:H,MATCH(PolicyLevers!$C618,'Policy Characteristics'!$C:$C,0))</f>
        <v>0.01</v>
      </c>
      <c r="O618" s="242" t="str">
        <f>INDEX('Policy Characteristics'!I:I,MATCH(PolicyLevers!$C618,'Policy Characteristics'!$C:$C,0))</f>
        <v>% of price deregulated</v>
      </c>
      <c r="P618" s="242">
        <f>INDEX('Policy Characteristics'!J:J,MATCH(PolicyLevers!$C618,'Policy Characteristics'!$C:$C,0))</f>
        <v>0</v>
      </c>
      <c r="Q618" s="250"/>
      <c r="R618" s="264"/>
      <c r="S618" s="265"/>
      <c r="T618" s="250"/>
    </row>
    <row r="619" spans="1:20" s="242" customFormat="1" x14ac:dyDescent="0.35">
      <c r="A619" s="241" t="str">
        <f>INDEX('Policy Characteristics'!A:A,MATCH(PolicyLevers!$C619,'Policy Characteristics'!$C:$C,0))</f>
        <v>Cross-Sector</v>
      </c>
      <c r="B619" s="241" t="str">
        <f>INDEX('Policy Characteristics'!B:B,MATCH(PolicyLevers!$C619,'Policy Characteristics'!$C:$C,0))</f>
        <v>Fuel Price Deregulation</v>
      </c>
      <c r="C619" s="255" t="str">
        <f t="shared" si="84"/>
        <v>Fuel Price Deregulation</v>
      </c>
      <c r="D619" s="250" t="s">
        <v>763</v>
      </c>
      <c r="E619" s="243"/>
      <c r="F619" s="250" t="s">
        <v>767</v>
      </c>
      <c r="G619" s="250"/>
      <c r="H619" s="40">
        <v>733</v>
      </c>
      <c r="I619" s="250" t="s">
        <v>47</v>
      </c>
      <c r="J619" s="242" t="str">
        <f>INDEX('Policy Characteristics'!D:D,MATCH(PolicyLevers!$C619,'Policy Characteristics'!$C:$C,0))</f>
        <v>Fuel Price Deregulation</v>
      </c>
      <c r="K619" s="242" t="str">
        <f>INDEX('Policy Characteristics'!E:E,MATCH(PolicyLevers!$C619,'Policy Characteristics'!$C:$C,0))</f>
        <v>cross fuel price deregulation</v>
      </c>
      <c r="L619" s="242">
        <f>INDEX('Policy Characteristics'!F:F,MATCH(PolicyLevers!$C619,'Policy Characteristics'!$C:$C,0))</f>
        <v>0</v>
      </c>
      <c r="M619" s="242">
        <f>INDEX('Policy Characteristics'!G:G,MATCH(PolicyLevers!$C619,'Policy Characteristics'!$C:$C,0))</f>
        <v>1</v>
      </c>
      <c r="N619" s="242">
        <f>INDEX('Policy Characteristics'!H:H,MATCH(PolicyLevers!$C619,'Policy Characteristics'!$C:$C,0))</f>
        <v>0.01</v>
      </c>
      <c r="O619" s="242" t="str">
        <f>INDEX('Policy Characteristics'!I:I,MATCH(PolicyLevers!$C619,'Policy Characteristics'!$C:$C,0))</f>
        <v>% of price deregulated</v>
      </c>
      <c r="P619" s="242">
        <f>INDEX('Policy Characteristics'!J:J,MATCH(PolicyLevers!$C619,'Policy Characteristics'!$C:$C,0))</f>
        <v>0</v>
      </c>
      <c r="Q619" s="250"/>
      <c r="R619" s="264"/>
      <c r="S619" s="265"/>
      <c r="T619" s="250"/>
    </row>
    <row r="620" spans="1:20" s="242" customFormat="1" x14ac:dyDescent="0.35">
      <c r="A620" s="241" t="str">
        <f>INDEX('Policy Characteristics'!A:A,MATCH(PolicyLevers!$C620,'Policy Characteristics'!$C:$C,0))</f>
        <v>Cross-Sector</v>
      </c>
      <c r="B620" s="241" t="str">
        <f>INDEX('Policy Characteristics'!B:B,MATCH(PolicyLevers!$C620,'Policy Characteristics'!$C:$C,0))</f>
        <v>Fuel Price Deregulation</v>
      </c>
      <c r="C620" s="255" t="str">
        <f t="shared" si="84"/>
        <v>Fuel Price Deregulation</v>
      </c>
      <c r="D620" s="250" t="s">
        <v>773</v>
      </c>
      <c r="E620" s="243"/>
      <c r="F620" s="250" t="s">
        <v>774</v>
      </c>
      <c r="G620" s="250"/>
      <c r="H620" s="40">
        <v>734</v>
      </c>
      <c r="I620" s="250" t="s">
        <v>47</v>
      </c>
      <c r="J620" s="242" t="str">
        <f>INDEX('Policy Characteristics'!D:D,MATCH(PolicyLevers!$C620,'Policy Characteristics'!$C:$C,0))</f>
        <v>Fuel Price Deregulation</v>
      </c>
      <c r="K620" s="242" t="str">
        <f>INDEX('Policy Characteristics'!E:E,MATCH(PolicyLevers!$C620,'Policy Characteristics'!$C:$C,0))</f>
        <v>cross fuel price deregulation</v>
      </c>
      <c r="L620" s="242">
        <f>INDEX('Policy Characteristics'!F:F,MATCH(PolicyLevers!$C620,'Policy Characteristics'!$C:$C,0))</f>
        <v>0</v>
      </c>
      <c r="M620" s="242">
        <f>INDEX('Policy Characteristics'!G:G,MATCH(PolicyLevers!$C620,'Policy Characteristics'!$C:$C,0))</f>
        <v>1</v>
      </c>
      <c r="N620" s="242">
        <f>INDEX('Policy Characteristics'!H:H,MATCH(PolicyLevers!$C620,'Policy Characteristics'!$C:$C,0))</f>
        <v>0.01</v>
      </c>
      <c r="O620" s="242" t="str">
        <f>INDEX('Policy Characteristics'!I:I,MATCH(PolicyLevers!$C620,'Policy Characteristics'!$C:$C,0))</f>
        <v>% of price deregulated</v>
      </c>
      <c r="P620" s="242">
        <f>INDEX('Policy Characteristics'!J:J,MATCH(PolicyLevers!$C620,'Policy Characteristics'!$C:$C,0))</f>
        <v>0</v>
      </c>
      <c r="Q620" s="250"/>
      <c r="R620" s="264"/>
      <c r="S620" s="265"/>
      <c r="T620" s="250"/>
    </row>
    <row r="621" spans="1:20" s="242" customFormat="1" x14ac:dyDescent="0.35">
      <c r="A621" s="241" t="str">
        <f>INDEX('Policy Characteristics'!A:A,MATCH(PolicyLevers!$C621,'Policy Characteristics'!$C:$C,0))</f>
        <v>Cross-Sector</v>
      </c>
      <c r="B621" s="241" t="str">
        <f>INDEX('Policy Characteristics'!B:B,MATCH(PolicyLevers!$C621,'Policy Characteristics'!$C:$C,0))</f>
        <v>Fuel Price Deregulation</v>
      </c>
      <c r="C621" s="255" t="str">
        <f t="shared" si="84"/>
        <v>Fuel Price Deregulation</v>
      </c>
      <c r="D621" s="250" t="s">
        <v>764</v>
      </c>
      <c r="E621" s="243"/>
      <c r="F621" s="250" t="s">
        <v>768</v>
      </c>
      <c r="G621" s="250"/>
      <c r="H621" s="40">
        <v>735</v>
      </c>
      <c r="I621" s="250" t="s">
        <v>47</v>
      </c>
      <c r="J621" s="242" t="str">
        <f>INDEX('Policy Characteristics'!D:D,MATCH(PolicyLevers!$C621,'Policy Characteristics'!$C:$C,0))</f>
        <v>Fuel Price Deregulation</v>
      </c>
      <c r="K621" s="242" t="str">
        <f>INDEX('Policy Characteristics'!E:E,MATCH(PolicyLevers!$C621,'Policy Characteristics'!$C:$C,0))</f>
        <v>cross fuel price deregulation</v>
      </c>
      <c r="L621" s="242">
        <f>INDEX('Policy Characteristics'!F:F,MATCH(PolicyLevers!$C621,'Policy Characteristics'!$C:$C,0))</f>
        <v>0</v>
      </c>
      <c r="M621" s="242">
        <f>INDEX('Policy Characteristics'!G:G,MATCH(PolicyLevers!$C621,'Policy Characteristics'!$C:$C,0))</f>
        <v>1</v>
      </c>
      <c r="N621" s="242">
        <f>INDEX('Policy Characteristics'!H:H,MATCH(PolicyLevers!$C621,'Policy Characteristics'!$C:$C,0))</f>
        <v>0.01</v>
      </c>
      <c r="O621" s="242" t="str">
        <f>INDEX('Policy Characteristics'!I:I,MATCH(PolicyLevers!$C621,'Policy Characteristics'!$C:$C,0))</f>
        <v>% of price deregulated</v>
      </c>
      <c r="P621" s="242">
        <f>INDEX('Policy Characteristics'!J:J,MATCH(PolicyLevers!$C621,'Policy Characteristics'!$C:$C,0))</f>
        <v>0</v>
      </c>
      <c r="Q621" s="250"/>
      <c r="R621" s="264"/>
      <c r="S621" s="265"/>
      <c r="T621" s="250"/>
    </row>
    <row r="622" spans="1:20" s="242" customFormat="1" x14ac:dyDescent="0.35">
      <c r="A622" s="241" t="str">
        <f>INDEX('Policy Characteristics'!A:A,MATCH(PolicyLevers!$C622,'Policy Characteristics'!$C:$C,0))</f>
        <v>Cross-Sector</v>
      </c>
      <c r="B622" s="241" t="str">
        <f>INDEX('Policy Characteristics'!B:B,MATCH(PolicyLevers!$C622,'Policy Characteristics'!$C:$C,0))</f>
        <v>Fuel Price Deregulation</v>
      </c>
      <c r="C622" s="255" t="str">
        <f t="shared" si="84"/>
        <v>Fuel Price Deregulation</v>
      </c>
      <c r="D622" s="250" t="s">
        <v>765</v>
      </c>
      <c r="E622" s="243"/>
      <c r="F622" s="250" t="s">
        <v>769</v>
      </c>
      <c r="G622" s="250"/>
      <c r="H622" s="40">
        <v>736</v>
      </c>
      <c r="I622" s="250" t="s">
        <v>47</v>
      </c>
      <c r="J622" s="242" t="str">
        <f>INDEX('Policy Characteristics'!D:D,MATCH(PolicyLevers!$C622,'Policy Characteristics'!$C:$C,0))</f>
        <v>Fuel Price Deregulation</v>
      </c>
      <c r="K622" s="242" t="str">
        <f>INDEX('Policy Characteristics'!E:E,MATCH(PolicyLevers!$C622,'Policy Characteristics'!$C:$C,0))</f>
        <v>cross fuel price deregulation</v>
      </c>
      <c r="L622" s="242">
        <f>INDEX('Policy Characteristics'!F:F,MATCH(PolicyLevers!$C622,'Policy Characteristics'!$C:$C,0))</f>
        <v>0</v>
      </c>
      <c r="M622" s="242">
        <f>INDEX('Policy Characteristics'!G:G,MATCH(PolicyLevers!$C622,'Policy Characteristics'!$C:$C,0))</f>
        <v>1</v>
      </c>
      <c r="N622" s="242">
        <f>INDEX('Policy Characteristics'!H:H,MATCH(PolicyLevers!$C622,'Policy Characteristics'!$C:$C,0))</f>
        <v>0.01</v>
      </c>
      <c r="O622" s="242" t="str">
        <f>INDEX('Policy Characteristics'!I:I,MATCH(PolicyLevers!$C622,'Policy Characteristics'!$C:$C,0))</f>
        <v>% of price deregulated</v>
      </c>
      <c r="P622" s="242">
        <f>INDEX('Policy Characteristics'!J:J,MATCH(PolicyLevers!$C622,'Policy Characteristics'!$C:$C,0))</f>
        <v>0</v>
      </c>
      <c r="Q622" s="250"/>
      <c r="R622" s="264"/>
      <c r="S622" s="265"/>
      <c r="T622" s="250"/>
    </row>
    <row r="623" spans="1:20" s="242" customFormat="1" x14ac:dyDescent="0.35">
      <c r="A623" s="241" t="str">
        <f>INDEX('Policy Characteristics'!A:A,MATCH(PolicyLevers!$C623,'Policy Characteristics'!$C:$C,0))</f>
        <v>Cross-Sector</v>
      </c>
      <c r="B623" s="241" t="str">
        <f>INDEX('Policy Characteristics'!B:B,MATCH(PolicyLevers!$C623,'Policy Characteristics'!$C:$C,0))</f>
        <v>Fuel Price Deregulation</v>
      </c>
      <c r="C623" s="255" t="str">
        <f t="shared" si="84"/>
        <v>Fuel Price Deregulation</v>
      </c>
      <c r="D623" s="250" t="s">
        <v>766</v>
      </c>
      <c r="E623" s="243"/>
      <c r="F623" s="250" t="s">
        <v>770</v>
      </c>
      <c r="G623" s="250"/>
      <c r="H623" s="40">
        <v>737</v>
      </c>
      <c r="I623" s="250" t="s">
        <v>47</v>
      </c>
      <c r="J623" s="242" t="str">
        <f>INDEX('Policy Characteristics'!D:D,MATCH(PolicyLevers!$C623,'Policy Characteristics'!$C:$C,0))</f>
        <v>Fuel Price Deregulation</v>
      </c>
      <c r="K623" s="242" t="str">
        <f>INDEX('Policy Characteristics'!E:E,MATCH(PolicyLevers!$C623,'Policy Characteristics'!$C:$C,0))</f>
        <v>cross fuel price deregulation</v>
      </c>
      <c r="L623" s="242">
        <f>INDEX('Policy Characteristics'!F:F,MATCH(PolicyLevers!$C623,'Policy Characteristics'!$C:$C,0))</f>
        <v>0</v>
      </c>
      <c r="M623" s="242">
        <f>INDEX('Policy Characteristics'!G:G,MATCH(PolicyLevers!$C623,'Policy Characteristics'!$C:$C,0))</f>
        <v>1</v>
      </c>
      <c r="N623" s="242">
        <f>INDEX('Policy Characteristics'!H:H,MATCH(PolicyLevers!$C623,'Policy Characteristics'!$C:$C,0))</f>
        <v>0.01</v>
      </c>
      <c r="O623" s="242" t="str">
        <f>INDEX('Policy Characteristics'!I:I,MATCH(PolicyLevers!$C623,'Policy Characteristics'!$C:$C,0))</f>
        <v>% of price deregulated</v>
      </c>
      <c r="P623" s="242">
        <f>INDEX('Policy Characteristics'!J:J,MATCH(PolicyLevers!$C623,'Policy Characteristics'!$C:$C,0))</f>
        <v>0</v>
      </c>
      <c r="Q623" s="250"/>
      <c r="R623" s="264"/>
      <c r="S623" s="265"/>
      <c r="T623" s="250"/>
    </row>
    <row r="624" spans="1:20" s="251" customFormat="1" x14ac:dyDescent="0.35">
      <c r="A624" s="241" t="str">
        <f>INDEX('Policy Characteristics'!A:A,MATCH(PolicyLevers!$C624,'Policy Characteristics'!$C:$C,0))</f>
        <v>Cross-Sector</v>
      </c>
      <c r="B624" s="241" t="str">
        <f>INDEX('Policy Characteristics'!B:B,MATCH(PolicyLevers!$C624,'Policy Characteristics'!$C:$C,0))</f>
        <v>Fuel Taxes</v>
      </c>
      <c r="C624" s="262" t="s">
        <v>276</v>
      </c>
      <c r="D624" s="243" t="s">
        <v>55</v>
      </c>
      <c r="E624" s="243"/>
      <c r="F624" s="243" t="s">
        <v>99</v>
      </c>
      <c r="G624" s="243"/>
      <c r="H624" s="40">
        <v>78</v>
      </c>
      <c r="I624" s="243" t="s">
        <v>46</v>
      </c>
      <c r="J624" s="242" t="str">
        <f>INDEX('Policy Characteristics'!D:D,MATCH(PolicyLevers!$C624,'Policy Characteristics'!$C:$C,0))</f>
        <v>Fuel Taxes</v>
      </c>
      <c r="K624" s="242" t="str">
        <f>INDEX('Policy Characteristics'!E:E,MATCH(PolicyLevers!$C624,'Policy Characteristics'!$C:$C,0))</f>
        <v>cross fuel tax</v>
      </c>
      <c r="L624" s="242">
        <f>INDEX('Policy Characteristics'!F:F,MATCH(PolicyLevers!$C624,'Policy Characteristics'!$C:$C,0))</f>
        <v>0</v>
      </c>
      <c r="M624" s="242">
        <f>INDEX('Policy Characteristics'!G:G,MATCH(PolicyLevers!$C624,'Policy Characteristics'!$C:$C,0))</f>
        <v>0.2</v>
      </c>
      <c r="N624" s="242">
        <f>INDEX('Policy Characteristics'!H:H,MATCH(PolicyLevers!$C624,'Policy Characteristics'!$C:$C,0))</f>
        <v>5.0000000000000001E-3</v>
      </c>
      <c r="O624" s="242" t="str">
        <f>INDEX('Policy Characteristics'!I:I,MATCH(PolicyLevers!$C624,'Policy Characteristics'!$C:$C,0))</f>
        <v>% of BAU price</v>
      </c>
      <c r="P624" s="242"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24" s="250" t="s">
        <v>1767</v>
      </c>
      <c r="R624" s="264" t="s">
        <v>237</v>
      </c>
      <c r="S624" s="276" t="s">
        <v>1606</v>
      </c>
      <c r="T624" s="273"/>
    </row>
    <row r="625" spans="1:20" s="251" customFormat="1" x14ac:dyDescent="0.35">
      <c r="A625" s="241" t="str">
        <f>INDEX('Policy Characteristics'!A:A,MATCH(PolicyLevers!$C625,'Policy Characteristics'!$C:$C,0))</f>
        <v>Cross-Sector</v>
      </c>
      <c r="B625" s="241" t="str">
        <f>INDEX('Policy Characteristics'!B:B,MATCH(PolicyLevers!$C625,'Policy Characteristics'!$C:$C,0))</f>
        <v>Fuel Taxes</v>
      </c>
      <c r="C625" s="259" t="str">
        <f t="shared" ref="A625:C637" si="85">C$624</f>
        <v>Additional Fuel Tax Rate by Fuel</v>
      </c>
      <c r="D625" s="250" t="s">
        <v>454</v>
      </c>
      <c r="E625" s="250"/>
      <c r="F625" s="250" t="s">
        <v>451</v>
      </c>
      <c r="G625" s="273"/>
      <c r="H625" s="40">
        <v>79</v>
      </c>
      <c r="I625" s="250" t="s">
        <v>46</v>
      </c>
      <c r="J625" s="242" t="str">
        <f>INDEX('Policy Characteristics'!D:D,MATCH(PolicyLevers!$C625,'Policy Characteristics'!$C:$C,0))</f>
        <v>Fuel Taxes</v>
      </c>
      <c r="K625" s="242" t="str">
        <f>INDEX('Policy Characteristics'!E:E,MATCH(PolicyLevers!$C625,'Policy Characteristics'!$C:$C,0))</f>
        <v>cross fuel tax</v>
      </c>
      <c r="L625" s="242">
        <f>INDEX('Policy Characteristics'!F:F,MATCH(PolicyLevers!$C625,'Policy Characteristics'!$C:$C,0))</f>
        <v>0</v>
      </c>
      <c r="M625" s="242">
        <f>INDEX('Policy Characteristics'!G:G,MATCH(PolicyLevers!$C625,'Policy Characteristics'!$C:$C,0))</f>
        <v>0.2</v>
      </c>
      <c r="N625" s="242">
        <f>INDEX('Policy Characteristics'!H:H,MATCH(PolicyLevers!$C625,'Policy Characteristics'!$C:$C,0))</f>
        <v>5.0000000000000001E-3</v>
      </c>
      <c r="O625" s="242" t="str">
        <f>INDEX('Policy Characteristics'!I:I,MATCH(PolicyLevers!$C625,'Policy Characteristics'!$C:$C,0))</f>
        <v>% of BAU price</v>
      </c>
      <c r="P625" s="242"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25" s="250" t="s">
        <v>1767</v>
      </c>
      <c r="R625" s="264" t="s">
        <v>237</v>
      </c>
      <c r="S625" s="289"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273"/>
    </row>
    <row r="626" spans="1:20" s="251" customFormat="1" x14ac:dyDescent="0.35">
      <c r="A626" s="241" t="str">
        <f>INDEX('Policy Characteristics'!A:A,MATCH(PolicyLevers!$C626,'Policy Characteristics'!$C:$C,0))</f>
        <v>Cross-Sector</v>
      </c>
      <c r="B626" s="241" t="str">
        <f>INDEX('Policy Characteristics'!B:B,MATCH(PolicyLevers!$C626,'Policy Characteristics'!$C:$C,0))</f>
        <v>Fuel Taxes</v>
      </c>
      <c r="C626" s="259" t="str">
        <f t="shared" si="85"/>
        <v>Additional Fuel Tax Rate by Fuel</v>
      </c>
      <c r="D626" s="250" t="s">
        <v>49</v>
      </c>
      <c r="E626" s="250"/>
      <c r="F626" s="250" t="s">
        <v>93</v>
      </c>
      <c r="G626" s="273"/>
      <c r="H626" s="40">
        <v>80</v>
      </c>
      <c r="I626" s="250" t="s">
        <v>46</v>
      </c>
      <c r="J626" s="242" t="str">
        <f>INDEX('Policy Characteristics'!D:D,MATCH(PolicyLevers!$C626,'Policy Characteristics'!$C:$C,0))</f>
        <v>Fuel Taxes</v>
      </c>
      <c r="K626" s="242" t="str">
        <f>INDEX('Policy Characteristics'!E:E,MATCH(PolicyLevers!$C626,'Policy Characteristics'!$C:$C,0))</f>
        <v>cross fuel tax</v>
      </c>
      <c r="L626" s="242">
        <f>INDEX('Policy Characteristics'!F:F,MATCH(PolicyLevers!$C626,'Policy Characteristics'!$C:$C,0))</f>
        <v>0</v>
      </c>
      <c r="M626" s="242">
        <f>INDEX('Policy Characteristics'!G:G,MATCH(PolicyLevers!$C626,'Policy Characteristics'!$C:$C,0))</f>
        <v>0.2</v>
      </c>
      <c r="N626" s="242">
        <f>INDEX('Policy Characteristics'!H:H,MATCH(PolicyLevers!$C626,'Policy Characteristics'!$C:$C,0))</f>
        <v>5.0000000000000001E-3</v>
      </c>
      <c r="O626" s="242" t="str">
        <f>INDEX('Policy Characteristics'!I:I,MATCH(PolicyLevers!$C626,'Policy Characteristics'!$C:$C,0))</f>
        <v>% of BAU price</v>
      </c>
      <c r="P626" s="242"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26" s="250" t="s">
        <v>1767</v>
      </c>
      <c r="R626" s="264" t="s">
        <v>237</v>
      </c>
      <c r="S626" s="289"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273"/>
    </row>
    <row r="627" spans="1:20" s="251" customFormat="1" x14ac:dyDescent="0.35">
      <c r="A627" s="241" t="str">
        <f>INDEX('Policy Characteristics'!A:A,MATCH(PolicyLevers!$C627,'Policy Characteristics'!$C:$C,0))</f>
        <v>Cross-Sector</v>
      </c>
      <c r="B627" s="241" t="str">
        <f>INDEX('Policy Characteristics'!B:B,MATCH(PolicyLevers!$C627,'Policy Characteristics'!$C:$C,0))</f>
        <v>Fuel Taxes</v>
      </c>
      <c r="C627" s="259" t="str">
        <f t="shared" si="85"/>
        <v>Additional Fuel Tax Rate by Fuel</v>
      </c>
      <c r="D627" s="250" t="s">
        <v>50</v>
      </c>
      <c r="E627" s="250"/>
      <c r="F627" s="250" t="s">
        <v>94</v>
      </c>
      <c r="G627" s="273"/>
      <c r="H627" s="40">
        <v>738</v>
      </c>
      <c r="I627" s="250" t="s">
        <v>47</v>
      </c>
      <c r="J627" s="242" t="str">
        <f>INDEX('Policy Characteristics'!D:D,MATCH(PolicyLevers!$C627,'Policy Characteristics'!$C:$C,0))</f>
        <v>Fuel Taxes</v>
      </c>
      <c r="K627" s="242" t="str">
        <f>INDEX('Policy Characteristics'!E:E,MATCH(PolicyLevers!$C627,'Policy Characteristics'!$C:$C,0))</f>
        <v>cross fuel tax</v>
      </c>
      <c r="L627" s="242">
        <f>INDEX('Policy Characteristics'!F:F,MATCH(PolicyLevers!$C627,'Policy Characteristics'!$C:$C,0))</f>
        <v>0</v>
      </c>
      <c r="M627" s="242">
        <f>INDEX('Policy Characteristics'!G:G,MATCH(PolicyLevers!$C627,'Policy Characteristics'!$C:$C,0))</f>
        <v>0.2</v>
      </c>
      <c r="N627" s="242">
        <f>INDEX('Policy Characteristics'!H:H,MATCH(PolicyLevers!$C627,'Policy Characteristics'!$C:$C,0))</f>
        <v>5.0000000000000001E-3</v>
      </c>
      <c r="O627" s="242" t="str">
        <f>INDEX('Policy Characteristics'!I:I,MATCH(PolicyLevers!$C627,'Policy Characteristics'!$C:$C,0))</f>
        <v>% of BAU price</v>
      </c>
      <c r="P627" s="242"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27" s="273"/>
      <c r="R627" s="264"/>
      <c r="S627" s="289"/>
      <c r="T627" s="273"/>
    </row>
    <row r="628" spans="1:20" s="251" customFormat="1" x14ac:dyDescent="0.35">
      <c r="A628" s="241" t="str">
        <f>INDEX('Policy Characteristics'!A:A,MATCH(PolicyLevers!$C628,'Policy Characteristics'!$C:$C,0))</f>
        <v>Cross-Sector</v>
      </c>
      <c r="B628" s="241" t="str">
        <f>INDEX('Policy Characteristics'!B:B,MATCH(PolicyLevers!$C628,'Policy Characteristics'!$C:$C,0))</f>
        <v>Fuel Taxes</v>
      </c>
      <c r="C628" s="259" t="str">
        <f t="shared" si="85"/>
        <v>Additional Fuel Tax Rate by Fuel</v>
      </c>
      <c r="D628" s="250" t="s">
        <v>54</v>
      </c>
      <c r="E628" s="250"/>
      <c r="F628" s="250" t="s">
        <v>98</v>
      </c>
      <c r="G628" s="273"/>
      <c r="H628" s="40">
        <v>739</v>
      </c>
      <c r="I628" s="250" t="s">
        <v>47</v>
      </c>
      <c r="J628" s="242" t="str">
        <f>INDEX('Policy Characteristics'!D:D,MATCH(PolicyLevers!$C628,'Policy Characteristics'!$C:$C,0))</f>
        <v>Fuel Taxes</v>
      </c>
      <c r="K628" s="242" t="str">
        <f>INDEX('Policy Characteristics'!E:E,MATCH(PolicyLevers!$C628,'Policy Characteristics'!$C:$C,0))</f>
        <v>cross fuel tax</v>
      </c>
      <c r="L628" s="242">
        <f>INDEX('Policy Characteristics'!F:F,MATCH(PolicyLevers!$C628,'Policy Characteristics'!$C:$C,0))</f>
        <v>0</v>
      </c>
      <c r="M628" s="242">
        <f>INDEX('Policy Characteristics'!G:G,MATCH(PolicyLevers!$C628,'Policy Characteristics'!$C:$C,0))</f>
        <v>0.2</v>
      </c>
      <c r="N628" s="242">
        <f>INDEX('Policy Characteristics'!H:H,MATCH(PolicyLevers!$C628,'Policy Characteristics'!$C:$C,0))</f>
        <v>5.0000000000000001E-3</v>
      </c>
      <c r="O628" s="242" t="str">
        <f>INDEX('Policy Characteristics'!I:I,MATCH(PolicyLevers!$C628,'Policy Characteristics'!$C:$C,0))</f>
        <v>% of BAU price</v>
      </c>
      <c r="P628" s="242"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28" s="273"/>
      <c r="R628" s="264"/>
      <c r="S628" s="289"/>
      <c r="T628" s="273"/>
    </row>
    <row r="629" spans="1:20" s="251" customFormat="1" x14ac:dyDescent="0.35">
      <c r="A629" s="241" t="str">
        <f>INDEX('Policy Characteristics'!A:A,MATCH(PolicyLevers!$C629,'Policy Characteristics'!$C:$C,0))</f>
        <v>Cross-Sector</v>
      </c>
      <c r="B629" s="241" t="str">
        <f>INDEX('Policy Characteristics'!B:B,MATCH(PolicyLevers!$C629,'Policy Characteristics'!$C:$C,0))</f>
        <v>Fuel Taxes</v>
      </c>
      <c r="C629" s="259" t="str">
        <f t="shared" si="85"/>
        <v>Additional Fuel Tax Rate by Fuel</v>
      </c>
      <c r="D629" s="250" t="s">
        <v>56</v>
      </c>
      <c r="E629" s="250"/>
      <c r="F629" s="250" t="s">
        <v>101</v>
      </c>
      <c r="G629" s="273"/>
      <c r="H629" s="40">
        <v>81</v>
      </c>
      <c r="I629" s="250" t="s">
        <v>46</v>
      </c>
      <c r="J629" s="242" t="str">
        <f>INDEX('Policy Characteristics'!D:D,MATCH(PolicyLevers!$C629,'Policy Characteristics'!$C:$C,0))</f>
        <v>Fuel Taxes</v>
      </c>
      <c r="K629" s="242" t="str">
        <f>INDEX('Policy Characteristics'!E:E,MATCH(PolicyLevers!$C629,'Policy Characteristics'!$C:$C,0))</f>
        <v>cross fuel tax</v>
      </c>
      <c r="L629" s="242">
        <f>INDEX('Policy Characteristics'!F:F,MATCH(PolicyLevers!$C629,'Policy Characteristics'!$C:$C,0))</f>
        <v>0</v>
      </c>
      <c r="M629" s="242">
        <f>INDEX('Policy Characteristics'!G:G,MATCH(PolicyLevers!$C629,'Policy Characteristics'!$C:$C,0))</f>
        <v>0.2</v>
      </c>
      <c r="N629" s="242">
        <f>INDEX('Policy Characteristics'!H:H,MATCH(PolicyLevers!$C629,'Policy Characteristics'!$C:$C,0))</f>
        <v>5.0000000000000001E-3</v>
      </c>
      <c r="O629" s="242" t="str">
        <f>INDEX('Policy Characteristics'!I:I,MATCH(PolicyLevers!$C629,'Policy Characteristics'!$C:$C,0))</f>
        <v>% of BAU price</v>
      </c>
      <c r="P629" s="242"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29" s="250" t="s">
        <v>1767</v>
      </c>
      <c r="R629" s="264" t="s">
        <v>237</v>
      </c>
      <c r="S629" s="289"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273"/>
    </row>
    <row r="630" spans="1:20" s="251" customFormat="1" x14ac:dyDescent="0.35">
      <c r="A630" s="241" t="str">
        <f>INDEX('Policy Characteristics'!A:A,MATCH(PolicyLevers!$C630,'Policy Characteristics'!$C:$C,0))</f>
        <v>Cross-Sector</v>
      </c>
      <c r="B630" s="241" t="str">
        <f>INDEX('Policy Characteristics'!B:B,MATCH(PolicyLevers!$C630,'Policy Characteristics'!$C:$C,0))</f>
        <v>Fuel Taxes</v>
      </c>
      <c r="C630" s="259" t="str">
        <f t="shared" si="85"/>
        <v>Additional Fuel Tax Rate by Fuel</v>
      </c>
      <c r="D630" s="250" t="s">
        <v>57</v>
      </c>
      <c r="E630" s="250"/>
      <c r="F630" s="250" t="s">
        <v>102</v>
      </c>
      <c r="G630" s="273"/>
      <c r="H630" s="40">
        <v>82</v>
      </c>
      <c r="I630" s="250" t="s">
        <v>46</v>
      </c>
      <c r="J630" s="242" t="str">
        <f>INDEX('Policy Characteristics'!D:D,MATCH(PolicyLevers!$C630,'Policy Characteristics'!$C:$C,0))</f>
        <v>Fuel Taxes</v>
      </c>
      <c r="K630" s="242" t="str">
        <f>INDEX('Policy Characteristics'!E:E,MATCH(PolicyLevers!$C630,'Policy Characteristics'!$C:$C,0))</f>
        <v>cross fuel tax</v>
      </c>
      <c r="L630" s="242">
        <f>INDEX('Policy Characteristics'!F:F,MATCH(PolicyLevers!$C630,'Policy Characteristics'!$C:$C,0))</f>
        <v>0</v>
      </c>
      <c r="M630" s="242">
        <f>INDEX('Policy Characteristics'!G:G,MATCH(PolicyLevers!$C630,'Policy Characteristics'!$C:$C,0))</f>
        <v>0.2</v>
      </c>
      <c r="N630" s="242">
        <f>INDEX('Policy Characteristics'!H:H,MATCH(PolicyLevers!$C630,'Policy Characteristics'!$C:$C,0))</f>
        <v>5.0000000000000001E-3</v>
      </c>
      <c r="O630" s="242" t="str">
        <f>INDEX('Policy Characteristics'!I:I,MATCH(PolicyLevers!$C630,'Policy Characteristics'!$C:$C,0))</f>
        <v>% of BAU price</v>
      </c>
      <c r="P630" s="242"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0" s="250" t="s">
        <v>1767</v>
      </c>
      <c r="R630" s="264" t="s">
        <v>237</v>
      </c>
      <c r="S630" s="289"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273"/>
    </row>
    <row r="631" spans="1:20" s="251" customFormat="1" x14ac:dyDescent="0.35">
      <c r="A631" s="241" t="str">
        <f>INDEX('Policy Characteristics'!A:A,MATCH(PolicyLevers!$C631,'Policy Characteristics'!$C:$C,0))</f>
        <v>Cross-Sector</v>
      </c>
      <c r="B631" s="241" t="str">
        <f>INDEX('Policy Characteristics'!B:B,MATCH(PolicyLevers!$C631,'Policy Characteristics'!$C:$C,0))</f>
        <v>Fuel Taxes</v>
      </c>
      <c r="C631" s="259" t="str">
        <f t="shared" si="85"/>
        <v>Additional Fuel Tax Rate by Fuel</v>
      </c>
      <c r="D631" s="250" t="s">
        <v>58</v>
      </c>
      <c r="E631" s="250"/>
      <c r="F631" s="250" t="s">
        <v>103</v>
      </c>
      <c r="G631" s="273"/>
      <c r="H631" s="40">
        <v>740</v>
      </c>
      <c r="I631" s="250" t="s">
        <v>47</v>
      </c>
      <c r="J631" s="242" t="str">
        <f>INDEX('Policy Characteristics'!D:D,MATCH(PolicyLevers!$C631,'Policy Characteristics'!$C:$C,0))</f>
        <v>Fuel Taxes</v>
      </c>
      <c r="K631" s="242" t="str">
        <f>INDEX('Policy Characteristics'!E:E,MATCH(PolicyLevers!$C631,'Policy Characteristics'!$C:$C,0))</f>
        <v>cross fuel tax</v>
      </c>
      <c r="L631" s="242">
        <f>INDEX('Policy Characteristics'!F:F,MATCH(PolicyLevers!$C631,'Policy Characteristics'!$C:$C,0))</f>
        <v>0</v>
      </c>
      <c r="M631" s="242">
        <f>INDEX('Policy Characteristics'!G:G,MATCH(PolicyLevers!$C631,'Policy Characteristics'!$C:$C,0))</f>
        <v>0.2</v>
      </c>
      <c r="N631" s="242">
        <f>INDEX('Policy Characteristics'!H:H,MATCH(PolicyLevers!$C631,'Policy Characteristics'!$C:$C,0))</f>
        <v>5.0000000000000001E-3</v>
      </c>
      <c r="O631" s="242" t="str">
        <f>INDEX('Policy Characteristics'!I:I,MATCH(PolicyLevers!$C631,'Policy Characteristics'!$C:$C,0))</f>
        <v>% of BAU price</v>
      </c>
      <c r="P631" s="242"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1" s="273"/>
      <c r="R631" s="264"/>
      <c r="S631" s="289"/>
      <c r="T631" s="273"/>
    </row>
    <row r="632" spans="1:20" s="251" customFormat="1" x14ac:dyDescent="0.35">
      <c r="A632" s="241" t="str">
        <f>INDEX('Policy Characteristics'!A:A,MATCH(PolicyLevers!$C632,'Policy Characteristics'!$C:$C,0))</f>
        <v>Cross-Sector</v>
      </c>
      <c r="B632" s="241" t="str">
        <f>INDEX('Policy Characteristics'!B:B,MATCH(PolicyLevers!$C632,'Policy Characteristics'!$C:$C,0))</f>
        <v>Fuel Taxes</v>
      </c>
      <c r="C632" s="259" t="str">
        <f t="shared" si="85"/>
        <v>Additional Fuel Tax Rate by Fuel</v>
      </c>
      <c r="D632" s="250" t="s">
        <v>59</v>
      </c>
      <c r="E632" s="250"/>
      <c r="F632" s="250" t="s">
        <v>104</v>
      </c>
      <c r="G632" s="273"/>
      <c r="H632" s="40">
        <v>741</v>
      </c>
      <c r="I632" s="250" t="s">
        <v>47</v>
      </c>
      <c r="J632" s="242" t="str">
        <f>INDEX('Policy Characteristics'!D:D,MATCH(PolicyLevers!$C632,'Policy Characteristics'!$C:$C,0))</f>
        <v>Fuel Taxes</v>
      </c>
      <c r="K632" s="242" t="str">
        <f>INDEX('Policy Characteristics'!E:E,MATCH(PolicyLevers!$C632,'Policy Characteristics'!$C:$C,0))</f>
        <v>cross fuel tax</v>
      </c>
      <c r="L632" s="242">
        <f>INDEX('Policy Characteristics'!F:F,MATCH(PolicyLevers!$C632,'Policy Characteristics'!$C:$C,0))</f>
        <v>0</v>
      </c>
      <c r="M632" s="242">
        <f>INDEX('Policy Characteristics'!G:G,MATCH(PolicyLevers!$C632,'Policy Characteristics'!$C:$C,0))</f>
        <v>0.2</v>
      </c>
      <c r="N632" s="242">
        <f>INDEX('Policy Characteristics'!H:H,MATCH(PolicyLevers!$C632,'Policy Characteristics'!$C:$C,0))</f>
        <v>5.0000000000000001E-3</v>
      </c>
      <c r="O632" s="242" t="str">
        <f>INDEX('Policy Characteristics'!I:I,MATCH(PolicyLevers!$C632,'Policy Characteristics'!$C:$C,0))</f>
        <v>% of BAU price</v>
      </c>
      <c r="P632" s="242"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2" s="273"/>
      <c r="R632" s="264"/>
      <c r="S632" s="289"/>
      <c r="T632" s="273"/>
    </row>
    <row r="633" spans="1:20" x14ac:dyDescent="0.35">
      <c r="A633" s="241" t="str">
        <f>INDEX('Policy Characteristics'!A:A,MATCH(PolicyLevers!$C633,'Policy Characteristics'!$C:$C,0))</f>
        <v>Cross-Sector</v>
      </c>
      <c r="B633" s="241" t="str">
        <f>INDEX('Policy Characteristics'!B:B,MATCH(PolicyLevers!$C633,'Policy Characteristics'!$C:$C,0))</f>
        <v>Fuel Taxes</v>
      </c>
      <c r="C633" s="259" t="str">
        <f t="shared" si="85"/>
        <v>Additional Fuel Tax Rate by Fuel</v>
      </c>
      <c r="D633" s="250" t="s">
        <v>771</v>
      </c>
      <c r="E633" s="250"/>
      <c r="F633" s="250" t="s">
        <v>772</v>
      </c>
      <c r="G633" s="273"/>
      <c r="H633" s="40">
        <v>742</v>
      </c>
      <c r="I633" s="250" t="s">
        <v>47</v>
      </c>
      <c r="J633" s="242" t="str">
        <f>INDEX('Policy Characteristics'!D:D,MATCH(PolicyLevers!$C633,'Policy Characteristics'!$C:$C,0))</f>
        <v>Fuel Taxes</v>
      </c>
      <c r="K633" s="242" t="str">
        <f>INDEX('Policy Characteristics'!E:E,MATCH(PolicyLevers!$C633,'Policy Characteristics'!$C:$C,0))</f>
        <v>cross fuel tax</v>
      </c>
      <c r="L633" s="242">
        <f>INDEX('Policy Characteristics'!F:F,MATCH(PolicyLevers!$C633,'Policy Characteristics'!$C:$C,0))</f>
        <v>0</v>
      </c>
      <c r="M633" s="242">
        <f>INDEX('Policy Characteristics'!G:G,MATCH(PolicyLevers!$C633,'Policy Characteristics'!$C:$C,0))</f>
        <v>0.2</v>
      </c>
      <c r="N633" s="242">
        <f>INDEX('Policy Characteristics'!H:H,MATCH(PolicyLevers!$C633,'Policy Characteristics'!$C:$C,0))</f>
        <v>5.0000000000000001E-3</v>
      </c>
      <c r="O633" s="242" t="str">
        <f>INDEX('Policy Characteristics'!I:I,MATCH(PolicyLevers!$C633,'Policy Characteristics'!$C:$C,0))</f>
        <v>% of BAU price</v>
      </c>
      <c r="P633" s="242"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3" s="250"/>
      <c r="R633" s="264"/>
      <c r="S633" s="289"/>
      <c r="T633" s="243"/>
    </row>
    <row r="634" spans="1:20" x14ac:dyDescent="0.35">
      <c r="A634" s="241" t="str">
        <f>INDEX('Policy Characteristics'!A:A,MATCH(PolicyLevers!$C634,'Policy Characteristics'!$C:$C,0))</f>
        <v>Cross-Sector</v>
      </c>
      <c r="B634" s="241" t="str">
        <f>INDEX('Policy Characteristics'!B:B,MATCH(PolicyLevers!$C634,'Policy Characteristics'!$C:$C,0))</f>
        <v>Fuel Taxes</v>
      </c>
      <c r="C634" s="259" t="str">
        <f t="shared" si="85"/>
        <v>Additional Fuel Tax Rate by Fuel</v>
      </c>
      <c r="D634" s="250" t="s">
        <v>78</v>
      </c>
      <c r="E634" s="250"/>
      <c r="F634" s="250" t="s">
        <v>105</v>
      </c>
      <c r="G634" s="273"/>
      <c r="H634" s="40">
        <v>743</v>
      </c>
      <c r="I634" s="250" t="s">
        <v>47</v>
      </c>
      <c r="J634" s="242" t="str">
        <f>INDEX('Policy Characteristics'!D:D,MATCH(PolicyLevers!$C634,'Policy Characteristics'!$C:$C,0))</f>
        <v>Fuel Taxes</v>
      </c>
      <c r="K634" s="242" t="str">
        <f>INDEX('Policy Characteristics'!E:E,MATCH(PolicyLevers!$C634,'Policy Characteristics'!$C:$C,0))</f>
        <v>cross fuel tax</v>
      </c>
      <c r="L634" s="242">
        <f>INDEX('Policy Characteristics'!F:F,MATCH(PolicyLevers!$C634,'Policy Characteristics'!$C:$C,0))</f>
        <v>0</v>
      </c>
      <c r="M634" s="242">
        <f>INDEX('Policy Characteristics'!G:G,MATCH(PolicyLevers!$C634,'Policy Characteristics'!$C:$C,0))</f>
        <v>0.2</v>
      </c>
      <c r="N634" s="242">
        <f>INDEX('Policy Characteristics'!H:H,MATCH(PolicyLevers!$C634,'Policy Characteristics'!$C:$C,0))</f>
        <v>5.0000000000000001E-3</v>
      </c>
      <c r="O634" s="242" t="str">
        <f>INDEX('Policy Characteristics'!I:I,MATCH(PolicyLevers!$C634,'Policy Characteristics'!$C:$C,0))</f>
        <v>% of BAU price</v>
      </c>
      <c r="P634" s="242"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4" s="243"/>
      <c r="R634" s="264"/>
      <c r="S634" s="265"/>
      <c r="T634" s="243"/>
    </row>
    <row r="635" spans="1:20" x14ac:dyDescent="0.35">
      <c r="A635" s="241" t="str">
        <f>INDEX('Policy Characteristics'!A:A,MATCH(PolicyLevers!$C635,'Policy Characteristics'!$C:$C,0))</f>
        <v>Cross-Sector</v>
      </c>
      <c r="B635" s="241" t="str">
        <f>INDEX('Policy Characteristics'!B:B,MATCH(PolicyLevers!$C635,'Policy Characteristics'!$C:$C,0))</f>
        <v>Fuel Taxes</v>
      </c>
      <c r="C635" s="259" t="str">
        <f t="shared" si="85"/>
        <v>Additional Fuel Tax Rate by Fuel</v>
      </c>
      <c r="D635" s="250" t="s">
        <v>447</v>
      </c>
      <c r="E635" s="250"/>
      <c r="F635" s="250" t="s">
        <v>448</v>
      </c>
      <c r="G635" s="273"/>
      <c r="H635" s="40">
        <v>744</v>
      </c>
      <c r="I635" s="250" t="s">
        <v>47</v>
      </c>
      <c r="J635" s="242" t="str">
        <f>INDEX('Policy Characteristics'!D:D,MATCH(PolicyLevers!$C635,'Policy Characteristics'!$C:$C,0))</f>
        <v>Fuel Taxes</v>
      </c>
      <c r="K635" s="242" t="str">
        <f>INDEX('Policy Characteristics'!E:E,MATCH(PolicyLevers!$C635,'Policy Characteristics'!$C:$C,0))</f>
        <v>cross fuel tax</v>
      </c>
      <c r="L635" s="242">
        <f>INDEX('Policy Characteristics'!F:F,MATCH(PolicyLevers!$C635,'Policy Characteristics'!$C:$C,0))</f>
        <v>0</v>
      </c>
      <c r="M635" s="242">
        <f>INDEX('Policy Characteristics'!G:G,MATCH(PolicyLevers!$C635,'Policy Characteristics'!$C:$C,0))</f>
        <v>0.2</v>
      </c>
      <c r="N635" s="242">
        <f>INDEX('Policy Characteristics'!H:H,MATCH(PolicyLevers!$C635,'Policy Characteristics'!$C:$C,0))</f>
        <v>5.0000000000000001E-3</v>
      </c>
      <c r="O635" s="242" t="str">
        <f>INDEX('Policy Characteristics'!I:I,MATCH(PolicyLevers!$C635,'Policy Characteristics'!$C:$C,0))</f>
        <v>% of BAU price</v>
      </c>
      <c r="P635" s="242"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5" s="243"/>
      <c r="R635" s="264"/>
      <c r="S635" s="265"/>
      <c r="T635" s="243"/>
    </row>
    <row r="636" spans="1:20" x14ac:dyDescent="0.35">
      <c r="A636" s="241" t="str">
        <f>INDEX('Policy Characteristics'!A:A,MATCH(PolicyLevers!$C636,'Policy Characteristics'!$C:$C,0))</f>
        <v>Cross-Sector</v>
      </c>
      <c r="B636" s="241" t="str">
        <f>INDEX('Policy Characteristics'!B:B,MATCH(PolicyLevers!$C636,'Policy Characteristics'!$C:$C,0))</f>
        <v>Fuel Taxes</v>
      </c>
      <c r="C636" s="259" t="str">
        <f t="shared" si="85"/>
        <v>Additional Fuel Tax Rate by Fuel</v>
      </c>
      <c r="D636" s="250" t="s">
        <v>763</v>
      </c>
      <c r="E636" s="250"/>
      <c r="F636" s="250" t="s">
        <v>767</v>
      </c>
      <c r="G636" s="273"/>
      <c r="H636" s="40">
        <v>745</v>
      </c>
      <c r="I636" s="250" t="s">
        <v>47</v>
      </c>
      <c r="J636" s="242" t="str">
        <f>INDEX('Policy Characteristics'!D:D,MATCH(PolicyLevers!$C636,'Policy Characteristics'!$C:$C,0))</f>
        <v>Fuel Taxes</v>
      </c>
      <c r="K636" s="242" t="str">
        <f>INDEX('Policy Characteristics'!E:E,MATCH(PolicyLevers!$C636,'Policy Characteristics'!$C:$C,0))</f>
        <v>cross fuel tax</v>
      </c>
      <c r="L636" s="242">
        <f>INDEX('Policy Characteristics'!F:F,MATCH(PolicyLevers!$C636,'Policy Characteristics'!$C:$C,0))</f>
        <v>0</v>
      </c>
      <c r="M636" s="242">
        <f>INDEX('Policy Characteristics'!G:G,MATCH(PolicyLevers!$C636,'Policy Characteristics'!$C:$C,0))</f>
        <v>0.2</v>
      </c>
      <c r="N636" s="242">
        <f>INDEX('Policy Characteristics'!H:H,MATCH(PolicyLevers!$C636,'Policy Characteristics'!$C:$C,0))</f>
        <v>5.0000000000000001E-3</v>
      </c>
      <c r="O636" s="242" t="str">
        <f>INDEX('Policy Characteristics'!I:I,MATCH(PolicyLevers!$C636,'Policy Characteristics'!$C:$C,0))</f>
        <v>% of BAU price</v>
      </c>
      <c r="P636" s="242"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6" s="243"/>
      <c r="R636" s="264"/>
      <c r="S636" s="265"/>
      <c r="T636" s="243"/>
    </row>
    <row r="637" spans="1:20" x14ac:dyDescent="0.35">
      <c r="A637" s="241" t="str">
        <f>INDEX('Policy Characteristics'!A:A,MATCH(PolicyLevers!$C637,'Policy Characteristics'!$C:$C,0))</f>
        <v>Cross-Sector</v>
      </c>
      <c r="B637" s="241" t="str">
        <f>INDEX('Policy Characteristics'!B:B,MATCH(PolicyLevers!$C637,'Policy Characteristics'!$C:$C,0))</f>
        <v>Fuel Taxes</v>
      </c>
      <c r="C637" s="259" t="str">
        <f t="shared" si="85"/>
        <v>Additional Fuel Tax Rate by Fuel</v>
      </c>
      <c r="D637" s="250" t="s">
        <v>773</v>
      </c>
      <c r="E637" s="250"/>
      <c r="F637" s="250" t="s">
        <v>774</v>
      </c>
      <c r="G637" s="273"/>
      <c r="H637" s="40">
        <v>746</v>
      </c>
      <c r="I637" s="250" t="s">
        <v>47</v>
      </c>
      <c r="J637" s="242" t="str">
        <f>INDEX('Policy Characteristics'!D:D,MATCH(PolicyLevers!$C637,'Policy Characteristics'!$C:$C,0))</f>
        <v>Fuel Taxes</v>
      </c>
      <c r="K637" s="242" t="str">
        <f>INDEX('Policy Characteristics'!E:E,MATCH(PolicyLevers!$C637,'Policy Characteristics'!$C:$C,0))</f>
        <v>cross fuel tax</v>
      </c>
      <c r="L637" s="242">
        <f>INDEX('Policy Characteristics'!F:F,MATCH(PolicyLevers!$C637,'Policy Characteristics'!$C:$C,0))</f>
        <v>0</v>
      </c>
      <c r="M637" s="242">
        <f>INDEX('Policy Characteristics'!G:G,MATCH(PolicyLevers!$C637,'Policy Characteristics'!$C:$C,0))</f>
        <v>0.2</v>
      </c>
      <c r="N637" s="242">
        <f>INDEX('Policy Characteristics'!H:H,MATCH(PolicyLevers!$C637,'Policy Characteristics'!$C:$C,0))</f>
        <v>5.0000000000000001E-3</v>
      </c>
      <c r="O637" s="242" t="str">
        <f>INDEX('Policy Characteristics'!I:I,MATCH(PolicyLevers!$C637,'Policy Characteristics'!$C:$C,0))</f>
        <v>% of BAU price</v>
      </c>
      <c r="P637" s="242"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7" s="243"/>
      <c r="R637" s="264"/>
      <c r="S637" s="265"/>
      <c r="T637" s="243"/>
    </row>
    <row r="638" spans="1:20" x14ac:dyDescent="0.35">
      <c r="A638" s="241" t="str">
        <f>INDEX('Policy Characteristics'!A:A,MATCH(PolicyLevers!$C638,'Policy Characteristics'!$C:$C,0))</f>
        <v>Cross-Sector</v>
      </c>
      <c r="B638" s="241" t="str">
        <f>INDEX('Policy Characteristics'!B:B,MATCH(PolicyLevers!$C638,'Policy Characteristics'!$C:$C,0))</f>
        <v>Fuel Taxes</v>
      </c>
      <c r="C638" s="259" t="str">
        <f t="shared" ref="A638:C640" si="86">C$624</f>
        <v>Additional Fuel Tax Rate by Fuel</v>
      </c>
      <c r="D638" s="250" t="s">
        <v>764</v>
      </c>
      <c r="E638" s="250"/>
      <c r="F638" s="250" t="s">
        <v>768</v>
      </c>
      <c r="G638" s="273"/>
      <c r="H638" s="40">
        <v>747</v>
      </c>
      <c r="I638" s="250" t="s">
        <v>47</v>
      </c>
      <c r="J638" s="242" t="str">
        <f>INDEX('Policy Characteristics'!D:D,MATCH(PolicyLevers!$C638,'Policy Characteristics'!$C:$C,0))</f>
        <v>Fuel Taxes</v>
      </c>
      <c r="K638" s="242" t="str">
        <f>INDEX('Policy Characteristics'!E:E,MATCH(PolicyLevers!$C638,'Policy Characteristics'!$C:$C,0))</f>
        <v>cross fuel tax</v>
      </c>
      <c r="L638" s="242">
        <f>INDEX('Policy Characteristics'!F:F,MATCH(PolicyLevers!$C638,'Policy Characteristics'!$C:$C,0))</f>
        <v>0</v>
      </c>
      <c r="M638" s="242">
        <f>INDEX('Policy Characteristics'!G:G,MATCH(PolicyLevers!$C638,'Policy Characteristics'!$C:$C,0))</f>
        <v>0.2</v>
      </c>
      <c r="N638" s="242">
        <f>INDEX('Policy Characteristics'!H:H,MATCH(PolicyLevers!$C638,'Policy Characteristics'!$C:$C,0))</f>
        <v>5.0000000000000001E-3</v>
      </c>
      <c r="O638" s="242" t="str">
        <f>INDEX('Policy Characteristics'!I:I,MATCH(PolicyLevers!$C638,'Policy Characteristics'!$C:$C,0))</f>
        <v>% of BAU price</v>
      </c>
      <c r="P638" s="242"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8" s="243"/>
      <c r="R638" s="264"/>
      <c r="S638" s="265"/>
      <c r="T638" s="243"/>
    </row>
    <row r="639" spans="1:20" x14ac:dyDescent="0.35">
      <c r="A639" s="241" t="str">
        <f>INDEX('Policy Characteristics'!A:A,MATCH(PolicyLevers!$C639,'Policy Characteristics'!$C:$C,0))</f>
        <v>Cross-Sector</v>
      </c>
      <c r="B639" s="241" t="str">
        <f>INDEX('Policy Characteristics'!B:B,MATCH(PolicyLevers!$C639,'Policy Characteristics'!$C:$C,0))</f>
        <v>Fuel Taxes</v>
      </c>
      <c r="C639" s="259" t="str">
        <f t="shared" si="86"/>
        <v>Additional Fuel Tax Rate by Fuel</v>
      </c>
      <c r="D639" s="250" t="s">
        <v>765</v>
      </c>
      <c r="E639" s="250"/>
      <c r="F639" s="250" t="s">
        <v>769</v>
      </c>
      <c r="G639" s="273"/>
      <c r="H639" s="40">
        <v>748</v>
      </c>
      <c r="I639" s="250" t="s">
        <v>47</v>
      </c>
      <c r="J639" s="242" t="str">
        <f>INDEX('Policy Characteristics'!D:D,MATCH(PolicyLevers!$C639,'Policy Characteristics'!$C:$C,0))</f>
        <v>Fuel Taxes</v>
      </c>
      <c r="K639" s="242" t="str">
        <f>INDEX('Policy Characteristics'!E:E,MATCH(PolicyLevers!$C639,'Policy Characteristics'!$C:$C,0))</f>
        <v>cross fuel tax</v>
      </c>
      <c r="L639" s="242">
        <f>INDEX('Policy Characteristics'!F:F,MATCH(PolicyLevers!$C639,'Policy Characteristics'!$C:$C,0))</f>
        <v>0</v>
      </c>
      <c r="M639" s="242">
        <f>INDEX('Policy Characteristics'!G:G,MATCH(PolicyLevers!$C639,'Policy Characteristics'!$C:$C,0))</f>
        <v>0.2</v>
      </c>
      <c r="N639" s="242">
        <f>INDEX('Policy Characteristics'!H:H,MATCH(PolicyLevers!$C639,'Policy Characteristics'!$C:$C,0))</f>
        <v>5.0000000000000001E-3</v>
      </c>
      <c r="O639" s="242" t="str">
        <f>INDEX('Policy Characteristics'!I:I,MATCH(PolicyLevers!$C639,'Policy Characteristics'!$C:$C,0))</f>
        <v>% of BAU price</v>
      </c>
      <c r="P639" s="242"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9" s="243"/>
      <c r="R639" s="264"/>
      <c r="S639" s="265"/>
      <c r="T639" s="243"/>
    </row>
    <row r="640" spans="1:20" x14ac:dyDescent="0.35">
      <c r="A640" s="241" t="str">
        <f>INDEX('Policy Characteristics'!A:A,MATCH(PolicyLevers!$C640,'Policy Characteristics'!$C:$C,0))</f>
        <v>Cross-Sector</v>
      </c>
      <c r="B640" s="241" t="str">
        <f>INDEX('Policy Characteristics'!B:B,MATCH(PolicyLevers!$C640,'Policy Characteristics'!$C:$C,0))</f>
        <v>Fuel Taxes</v>
      </c>
      <c r="C640" s="259" t="str">
        <f t="shared" si="86"/>
        <v>Additional Fuel Tax Rate by Fuel</v>
      </c>
      <c r="D640" s="250" t="s">
        <v>766</v>
      </c>
      <c r="E640" s="250"/>
      <c r="F640" s="250" t="s">
        <v>770</v>
      </c>
      <c r="G640" s="273"/>
      <c r="H640" s="40">
        <v>749</v>
      </c>
      <c r="I640" s="250" t="s">
        <v>47</v>
      </c>
      <c r="J640" s="242" t="str">
        <f>INDEX('Policy Characteristics'!D:D,MATCH(PolicyLevers!$C640,'Policy Characteristics'!$C:$C,0))</f>
        <v>Fuel Taxes</v>
      </c>
      <c r="K640" s="242" t="str">
        <f>INDEX('Policy Characteristics'!E:E,MATCH(PolicyLevers!$C640,'Policy Characteristics'!$C:$C,0))</f>
        <v>cross fuel tax</v>
      </c>
      <c r="L640" s="242">
        <f>INDEX('Policy Characteristics'!F:F,MATCH(PolicyLevers!$C640,'Policy Characteristics'!$C:$C,0))</f>
        <v>0</v>
      </c>
      <c r="M640" s="242">
        <f>INDEX('Policy Characteristics'!G:G,MATCH(PolicyLevers!$C640,'Policy Characteristics'!$C:$C,0))</f>
        <v>0.2</v>
      </c>
      <c r="N640" s="242">
        <f>INDEX('Policy Characteristics'!H:H,MATCH(PolicyLevers!$C640,'Policy Characteristics'!$C:$C,0))</f>
        <v>5.0000000000000001E-3</v>
      </c>
      <c r="O640" s="242" t="str">
        <f>INDEX('Policy Characteristics'!I:I,MATCH(PolicyLevers!$C640,'Policy Characteristics'!$C:$C,0))</f>
        <v>% of BAU price</v>
      </c>
      <c r="P640" s="242"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40" s="243"/>
      <c r="R640" s="264"/>
      <c r="S640" s="265"/>
      <c r="T640" s="243"/>
    </row>
    <row r="641" spans="1:20" x14ac:dyDescent="0.35">
      <c r="A641" s="241" t="str">
        <f>INDEX('Policy Characteristics'!A:A,MATCH(PolicyLevers!$C641,'Policy Characteristics'!$C:$C,0))</f>
        <v>Research and Development</v>
      </c>
      <c r="B641" s="241" t="str">
        <f>INDEX('Policy Characteristics'!B:B,MATCH(PolicyLevers!$C641,'Policy Characteristics'!$C:$C,0))</f>
        <v>Capital Cost Reduction</v>
      </c>
      <c r="C641" s="262" t="s">
        <v>277</v>
      </c>
      <c r="D641" s="243" t="s">
        <v>121</v>
      </c>
      <c r="E641" s="243"/>
      <c r="F641" s="243" t="s">
        <v>309</v>
      </c>
      <c r="G641" s="243"/>
      <c r="H641" s="40">
        <v>85</v>
      </c>
      <c r="I641" s="243" t="s">
        <v>46</v>
      </c>
      <c r="J641" s="242" t="str">
        <f>INDEX('Policy Characteristics'!D:D,MATCH(PolicyLevers!$C641,'Policy Characteristics'!$C:$C,0))</f>
        <v>R&amp;D Capital Cost Reductions</v>
      </c>
      <c r="K641" s="242" t="str">
        <f>INDEX('Policy Characteristics'!E:E,MATCH(PolicyLevers!$C641,'Policy Characteristics'!$C:$C,0))</f>
        <v>RnD building capital cost reduction</v>
      </c>
      <c r="L641" s="242">
        <f>INDEX('Policy Characteristics'!F:F,MATCH(PolicyLevers!$C641,'Policy Characteristics'!$C:$C,0))</f>
        <v>0</v>
      </c>
      <c r="M641" s="242">
        <f>INDEX('Policy Characteristics'!G:G,MATCH(PolicyLevers!$C641,'Policy Characteristics'!$C:$C,0))</f>
        <v>0.4</v>
      </c>
      <c r="N641" s="242">
        <f>INDEX('Policy Characteristics'!H:H,MATCH(PolicyLevers!$C641,'Policy Characteristics'!$C:$C,0))</f>
        <v>0.01</v>
      </c>
      <c r="O641" s="242" t="str">
        <f>INDEX('Policy Characteristics'!I:I,MATCH(PolicyLevers!$C641,'Policy Characteristics'!$C:$C,0))</f>
        <v>% reduction in cost</v>
      </c>
      <c r="P641" s="242" t="str">
        <f>INDEX('Policy Characteristics'!J:J,MATCH(PolicyLevers!$C641,'Policy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1" s="243" t="s">
        <v>1768</v>
      </c>
      <c r="R641" s="264" t="s">
        <v>238</v>
      </c>
      <c r="S641" s="265" t="s">
        <v>77</v>
      </c>
      <c r="T641" s="243"/>
    </row>
    <row r="642" spans="1:20" x14ac:dyDescent="0.35">
      <c r="A642" s="241" t="str">
        <f>INDEX('Policy Characteristics'!A:A,MATCH(PolicyLevers!$C642,'Policy Characteristics'!$C:$C,0))</f>
        <v>Research and Development</v>
      </c>
      <c r="B642" s="241" t="str">
        <f>INDEX('Policy Characteristics'!B:B,MATCH(PolicyLevers!$C642,'Policy Characteristics'!$C:$C,0))</f>
        <v>Capital Cost Reduction</v>
      </c>
      <c r="C642" s="255" t="str">
        <f t="shared" ref="B642:C648" si="87">C$641</f>
        <v>RnD Building Capital Cost Perc Reduction</v>
      </c>
      <c r="D642" s="243" t="s">
        <v>122</v>
      </c>
      <c r="E642" s="243"/>
      <c r="F642" s="243" t="s">
        <v>310</v>
      </c>
      <c r="G642" s="243"/>
      <c r="H642" s="40">
        <v>86</v>
      </c>
      <c r="I642" s="243" t="s">
        <v>46</v>
      </c>
      <c r="J642" s="242" t="str">
        <f>INDEX('Policy Characteristics'!D:D,MATCH(PolicyLevers!$C642,'Policy Characteristics'!$C:$C,0))</f>
        <v>R&amp;D Capital Cost Reductions</v>
      </c>
      <c r="K642" s="242" t="str">
        <f>INDEX('Policy Characteristics'!E:E,MATCH(PolicyLevers!$C642,'Policy Characteristics'!$C:$C,0))</f>
        <v>RnD building capital cost reduction</v>
      </c>
      <c r="L642" s="242">
        <f>INDEX('Policy Characteristics'!F:F,MATCH(PolicyLevers!$C642,'Policy Characteristics'!$C:$C,0))</f>
        <v>0</v>
      </c>
      <c r="M642" s="242">
        <f>INDEX('Policy Characteristics'!G:G,MATCH(PolicyLevers!$C642,'Policy Characteristics'!$C:$C,0))</f>
        <v>0.4</v>
      </c>
      <c r="N642" s="242">
        <f>INDEX('Policy Characteristics'!H:H,MATCH(PolicyLevers!$C642,'Policy Characteristics'!$C:$C,0))</f>
        <v>0.01</v>
      </c>
      <c r="O642" s="242" t="str">
        <f>INDEX('Policy Characteristics'!I:I,MATCH(PolicyLevers!$C642,'Policy Characteristics'!$C:$C,0))</f>
        <v>% reduction in cost</v>
      </c>
      <c r="P642" s="242" t="str">
        <f>INDEX('Policy Characteristics'!J:J,MATCH(PolicyLevers!$C642,'Policy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2" s="243" t="s">
        <v>1768</v>
      </c>
      <c r="R642" s="264" t="s">
        <v>238</v>
      </c>
      <c r="S642" s="265" t="s">
        <v>77</v>
      </c>
      <c r="T642" s="243"/>
    </row>
    <row r="643" spans="1:20" x14ac:dyDescent="0.35">
      <c r="A643" s="241" t="str">
        <f>INDEX('Policy Characteristics'!A:A,MATCH(PolicyLevers!$C643,'Policy Characteristics'!$C:$C,0))</f>
        <v>Research and Development</v>
      </c>
      <c r="B643" s="241" t="str">
        <f>INDEX('Policy Characteristics'!B:B,MATCH(PolicyLevers!$C643,'Policy Characteristics'!$C:$C,0))</f>
        <v>Capital Cost Reduction</v>
      </c>
      <c r="C643" s="255" t="str">
        <f t="shared" si="87"/>
        <v>RnD Building Capital Cost Perc Reduction</v>
      </c>
      <c r="D643" s="243" t="s">
        <v>123</v>
      </c>
      <c r="E643" s="243"/>
      <c r="F643" s="243" t="s">
        <v>311</v>
      </c>
      <c r="G643" s="243"/>
      <c r="H643" s="40">
        <v>87</v>
      </c>
      <c r="I643" s="243" t="s">
        <v>46</v>
      </c>
      <c r="J643" s="242" t="str">
        <f>INDEX('Policy Characteristics'!D:D,MATCH(PolicyLevers!$C643,'Policy Characteristics'!$C:$C,0))</f>
        <v>R&amp;D Capital Cost Reductions</v>
      </c>
      <c r="K643" s="242" t="str">
        <f>INDEX('Policy Characteristics'!E:E,MATCH(PolicyLevers!$C643,'Policy Characteristics'!$C:$C,0))</f>
        <v>RnD building capital cost reduction</v>
      </c>
      <c r="L643" s="242">
        <f>INDEX('Policy Characteristics'!F:F,MATCH(PolicyLevers!$C643,'Policy Characteristics'!$C:$C,0))</f>
        <v>0</v>
      </c>
      <c r="M643" s="242">
        <f>INDEX('Policy Characteristics'!G:G,MATCH(PolicyLevers!$C643,'Policy Characteristics'!$C:$C,0))</f>
        <v>0.4</v>
      </c>
      <c r="N643" s="242">
        <f>INDEX('Policy Characteristics'!H:H,MATCH(PolicyLevers!$C643,'Policy Characteristics'!$C:$C,0))</f>
        <v>0.01</v>
      </c>
      <c r="O643" s="242" t="str">
        <f>INDEX('Policy Characteristics'!I:I,MATCH(PolicyLevers!$C643,'Policy Characteristics'!$C:$C,0))</f>
        <v>% reduction in cost</v>
      </c>
      <c r="P643" s="242" t="str">
        <f>INDEX('Policy Characteristics'!J:J,MATCH(PolicyLevers!$C643,'Policy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3" s="243" t="s">
        <v>1768</v>
      </c>
      <c r="R643" s="264" t="s">
        <v>238</v>
      </c>
      <c r="S643" s="265" t="s">
        <v>77</v>
      </c>
      <c r="T643" s="243"/>
    </row>
    <row r="644" spans="1:20" x14ac:dyDescent="0.35">
      <c r="A644" s="241" t="str">
        <f>INDEX('Policy Characteristics'!A:A,MATCH(PolicyLevers!$C644,'Policy Characteristics'!$C:$C,0))</f>
        <v>Research and Development</v>
      </c>
      <c r="B644" s="241" t="str">
        <f>INDEX('Policy Characteristics'!B:B,MATCH(PolicyLevers!$C644,'Policy Characteristics'!$C:$C,0))</f>
        <v>Capital Cost Reduction</v>
      </c>
      <c r="C644" s="255" t="str">
        <f t="shared" si="87"/>
        <v>RnD Building Capital Cost Perc Reduction</v>
      </c>
      <c r="D644" s="243" t="s">
        <v>124</v>
      </c>
      <c r="E644" s="243"/>
      <c r="F644" s="243" t="s">
        <v>312</v>
      </c>
      <c r="G644" s="243"/>
      <c r="H644" s="40">
        <v>88</v>
      </c>
      <c r="I644" s="243" t="s">
        <v>46</v>
      </c>
      <c r="J644" s="242" t="str">
        <f>INDEX('Policy Characteristics'!D:D,MATCH(PolicyLevers!$C644,'Policy Characteristics'!$C:$C,0))</f>
        <v>R&amp;D Capital Cost Reductions</v>
      </c>
      <c r="K644" s="242" t="str">
        <f>INDEX('Policy Characteristics'!E:E,MATCH(PolicyLevers!$C644,'Policy Characteristics'!$C:$C,0))</f>
        <v>RnD building capital cost reduction</v>
      </c>
      <c r="L644" s="242">
        <f>INDEX('Policy Characteristics'!F:F,MATCH(PolicyLevers!$C644,'Policy Characteristics'!$C:$C,0))</f>
        <v>0</v>
      </c>
      <c r="M644" s="242">
        <f>INDEX('Policy Characteristics'!G:G,MATCH(PolicyLevers!$C644,'Policy Characteristics'!$C:$C,0))</f>
        <v>0.4</v>
      </c>
      <c r="N644" s="242">
        <f>INDEX('Policy Characteristics'!H:H,MATCH(PolicyLevers!$C644,'Policy Characteristics'!$C:$C,0))</f>
        <v>0.01</v>
      </c>
      <c r="O644" s="242" t="str">
        <f>INDEX('Policy Characteristics'!I:I,MATCH(PolicyLevers!$C644,'Policy Characteristics'!$C:$C,0))</f>
        <v>% reduction in cost</v>
      </c>
      <c r="P644" s="242" t="str">
        <f>INDEX('Policy Characteristics'!J:J,MATCH(PolicyLevers!$C644,'Policy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4" s="243" t="s">
        <v>1768</v>
      </c>
      <c r="R644" s="264" t="s">
        <v>238</v>
      </c>
      <c r="S644" s="265" t="s">
        <v>77</v>
      </c>
      <c r="T644" s="243"/>
    </row>
    <row r="645" spans="1:20" x14ac:dyDescent="0.35">
      <c r="A645" s="241" t="str">
        <f>INDEX('Policy Characteristics'!A:A,MATCH(PolicyLevers!$C645,'Policy Characteristics'!$C:$C,0))</f>
        <v>Research and Development</v>
      </c>
      <c r="B645" s="241" t="str">
        <f>INDEX('Policy Characteristics'!B:B,MATCH(PolicyLevers!$C645,'Policy Characteristics'!$C:$C,0))</f>
        <v>Capital Cost Reduction</v>
      </c>
      <c r="C645" s="255" t="str">
        <f t="shared" si="87"/>
        <v>RnD Building Capital Cost Perc Reduction</v>
      </c>
      <c r="D645" s="243" t="s">
        <v>125</v>
      </c>
      <c r="E645" s="243"/>
      <c r="F645" s="243" t="s">
        <v>313</v>
      </c>
      <c r="G645" s="243"/>
      <c r="H645" s="40">
        <v>89</v>
      </c>
      <c r="I645" s="243" t="s">
        <v>46</v>
      </c>
      <c r="J645" s="242" t="str">
        <f>INDEX('Policy Characteristics'!D:D,MATCH(PolicyLevers!$C645,'Policy Characteristics'!$C:$C,0))</f>
        <v>R&amp;D Capital Cost Reductions</v>
      </c>
      <c r="K645" s="242" t="str">
        <f>INDEX('Policy Characteristics'!E:E,MATCH(PolicyLevers!$C645,'Policy Characteristics'!$C:$C,0))</f>
        <v>RnD building capital cost reduction</v>
      </c>
      <c r="L645" s="242">
        <f>INDEX('Policy Characteristics'!F:F,MATCH(PolicyLevers!$C645,'Policy Characteristics'!$C:$C,0))</f>
        <v>0</v>
      </c>
      <c r="M645" s="242">
        <f>INDEX('Policy Characteristics'!G:G,MATCH(PolicyLevers!$C645,'Policy Characteristics'!$C:$C,0))</f>
        <v>0.4</v>
      </c>
      <c r="N645" s="242">
        <f>INDEX('Policy Characteristics'!H:H,MATCH(PolicyLevers!$C645,'Policy Characteristics'!$C:$C,0))</f>
        <v>0.01</v>
      </c>
      <c r="O645" s="242" t="str">
        <f>INDEX('Policy Characteristics'!I:I,MATCH(PolicyLevers!$C645,'Policy Characteristics'!$C:$C,0))</f>
        <v>% reduction in cost</v>
      </c>
      <c r="P645" s="242" t="str">
        <f>INDEX('Policy Characteristics'!J:J,MATCH(PolicyLevers!$C645,'Policy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5" s="243" t="s">
        <v>1768</v>
      </c>
      <c r="R645" s="264" t="s">
        <v>238</v>
      </c>
      <c r="S645" s="265" t="s">
        <v>77</v>
      </c>
      <c r="T645" s="243"/>
    </row>
    <row r="646" spans="1:20" x14ac:dyDescent="0.35">
      <c r="A646" s="241" t="str">
        <f>INDEX('Policy Characteristics'!A:A,MATCH(PolicyLevers!$C646,'Policy Characteristics'!$C:$C,0))</f>
        <v>Research and Development</v>
      </c>
      <c r="B646" s="241" t="str">
        <f>INDEX('Policy Characteristics'!B:B,MATCH(PolicyLevers!$C646,'Policy Characteristics'!$C:$C,0))</f>
        <v>Capital Cost Reduction</v>
      </c>
      <c r="C646" s="255" t="str">
        <f t="shared" si="87"/>
        <v>RnD Building Capital Cost Perc Reduction</v>
      </c>
      <c r="D646" s="243" t="s">
        <v>126</v>
      </c>
      <c r="E646" s="243"/>
      <c r="F646" s="243" t="s">
        <v>314</v>
      </c>
      <c r="G646" s="243"/>
      <c r="H646" s="40">
        <v>90</v>
      </c>
      <c r="I646" s="243" t="s">
        <v>46</v>
      </c>
      <c r="J646" s="242" t="str">
        <f>INDEX('Policy Characteristics'!D:D,MATCH(PolicyLevers!$C646,'Policy Characteristics'!$C:$C,0))</f>
        <v>R&amp;D Capital Cost Reductions</v>
      </c>
      <c r="K646" s="242" t="str">
        <f>INDEX('Policy Characteristics'!E:E,MATCH(PolicyLevers!$C646,'Policy Characteristics'!$C:$C,0))</f>
        <v>RnD building capital cost reduction</v>
      </c>
      <c r="L646" s="242">
        <f>INDEX('Policy Characteristics'!F:F,MATCH(PolicyLevers!$C646,'Policy Characteristics'!$C:$C,0))</f>
        <v>0</v>
      </c>
      <c r="M646" s="242">
        <f>INDEX('Policy Characteristics'!G:G,MATCH(PolicyLevers!$C646,'Policy Characteristics'!$C:$C,0))</f>
        <v>0.4</v>
      </c>
      <c r="N646" s="242">
        <f>INDEX('Policy Characteristics'!H:H,MATCH(PolicyLevers!$C646,'Policy Characteristics'!$C:$C,0))</f>
        <v>0.01</v>
      </c>
      <c r="O646" s="242" t="str">
        <f>INDEX('Policy Characteristics'!I:I,MATCH(PolicyLevers!$C646,'Policy Characteristics'!$C:$C,0))</f>
        <v>% reduction in cost</v>
      </c>
      <c r="P646" s="242" t="str">
        <f>INDEX('Policy Characteristics'!J:J,MATCH(PolicyLevers!$C646,'Policy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6" s="243" t="s">
        <v>1768</v>
      </c>
      <c r="R646" s="264" t="s">
        <v>238</v>
      </c>
      <c r="S646" s="265" t="s">
        <v>77</v>
      </c>
      <c r="T646" s="243"/>
    </row>
    <row r="647" spans="1:20" x14ac:dyDescent="0.35">
      <c r="A647" s="241" t="str">
        <f>INDEX('Policy Characteristics'!A:A,MATCH(PolicyLevers!$C647,'Policy Characteristics'!$C:$C,0))</f>
        <v>Research and Development</v>
      </c>
      <c r="B647" s="241" t="str">
        <f>INDEX('Policy Characteristics'!B:B,MATCH(PolicyLevers!$C647,'Policy Characteristics'!$C:$C,0))</f>
        <v>Capital Cost Reduction</v>
      </c>
      <c r="C647" s="262" t="s">
        <v>278</v>
      </c>
      <c r="D647" s="243"/>
      <c r="E647" s="243"/>
      <c r="F647" s="243" t="s">
        <v>29</v>
      </c>
      <c r="G647" s="243"/>
      <c r="H647" s="40">
        <v>91</v>
      </c>
      <c r="I647" s="243" t="s">
        <v>46</v>
      </c>
      <c r="J647" s="242" t="str">
        <f>INDEX('Policy Characteristics'!D:D,MATCH(PolicyLevers!$C647,'Policy Characteristics'!$C:$C,0))</f>
        <v>R&amp;D Capital Cost Reductions</v>
      </c>
      <c r="K647" s="242" t="str">
        <f>INDEX('Policy Characteristics'!E:E,MATCH(PolicyLevers!$C647,'Policy Characteristics'!$C:$C,0))</f>
        <v>RnD CCS capital cost reduction</v>
      </c>
      <c r="L647" s="242">
        <f>INDEX('Policy Characteristics'!F:F,MATCH(PolicyLevers!$C647,'Policy Characteristics'!$C:$C,0))</f>
        <v>0</v>
      </c>
      <c r="M647" s="242">
        <f>INDEX('Policy Characteristics'!G:G,MATCH(PolicyLevers!$C647,'Policy Characteristics'!$C:$C,0))</f>
        <v>0.4</v>
      </c>
      <c r="N647" s="242">
        <f>INDEX('Policy Characteristics'!H:H,MATCH(PolicyLevers!$C647,'Policy Characteristics'!$C:$C,0))</f>
        <v>0.01</v>
      </c>
      <c r="O647" s="242" t="str">
        <f>INDEX('Policy Characteristics'!I:I,MATCH(PolicyLevers!$C647,'Policy Characteristics'!$C:$C,0))</f>
        <v>% reduction in cost</v>
      </c>
      <c r="P647" s="242"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243" t="s">
        <v>1768</v>
      </c>
      <c r="R647" s="264" t="s">
        <v>238</v>
      </c>
      <c r="S647" s="265" t="s">
        <v>77</v>
      </c>
      <c r="T647" s="243"/>
    </row>
    <row r="648" spans="1:20" x14ac:dyDescent="0.35">
      <c r="A648" s="241" t="str">
        <f>INDEX('Policy Characteristics'!A:A,MATCH(PolicyLevers!$C648,'Policy Characteristics'!$C:$C,0))</f>
        <v>Research and Development</v>
      </c>
      <c r="B648" s="241" t="str">
        <f>INDEX('Policy Characteristics'!B:B,MATCH(PolicyLevers!$C648,'Policy Characteristics'!$C:$C,0))</f>
        <v>Capital Cost Reduction</v>
      </c>
      <c r="C648" s="262" t="s">
        <v>279</v>
      </c>
      <c r="D648" s="243" t="s">
        <v>452</v>
      </c>
      <c r="E648" s="243"/>
      <c r="F648" s="250" t="s">
        <v>455</v>
      </c>
      <c r="G648" s="243"/>
      <c r="H648" s="40">
        <v>92</v>
      </c>
      <c r="I648" s="243" t="s">
        <v>46</v>
      </c>
      <c r="J648" s="242" t="str">
        <f>INDEX('Policy Characteristics'!D:D,MATCH(PolicyLevers!$C648,'Policy Characteristics'!$C:$C,0))</f>
        <v>R&amp;D Capital Cost Reductions</v>
      </c>
      <c r="K648" s="242" t="str">
        <f>INDEX('Policy Characteristics'!E:E,MATCH(PolicyLevers!$C648,'Policy Characteristics'!$C:$C,0))</f>
        <v>RnD electricity capital cost reduction</v>
      </c>
      <c r="L648" s="242">
        <f>INDEX('Policy Characteristics'!F:F,MATCH(PolicyLevers!$C648,'Policy Characteristics'!$C:$C,0))</f>
        <v>0</v>
      </c>
      <c r="M648" s="242">
        <f>INDEX('Policy Characteristics'!G:G,MATCH(PolicyLevers!$C648,'Policy Characteristics'!$C:$C,0))</f>
        <v>0.4</v>
      </c>
      <c r="N648" s="242">
        <f>INDEX('Policy Characteristics'!H:H,MATCH(PolicyLevers!$C648,'Policy Characteristics'!$C:$C,0))</f>
        <v>0.01</v>
      </c>
      <c r="O648" s="242" t="str">
        <f>INDEX('Policy Characteristics'!I:I,MATCH(PolicyLevers!$C648,'Policy Characteristics'!$C:$C,0))</f>
        <v>% reduction in cost</v>
      </c>
      <c r="P648" s="242"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243" t="s">
        <v>1768</v>
      </c>
      <c r="R648" s="264" t="s">
        <v>238</v>
      </c>
      <c r="S648" s="265" t="s">
        <v>77</v>
      </c>
      <c r="T648" s="243"/>
    </row>
    <row r="649" spans="1:20" x14ac:dyDescent="0.35">
      <c r="A649" s="241" t="str">
        <f>INDEX('Policy Characteristics'!A:A,MATCH(PolicyLevers!$C649,'Policy Characteristics'!$C:$C,0))</f>
        <v>Research and Development</v>
      </c>
      <c r="B649" s="241" t="str">
        <f>INDEX('Policy Characteristics'!B:B,MATCH(PolicyLevers!$C649,'Policy Characteristics'!$C:$C,0))</f>
        <v>Capital Cost Reduction</v>
      </c>
      <c r="C649" s="255" t="str">
        <f t="shared" ref="B649:C659" si="88">C$648</f>
        <v>RnD Electricity Capital Cost Perc Reduction</v>
      </c>
      <c r="D649" s="250" t="s">
        <v>297</v>
      </c>
      <c r="E649" s="273"/>
      <c r="F649" s="250" t="s">
        <v>511</v>
      </c>
      <c r="G649" s="243"/>
      <c r="H649" s="40">
        <v>93</v>
      </c>
      <c r="I649" s="243" t="s">
        <v>46</v>
      </c>
      <c r="J649" s="242" t="str">
        <f>INDEX('Policy Characteristics'!D:D,MATCH(PolicyLevers!$C649,'Policy Characteristics'!$C:$C,0))</f>
        <v>R&amp;D Capital Cost Reductions</v>
      </c>
      <c r="K649" s="242" t="str">
        <f>INDEX('Policy Characteristics'!E:E,MATCH(PolicyLevers!$C649,'Policy Characteristics'!$C:$C,0))</f>
        <v>RnD electricity capital cost reduction</v>
      </c>
      <c r="L649" s="242">
        <f>INDEX('Policy Characteristics'!F:F,MATCH(PolicyLevers!$C649,'Policy Characteristics'!$C:$C,0))</f>
        <v>0</v>
      </c>
      <c r="M649" s="242">
        <f>INDEX('Policy Characteristics'!G:G,MATCH(PolicyLevers!$C649,'Policy Characteristics'!$C:$C,0))</f>
        <v>0.4</v>
      </c>
      <c r="N649" s="242">
        <f>INDEX('Policy Characteristics'!H:H,MATCH(PolicyLevers!$C649,'Policy Characteristics'!$C:$C,0))</f>
        <v>0.01</v>
      </c>
      <c r="O649" s="242" t="str">
        <f>INDEX('Policy Characteristics'!I:I,MATCH(PolicyLevers!$C649,'Policy Characteristics'!$C:$C,0))</f>
        <v>% reduction in cost</v>
      </c>
      <c r="P649" s="242"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243" t="s">
        <v>1768</v>
      </c>
      <c r="R649" s="264" t="s">
        <v>238</v>
      </c>
      <c r="S649" s="265" t="s">
        <v>77</v>
      </c>
      <c r="T649" s="243"/>
    </row>
    <row r="650" spans="1:20" x14ac:dyDescent="0.35">
      <c r="A650" s="241" t="str">
        <f>INDEX('Policy Characteristics'!A:A,MATCH(PolicyLevers!$C650,'Policy Characteristics'!$C:$C,0))</f>
        <v>Research and Development</v>
      </c>
      <c r="B650" s="241" t="str">
        <f>INDEX('Policy Characteristics'!B:B,MATCH(PolicyLevers!$C650,'Policy Characteristics'!$C:$C,0))</f>
        <v>Capital Cost Reduction</v>
      </c>
      <c r="C650" s="255" t="str">
        <f t="shared" si="88"/>
        <v>RnD Electricity Capital Cost Perc Reduction</v>
      </c>
      <c r="D650" s="250" t="s">
        <v>80</v>
      </c>
      <c r="E650" s="273"/>
      <c r="F650" s="250" t="s">
        <v>315</v>
      </c>
      <c r="G650" s="243"/>
      <c r="H650" s="40">
        <v>94</v>
      </c>
      <c r="I650" s="243" t="s">
        <v>46</v>
      </c>
      <c r="J650" s="242" t="str">
        <f>INDEX('Policy Characteristics'!D:D,MATCH(PolicyLevers!$C650,'Policy Characteristics'!$C:$C,0))</f>
        <v>R&amp;D Capital Cost Reductions</v>
      </c>
      <c r="K650" s="242" t="str">
        <f>INDEX('Policy Characteristics'!E:E,MATCH(PolicyLevers!$C650,'Policy Characteristics'!$C:$C,0))</f>
        <v>RnD electricity capital cost reduction</v>
      </c>
      <c r="L650" s="242">
        <f>INDEX('Policy Characteristics'!F:F,MATCH(PolicyLevers!$C650,'Policy Characteristics'!$C:$C,0))</f>
        <v>0</v>
      </c>
      <c r="M650" s="242">
        <f>INDEX('Policy Characteristics'!G:G,MATCH(PolicyLevers!$C650,'Policy Characteristics'!$C:$C,0))</f>
        <v>0.4</v>
      </c>
      <c r="N650" s="242">
        <f>INDEX('Policy Characteristics'!H:H,MATCH(PolicyLevers!$C650,'Policy Characteristics'!$C:$C,0))</f>
        <v>0.01</v>
      </c>
      <c r="O650" s="242" t="str">
        <f>INDEX('Policy Characteristics'!I:I,MATCH(PolicyLevers!$C650,'Policy Characteristics'!$C:$C,0))</f>
        <v>% reduction in cost</v>
      </c>
      <c r="P650" s="242"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243" t="s">
        <v>1768</v>
      </c>
      <c r="R650" s="264" t="s">
        <v>238</v>
      </c>
      <c r="S650" s="265" t="s">
        <v>77</v>
      </c>
      <c r="T650" s="243"/>
    </row>
    <row r="651" spans="1:20" x14ac:dyDescent="0.35">
      <c r="A651" s="241" t="str">
        <f>INDEX('Policy Characteristics'!A:A,MATCH(PolicyLevers!$C651,'Policy Characteristics'!$C:$C,0))</f>
        <v>Research and Development</v>
      </c>
      <c r="B651" s="241" t="str">
        <f>INDEX('Policy Characteristics'!B:B,MATCH(PolicyLevers!$C651,'Policy Characteristics'!$C:$C,0))</f>
        <v>Capital Cost Reduction</v>
      </c>
      <c r="C651" s="255" t="str">
        <f t="shared" si="88"/>
        <v>RnD Electricity Capital Cost Perc Reduction</v>
      </c>
      <c r="D651" s="250" t="s">
        <v>81</v>
      </c>
      <c r="E651" s="273"/>
      <c r="F651" s="250" t="s">
        <v>316</v>
      </c>
      <c r="G651" s="243"/>
      <c r="H651" s="40">
        <v>95</v>
      </c>
      <c r="I651" s="243" t="s">
        <v>46</v>
      </c>
      <c r="J651" s="242" t="str">
        <f>INDEX('Policy Characteristics'!D:D,MATCH(PolicyLevers!$C651,'Policy Characteristics'!$C:$C,0))</f>
        <v>R&amp;D Capital Cost Reductions</v>
      </c>
      <c r="K651" s="242" t="str">
        <f>INDEX('Policy Characteristics'!E:E,MATCH(PolicyLevers!$C651,'Policy Characteristics'!$C:$C,0))</f>
        <v>RnD electricity capital cost reduction</v>
      </c>
      <c r="L651" s="242">
        <f>INDEX('Policy Characteristics'!F:F,MATCH(PolicyLevers!$C651,'Policy Characteristics'!$C:$C,0))</f>
        <v>0</v>
      </c>
      <c r="M651" s="242">
        <f>INDEX('Policy Characteristics'!G:G,MATCH(PolicyLevers!$C651,'Policy Characteristics'!$C:$C,0))</f>
        <v>0.4</v>
      </c>
      <c r="N651" s="242">
        <f>INDEX('Policy Characteristics'!H:H,MATCH(PolicyLevers!$C651,'Policy Characteristics'!$C:$C,0))</f>
        <v>0.01</v>
      </c>
      <c r="O651" s="242" t="str">
        <f>INDEX('Policy Characteristics'!I:I,MATCH(PolicyLevers!$C651,'Policy Characteristics'!$C:$C,0))</f>
        <v>% reduction in cost</v>
      </c>
      <c r="P651" s="242"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243" t="s">
        <v>1768</v>
      </c>
      <c r="R651" s="264" t="s">
        <v>238</v>
      </c>
      <c r="S651" s="265" t="s">
        <v>77</v>
      </c>
      <c r="T651" s="243"/>
    </row>
    <row r="652" spans="1:20" x14ac:dyDescent="0.35">
      <c r="A652" s="241" t="str">
        <f>INDEX('Policy Characteristics'!A:A,MATCH(PolicyLevers!$C652,'Policy Characteristics'!$C:$C,0))</f>
        <v>Research and Development</v>
      </c>
      <c r="B652" s="241" t="str">
        <f>INDEX('Policy Characteristics'!B:B,MATCH(PolicyLevers!$C652,'Policy Characteristics'!$C:$C,0))</f>
        <v>Capital Cost Reduction</v>
      </c>
      <c r="C652" s="255" t="str">
        <f t="shared" si="88"/>
        <v>RnD Electricity Capital Cost Perc Reduction</v>
      </c>
      <c r="D652" s="250" t="s">
        <v>453</v>
      </c>
      <c r="E652" s="273"/>
      <c r="F652" s="250" t="s">
        <v>457</v>
      </c>
      <c r="G652" s="243"/>
      <c r="H652" s="40">
        <v>96</v>
      </c>
      <c r="I652" s="243" t="s">
        <v>46</v>
      </c>
      <c r="J652" s="242" t="str">
        <f>INDEX('Policy Characteristics'!D:D,MATCH(PolicyLevers!$C652,'Policy Characteristics'!$C:$C,0))</f>
        <v>R&amp;D Capital Cost Reductions</v>
      </c>
      <c r="K652" s="242" t="str">
        <f>INDEX('Policy Characteristics'!E:E,MATCH(PolicyLevers!$C652,'Policy Characteristics'!$C:$C,0))</f>
        <v>RnD electricity capital cost reduction</v>
      </c>
      <c r="L652" s="242">
        <f>INDEX('Policy Characteristics'!F:F,MATCH(PolicyLevers!$C652,'Policy Characteristics'!$C:$C,0))</f>
        <v>0</v>
      </c>
      <c r="M652" s="242">
        <f>INDEX('Policy Characteristics'!G:G,MATCH(PolicyLevers!$C652,'Policy Characteristics'!$C:$C,0))</f>
        <v>0.4</v>
      </c>
      <c r="N652" s="242">
        <f>INDEX('Policy Characteristics'!H:H,MATCH(PolicyLevers!$C652,'Policy Characteristics'!$C:$C,0))</f>
        <v>0.01</v>
      </c>
      <c r="O652" s="242" t="str">
        <f>INDEX('Policy Characteristics'!I:I,MATCH(PolicyLevers!$C652,'Policy Characteristics'!$C:$C,0))</f>
        <v>% reduction in cost</v>
      </c>
      <c r="P652" s="242"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243" t="s">
        <v>1768</v>
      </c>
      <c r="R652" s="264" t="s">
        <v>238</v>
      </c>
      <c r="S652" s="265" t="s">
        <v>77</v>
      </c>
      <c r="T652" s="243"/>
    </row>
    <row r="653" spans="1:20" x14ac:dyDescent="0.35">
      <c r="A653" s="241" t="str">
        <f>INDEX('Policy Characteristics'!A:A,MATCH(PolicyLevers!$C653,'Policy Characteristics'!$C:$C,0))</f>
        <v>Research and Development</v>
      </c>
      <c r="B653" s="241" t="str">
        <f>INDEX('Policy Characteristics'!B:B,MATCH(PolicyLevers!$C653,'Policy Characteristics'!$C:$C,0))</f>
        <v>Capital Cost Reduction</v>
      </c>
      <c r="C653" s="255" t="str">
        <f t="shared" si="88"/>
        <v>RnD Electricity Capital Cost Perc Reduction</v>
      </c>
      <c r="D653" s="250" t="s">
        <v>82</v>
      </c>
      <c r="E653" s="273"/>
      <c r="F653" s="250" t="s">
        <v>317</v>
      </c>
      <c r="G653" s="243"/>
      <c r="H653" s="40">
        <v>97</v>
      </c>
      <c r="I653" s="243" t="s">
        <v>46</v>
      </c>
      <c r="J653" s="242" t="str">
        <f>INDEX('Policy Characteristics'!D:D,MATCH(PolicyLevers!$C653,'Policy Characteristics'!$C:$C,0))</f>
        <v>R&amp;D Capital Cost Reductions</v>
      </c>
      <c r="K653" s="242" t="str">
        <f>INDEX('Policy Characteristics'!E:E,MATCH(PolicyLevers!$C653,'Policy Characteristics'!$C:$C,0))</f>
        <v>RnD electricity capital cost reduction</v>
      </c>
      <c r="L653" s="242">
        <f>INDEX('Policy Characteristics'!F:F,MATCH(PolicyLevers!$C653,'Policy Characteristics'!$C:$C,0))</f>
        <v>0</v>
      </c>
      <c r="M653" s="242">
        <f>INDEX('Policy Characteristics'!G:G,MATCH(PolicyLevers!$C653,'Policy Characteristics'!$C:$C,0))</f>
        <v>0.4</v>
      </c>
      <c r="N653" s="242">
        <f>INDEX('Policy Characteristics'!H:H,MATCH(PolicyLevers!$C653,'Policy Characteristics'!$C:$C,0))</f>
        <v>0.01</v>
      </c>
      <c r="O653" s="242" t="str">
        <f>INDEX('Policy Characteristics'!I:I,MATCH(PolicyLevers!$C653,'Policy Characteristics'!$C:$C,0))</f>
        <v>% reduction in cost</v>
      </c>
      <c r="P653" s="242"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243" t="s">
        <v>1768</v>
      </c>
      <c r="R653" s="264" t="s">
        <v>238</v>
      </c>
      <c r="S653" s="265" t="s">
        <v>77</v>
      </c>
      <c r="T653" s="243"/>
    </row>
    <row r="654" spans="1:20" x14ac:dyDescent="0.35">
      <c r="A654" s="241" t="str">
        <f>INDEX('Policy Characteristics'!A:A,MATCH(PolicyLevers!$C654,'Policy Characteristics'!$C:$C,0))</f>
        <v>Research and Development</v>
      </c>
      <c r="B654" s="241" t="str">
        <f>INDEX('Policy Characteristics'!B:B,MATCH(PolicyLevers!$C654,'Policy Characteristics'!$C:$C,0))</f>
        <v>Capital Cost Reduction</v>
      </c>
      <c r="C654" s="255" t="str">
        <f t="shared" si="88"/>
        <v>RnD Electricity Capital Cost Perc Reduction</v>
      </c>
      <c r="D654" s="250" t="s">
        <v>83</v>
      </c>
      <c r="E654" s="273"/>
      <c r="F654" s="250" t="s">
        <v>318</v>
      </c>
      <c r="G654" s="243"/>
      <c r="H654" s="40">
        <v>98</v>
      </c>
      <c r="I654" s="243" t="s">
        <v>46</v>
      </c>
      <c r="J654" s="242" t="str">
        <f>INDEX('Policy Characteristics'!D:D,MATCH(PolicyLevers!$C654,'Policy Characteristics'!$C:$C,0))</f>
        <v>R&amp;D Capital Cost Reductions</v>
      </c>
      <c r="K654" s="242" t="str">
        <f>INDEX('Policy Characteristics'!E:E,MATCH(PolicyLevers!$C654,'Policy Characteristics'!$C:$C,0))</f>
        <v>RnD electricity capital cost reduction</v>
      </c>
      <c r="L654" s="242">
        <f>INDEX('Policy Characteristics'!F:F,MATCH(PolicyLevers!$C654,'Policy Characteristics'!$C:$C,0))</f>
        <v>0</v>
      </c>
      <c r="M654" s="242">
        <f>INDEX('Policy Characteristics'!G:G,MATCH(PolicyLevers!$C654,'Policy Characteristics'!$C:$C,0))</f>
        <v>0.4</v>
      </c>
      <c r="N654" s="242">
        <f>INDEX('Policy Characteristics'!H:H,MATCH(PolicyLevers!$C654,'Policy Characteristics'!$C:$C,0))</f>
        <v>0.01</v>
      </c>
      <c r="O654" s="242" t="str">
        <f>INDEX('Policy Characteristics'!I:I,MATCH(PolicyLevers!$C654,'Policy Characteristics'!$C:$C,0))</f>
        <v>% reduction in cost</v>
      </c>
      <c r="P654" s="242"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243" t="s">
        <v>1768</v>
      </c>
      <c r="R654" s="264" t="s">
        <v>238</v>
      </c>
      <c r="S654" s="265" t="s">
        <v>77</v>
      </c>
      <c r="T654" s="243"/>
    </row>
    <row r="655" spans="1:20" x14ac:dyDescent="0.35">
      <c r="A655" s="241" t="str">
        <f>INDEX('Policy Characteristics'!A:A,MATCH(PolicyLevers!$C655,'Policy Characteristics'!$C:$C,0))</f>
        <v>Research and Development</v>
      </c>
      <c r="B655" s="241" t="str">
        <f>INDEX('Policy Characteristics'!B:B,MATCH(PolicyLevers!$C655,'Policy Characteristics'!$C:$C,0))</f>
        <v>Capital Cost Reduction</v>
      </c>
      <c r="C655" s="255" t="str">
        <f t="shared" si="88"/>
        <v>RnD Electricity Capital Cost Perc Reduction</v>
      </c>
      <c r="D655" s="250" t="s">
        <v>84</v>
      </c>
      <c r="E655" s="273"/>
      <c r="F655" s="250" t="s">
        <v>319</v>
      </c>
      <c r="G655" s="243"/>
      <c r="H655" s="40">
        <v>99</v>
      </c>
      <c r="I655" s="243" t="s">
        <v>46</v>
      </c>
      <c r="J655" s="242" t="str">
        <f>INDEX('Policy Characteristics'!D:D,MATCH(PolicyLevers!$C655,'Policy Characteristics'!$C:$C,0))</f>
        <v>R&amp;D Capital Cost Reductions</v>
      </c>
      <c r="K655" s="242" t="str">
        <f>INDEX('Policy Characteristics'!E:E,MATCH(PolicyLevers!$C655,'Policy Characteristics'!$C:$C,0))</f>
        <v>RnD electricity capital cost reduction</v>
      </c>
      <c r="L655" s="242">
        <f>INDEX('Policy Characteristics'!F:F,MATCH(PolicyLevers!$C655,'Policy Characteristics'!$C:$C,0))</f>
        <v>0</v>
      </c>
      <c r="M655" s="242">
        <f>INDEX('Policy Characteristics'!G:G,MATCH(PolicyLevers!$C655,'Policy Characteristics'!$C:$C,0))</f>
        <v>0.4</v>
      </c>
      <c r="N655" s="242">
        <f>INDEX('Policy Characteristics'!H:H,MATCH(PolicyLevers!$C655,'Policy Characteristics'!$C:$C,0))</f>
        <v>0.01</v>
      </c>
      <c r="O655" s="242" t="str">
        <f>INDEX('Policy Characteristics'!I:I,MATCH(PolicyLevers!$C655,'Policy Characteristics'!$C:$C,0))</f>
        <v>% reduction in cost</v>
      </c>
      <c r="P655" s="242"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243" t="s">
        <v>1768</v>
      </c>
      <c r="R655" s="264" t="s">
        <v>238</v>
      </c>
      <c r="S655" s="265" t="s">
        <v>77</v>
      </c>
      <c r="T655" s="243"/>
    </row>
    <row r="656" spans="1:20" x14ac:dyDescent="0.35">
      <c r="A656" s="241" t="str">
        <f>INDEX('Policy Characteristics'!A:A,MATCH(PolicyLevers!$C656,'Policy Characteristics'!$C:$C,0))</f>
        <v>Research and Development</v>
      </c>
      <c r="B656" s="241" t="str">
        <f>INDEX('Policy Characteristics'!B:B,MATCH(PolicyLevers!$C656,'Policy Characteristics'!$C:$C,0))</f>
        <v>Capital Cost Reduction</v>
      </c>
      <c r="C656" s="255" t="str">
        <f t="shared" si="88"/>
        <v>RnD Electricity Capital Cost Perc Reduction</v>
      </c>
      <c r="D656" s="250" t="s">
        <v>300</v>
      </c>
      <c r="E656" s="273"/>
      <c r="F656" s="250" t="s">
        <v>512</v>
      </c>
      <c r="G656" s="243"/>
      <c r="H656" s="40">
        <v>192</v>
      </c>
      <c r="I656" s="243" t="s">
        <v>46</v>
      </c>
      <c r="J656" s="242" t="str">
        <f>INDEX('Policy Characteristics'!D:D,MATCH(PolicyLevers!$C656,'Policy Characteristics'!$C:$C,0))</f>
        <v>R&amp;D Capital Cost Reductions</v>
      </c>
      <c r="K656" s="242" t="str">
        <f>INDEX('Policy Characteristics'!E:E,MATCH(PolicyLevers!$C656,'Policy Characteristics'!$C:$C,0))</f>
        <v>RnD electricity capital cost reduction</v>
      </c>
      <c r="L656" s="242">
        <f>INDEX('Policy Characteristics'!F:F,MATCH(PolicyLevers!$C656,'Policy Characteristics'!$C:$C,0))</f>
        <v>0</v>
      </c>
      <c r="M656" s="242">
        <f>INDEX('Policy Characteristics'!G:G,MATCH(PolicyLevers!$C656,'Policy Characteristics'!$C:$C,0))</f>
        <v>0.4</v>
      </c>
      <c r="N656" s="242">
        <f>INDEX('Policy Characteristics'!H:H,MATCH(PolicyLevers!$C656,'Policy Characteristics'!$C:$C,0))</f>
        <v>0.01</v>
      </c>
      <c r="O656" s="242" t="str">
        <f>INDEX('Policy Characteristics'!I:I,MATCH(PolicyLevers!$C656,'Policy Characteristics'!$C:$C,0))</f>
        <v>% reduction in cost</v>
      </c>
      <c r="P656" s="242"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243" t="s">
        <v>1768</v>
      </c>
      <c r="R656" s="264" t="s">
        <v>238</v>
      </c>
      <c r="S656" s="265" t="s">
        <v>77</v>
      </c>
      <c r="T656" s="243"/>
    </row>
    <row r="657" spans="1:20" x14ac:dyDescent="0.35">
      <c r="A657" s="241" t="str">
        <f>INDEX('Policy Characteristics'!A:A,MATCH(PolicyLevers!$C657,'Policy Characteristics'!$C:$C,0))</f>
        <v>Research and Development</v>
      </c>
      <c r="B657" s="241" t="str">
        <f>INDEX('Policy Characteristics'!B:B,MATCH(PolicyLevers!$C657,'Policy Characteristics'!$C:$C,0))</f>
        <v>Capital Cost Reduction</v>
      </c>
      <c r="C657" s="255" t="str">
        <f t="shared" ref="A650:C658" si="89">C$648</f>
        <v>RnD Electricity Capital Cost Perc Reduction</v>
      </c>
      <c r="D657" s="250" t="s">
        <v>449</v>
      </c>
      <c r="E657" s="273"/>
      <c r="F657" s="250" t="s">
        <v>450</v>
      </c>
      <c r="G657" s="243"/>
      <c r="H657" s="40">
        <v>180</v>
      </c>
      <c r="I657" s="243" t="s">
        <v>46</v>
      </c>
      <c r="J657" s="242" t="str">
        <f>INDEX('Policy Characteristics'!D:D,MATCH(PolicyLevers!$C657,'Policy Characteristics'!$C:$C,0))</f>
        <v>R&amp;D Capital Cost Reductions</v>
      </c>
      <c r="K657" s="242" t="str">
        <f>INDEX('Policy Characteristics'!E:E,MATCH(PolicyLevers!$C657,'Policy Characteristics'!$C:$C,0))</f>
        <v>RnD electricity capital cost reduction</v>
      </c>
      <c r="L657" s="242">
        <f>INDEX('Policy Characteristics'!F:F,MATCH(PolicyLevers!$C657,'Policy Characteristics'!$C:$C,0))</f>
        <v>0</v>
      </c>
      <c r="M657" s="242">
        <f>INDEX('Policy Characteristics'!G:G,MATCH(PolicyLevers!$C657,'Policy Characteristics'!$C:$C,0))</f>
        <v>0.4</v>
      </c>
      <c r="N657" s="242">
        <f>INDEX('Policy Characteristics'!H:H,MATCH(PolicyLevers!$C657,'Policy Characteristics'!$C:$C,0))</f>
        <v>0.01</v>
      </c>
      <c r="O657" s="242" t="str">
        <f>INDEX('Policy Characteristics'!I:I,MATCH(PolicyLevers!$C657,'Policy Characteristics'!$C:$C,0))</f>
        <v>% reduction in cost</v>
      </c>
      <c r="P657" s="242"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243" t="s">
        <v>1768</v>
      </c>
      <c r="R657" s="264" t="s">
        <v>238</v>
      </c>
      <c r="S657" s="265" t="s">
        <v>77</v>
      </c>
      <c r="T657" s="243"/>
    </row>
    <row r="658" spans="1:20" x14ac:dyDescent="0.35">
      <c r="A658" s="241" t="str">
        <f>INDEX('Policy Characteristics'!A:A,MATCH(PolicyLevers!$C658,'Policy Characteristics'!$C:$C,0))</f>
        <v>Research and Development</v>
      </c>
      <c r="B658" s="241" t="str">
        <f>INDEX('Policy Characteristics'!B:B,MATCH(PolicyLevers!$C658,'Policy Characteristics'!$C:$C,0))</f>
        <v>Capital Cost Reduction</v>
      </c>
      <c r="C658" s="255" t="str">
        <f t="shared" si="89"/>
        <v>RnD Electricity Capital Cost Perc Reduction</v>
      </c>
      <c r="D658" s="250" t="s">
        <v>458</v>
      </c>
      <c r="E658" s="273"/>
      <c r="F658" s="250" t="s">
        <v>460</v>
      </c>
      <c r="G658" s="243"/>
      <c r="H658" s="40">
        <v>183</v>
      </c>
      <c r="I658" s="243" t="s">
        <v>46</v>
      </c>
      <c r="J658" s="242" t="str">
        <f>INDEX('Policy Characteristics'!D:D,MATCH(PolicyLevers!$C658,'Policy Characteristics'!$C:$C,0))</f>
        <v>R&amp;D Capital Cost Reductions</v>
      </c>
      <c r="K658" s="242" t="str">
        <f>INDEX('Policy Characteristics'!E:E,MATCH(PolicyLevers!$C658,'Policy Characteristics'!$C:$C,0))</f>
        <v>RnD electricity capital cost reduction</v>
      </c>
      <c r="L658" s="242">
        <f>INDEX('Policy Characteristics'!F:F,MATCH(PolicyLevers!$C658,'Policy Characteristics'!$C:$C,0))</f>
        <v>0</v>
      </c>
      <c r="M658" s="242">
        <f>INDEX('Policy Characteristics'!G:G,MATCH(PolicyLevers!$C658,'Policy Characteristics'!$C:$C,0))</f>
        <v>0.4</v>
      </c>
      <c r="N658" s="242">
        <f>INDEX('Policy Characteristics'!H:H,MATCH(PolicyLevers!$C658,'Policy Characteristics'!$C:$C,0))</f>
        <v>0.01</v>
      </c>
      <c r="O658" s="242" t="str">
        <f>INDEX('Policy Characteristics'!I:I,MATCH(PolicyLevers!$C658,'Policy Characteristics'!$C:$C,0))</f>
        <v>% reduction in cost</v>
      </c>
      <c r="P658" s="242"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243" t="s">
        <v>1768</v>
      </c>
      <c r="R658" s="264" t="s">
        <v>238</v>
      </c>
      <c r="S658" s="265" t="s">
        <v>77</v>
      </c>
      <c r="T658" s="243"/>
    </row>
    <row r="659" spans="1:20" x14ac:dyDescent="0.35">
      <c r="A659" s="241" t="str">
        <f>INDEX('Policy Characteristics'!A:A,MATCH(PolicyLevers!$C659,'Policy Characteristics'!$C:$C,0))</f>
        <v>Research and Development</v>
      </c>
      <c r="B659" s="241" t="str">
        <f>INDEX('Policy Characteristics'!B:B,MATCH(PolicyLevers!$C659,'Policy Characteristics'!$C:$C,0))</f>
        <v>Capital Cost Reduction</v>
      </c>
      <c r="C659" s="262" t="s">
        <v>280</v>
      </c>
      <c r="D659" s="243" t="s">
        <v>141</v>
      </c>
      <c r="E659" s="243"/>
      <c r="F659" s="250" t="s">
        <v>320</v>
      </c>
      <c r="G659" s="243"/>
      <c r="H659" s="40">
        <v>100</v>
      </c>
      <c r="I659" s="243" t="s">
        <v>46</v>
      </c>
      <c r="J659" s="242" t="str">
        <f>INDEX('Policy Characteristics'!D:D,MATCH(PolicyLevers!$C659,'Policy Characteristics'!$C:$C,0))</f>
        <v>R&amp;D Capital Cost Reductions</v>
      </c>
      <c r="K659" s="242" t="str">
        <f>INDEX('Policy Characteristics'!E:E,MATCH(PolicyLevers!$C659,'Policy Characteristics'!$C:$C,0))</f>
        <v>RnD industry capital cost reduction</v>
      </c>
      <c r="L659" s="242">
        <f>INDEX('Policy Characteristics'!F:F,MATCH(PolicyLevers!$C659,'Policy Characteristics'!$C:$C,0))</f>
        <v>0</v>
      </c>
      <c r="M659" s="242">
        <f>INDEX('Policy Characteristics'!G:G,MATCH(PolicyLevers!$C659,'Policy Characteristics'!$C:$C,0))</f>
        <v>0.4</v>
      </c>
      <c r="N659" s="242">
        <f>INDEX('Policy Characteristics'!H:H,MATCH(PolicyLevers!$C659,'Policy Characteristics'!$C:$C,0))</f>
        <v>0.01</v>
      </c>
      <c r="O659" s="242" t="str">
        <f>INDEX('Policy Characteristics'!I:I,MATCH(PolicyLevers!$C659,'Policy Characteristics'!$C:$C,0))</f>
        <v>% reduction in cost</v>
      </c>
      <c r="P659" s="242"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243" t="s">
        <v>1768</v>
      </c>
      <c r="R659" s="264" t="s">
        <v>238</v>
      </c>
      <c r="S659" s="265" t="s">
        <v>77</v>
      </c>
      <c r="T659" s="243"/>
    </row>
    <row r="660" spans="1:20" x14ac:dyDescent="0.35">
      <c r="A660" s="241" t="str">
        <f>INDEX('Policy Characteristics'!A:A,MATCH(PolicyLevers!$C660,'Policy Characteristics'!$C:$C,0))</f>
        <v>Research and Development</v>
      </c>
      <c r="B660" s="241" t="str">
        <f>INDEX('Policy Characteristics'!B:B,MATCH(PolicyLevers!$C660,'Policy Characteristics'!$C:$C,0))</f>
        <v>Capital Cost Reduction</v>
      </c>
      <c r="C660" s="255" t="str">
        <f t="shared" ref="B660:C667" si="90">C$659</f>
        <v>RnD Industry Capital Cost Perc Reduction</v>
      </c>
      <c r="D660" s="250" t="s">
        <v>142</v>
      </c>
      <c r="E660" s="243"/>
      <c r="F660" s="250" t="s">
        <v>321</v>
      </c>
      <c r="G660" s="243"/>
      <c r="H660" s="40">
        <v>101</v>
      </c>
      <c r="I660" s="243" t="s">
        <v>46</v>
      </c>
      <c r="J660" s="242" t="str">
        <f>INDEX('Policy Characteristics'!D:D,MATCH(PolicyLevers!$C660,'Policy Characteristics'!$C:$C,0))</f>
        <v>R&amp;D Capital Cost Reductions</v>
      </c>
      <c r="K660" s="242" t="str">
        <f>INDEX('Policy Characteristics'!E:E,MATCH(PolicyLevers!$C660,'Policy Characteristics'!$C:$C,0))</f>
        <v>RnD industry capital cost reduction</v>
      </c>
      <c r="L660" s="242">
        <f>INDEX('Policy Characteristics'!F:F,MATCH(PolicyLevers!$C660,'Policy Characteristics'!$C:$C,0))</f>
        <v>0</v>
      </c>
      <c r="M660" s="242">
        <f>INDEX('Policy Characteristics'!G:G,MATCH(PolicyLevers!$C660,'Policy Characteristics'!$C:$C,0))</f>
        <v>0.4</v>
      </c>
      <c r="N660" s="242">
        <f>INDEX('Policy Characteristics'!H:H,MATCH(PolicyLevers!$C660,'Policy Characteristics'!$C:$C,0))</f>
        <v>0.01</v>
      </c>
      <c r="O660" s="242" t="str">
        <f>INDEX('Policy Characteristics'!I:I,MATCH(PolicyLevers!$C660,'Policy Characteristics'!$C:$C,0))</f>
        <v>% reduction in cost</v>
      </c>
      <c r="P660" s="242"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243" t="s">
        <v>1768</v>
      </c>
      <c r="R660" s="264" t="s">
        <v>238</v>
      </c>
      <c r="S660" s="265" t="s">
        <v>77</v>
      </c>
      <c r="T660" s="243"/>
    </row>
    <row r="661" spans="1:20" x14ac:dyDescent="0.35">
      <c r="A661" s="241" t="str">
        <f>INDEX('Policy Characteristics'!A:A,MATCH(PolicyLevers!$C661,'Policy Characteristics'!$C:$C,0))</f>
        <v>Research and Development</v>
      </c>
      <c r="B661" s="241" t="str">
        <f>INDEX('Policy Characteristics'!B:B,MATCH(PolicyLevers!$C661,'Policy Characteristics'!$C:$C,0))</f>
        <v>Capital Cost Reduction</v>
      </c>
      <c r="C661" s="255" t="str">
        <f t="shared" si="90"/>
        <v>RnD Industry Capital Cost Perc Reduction</v>
      </c>
      <c r="D661" s="250" t="s">
        <v>143</v>
      </c>
      <c r="E661" s="243"/>
      <c r="F661" s="250" t="s">
        <v>322</v>
      </c>
      <c r="G661" s="243"/>
      <c r="H661" s="40">
        <v>102</v>
      </c>
      <c r="I661" s="243" t="s">
        <v>46</v>
      </c>
      <c r="J661" s="242" t="str">
        <f>INDEX('Policy Characteristics'!D:D,MATCH(PolicyLevers!$C661,'Policy Characteristics'!$C:$C,0))</f>
        <v>R&amp;D Capital Cost Reductions</v>
      </c>
      <c r="K661" s="242" t="str">
        <f>INDEX('Policy Characteristics'!E:E,MATCH(PolicyLevers!$C661,'Policy Characteristics'!$C:$C,0))</f>
        <v>RnD industry capital cost reduction</v>
      </c>
      <c r="L661" s="242">
        <f>INDEX('Policy Characteristics'!F:F,MATCH(PolicyLevers!$C661,'Policy Characteristics'!$C:$C,0))</f>
        <v>0</v>
      </c>
      <c r="M661" s="242">
        <f>INDEX('Policy Characteristics'!G:G,MATCH(PolicyLevers!$C661,'Policy Characteristics'!$C:$C,0))</f>
        <v>0.4</v>
      </c>
      <c r="N661" s="242">
        <f>INDEX('Policy Characteristics'!H:H,MATCH(PolicyLevers!$C661,'Policy Characteristics'!$C:$C,0))</f>
        <v>0.01</v>
      </c>
      <c r="O661" s="242" t="str">
        <f>INDEX('Policy Characteristics'!I:I,MATCH(PolicyLevers!$C661,'Policy Characteristics'!$C:$C,0))</f>
        <v>% reduction in cost</v>
      </c>
      <c r="P661" s="242"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243" t="s">
        <v>1768</v>
      </c>
      <c r="R661" s="264" t="s">
        <v>238</v>
      </c>
      <c r="S661" s="265" t="s">
        <v>77</v>
      </c>
      <c r="T661" s="243"/>
    </row>
    <row r="662" spans="1:20" x14ac:dyDescent="0.35">
      <c r="A662" s="241" t="str">
        <f>INDEX('Policy Characteristics'!A:A,MATCH(PolicyLevers!$C662,'Policy Characteristics'!$C:$C,0))</f>
        <v>Research and Development</v>
      </c>
      <c r="B662" s="241" t="str">
        <f>INDEX('Policy Characteristics'!B:B,MATCH(PolicyLevers!$C662,'Policy Characteristics'!$C:$C,0))</f>
        <v>Capital Cost Reduction</v>
      </c>
      <c r="C662" s="255" t="str">
        <f t="shared" si="90"/>
        <v>RnD Industry Capital Cost Perc Reduction</v>
      </c>
      <c r="D662" s="250" t="s">
        <v>144</v>
      </c>
      <c r="E662" s="243"/>
      <c r="F662" s="250" t="s">
        <v>323</v>
      </c>
      <c r="G662" s="243"/>
      <c r="H662" s="40">
        <v>103</v>
      </c>
      <c r="I662" s="243" t="s">
        <v>46</v>
      </c>
      <c r="J662" s="242" t="str">
        <f>INDEX('Policy Characteristics'!D:D,MATCH(PolicyLevers!$C662,'Policy Characteristics'!$C:$C,0))</f>
        <v>R&amp;D Capital Cost Reductions</v>
      </c>
      <c r="K662" s="242" t="str">
        <f>INDEX('Policy Characteristics'!E:E,MATCH(PolicyLevers!$C662,'Policy Characteristics'!$C:$C,0))</f>
        <v>RnD industry capital cost reduction</v>
      </c>
      <c r="L662" s="242">
        <f>INDEX('Policy Characteristics'!F:F,MATCH(PolicyLevers!$C662,'Policy Characteristics'!$C:$C,0))</f>
        <v>0</v>
      </c>
      <c r="M662" s="242">
        <f>INDEX('Policy Characteristics'!G:G,MATCH(PolicyLevers!$C662,'Policy Characteristics'!$C:$C,0))</f>
        <v>0.4</v>
      </c>
      <c r="N662" s="242">
        <f>INDEX('Policy Characteristics'!H:H,MATCH(PolicyLevers!$C662,'Policy Characteristics'!$C:$C,0))</f>
        <v>0.01</v>
      </c>
      <c r="O662" s="242" t="str">
        <f>INDEX('Policy Characteristics'!I:I,MATCH(PolicyLevers!$C662,'Policy Characteristics'!$C:$C,0))</f>
        <v>% reduction in cost</v>
      </c>
      <c r="P662" s="242"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243" t="s">
        <v>1768</v>
      </c>
      <c r="R662" s="264" t="s">
        <v>238</v>
      </c>
      <c r="S662" s="265" t="s">
        <v>77</v>
      </c>
      <c r="T662" s="243"/>
    </row>
    <row r="663" spans="1:20" x14ac:dyDescent="0.35">
      <c r="A663" s="241" t="str">
        <f>INDEX('Policy Characteristics'!A:A,MATCH(PolicyLevers!$C663,'Policy Characteristics'!$C:$C,0))</f>
        <v>Research and Development</v>
      </c>
      <c r="B663" s="241" t="str">
        <f>INDEX('Policy Characteristics'!B:B,MATCH(PolicyLevers!$C663,'Policy Characteristics'!$C:$C,0))</f>
        <v>Capital Cost Reduction</v>
      </c>
      <c r="C663" s="255" t="str">
        <f t="shared" si="90"/>
        <v>RnD Industry Capital Cost Perc Reduction</v>
      </c>
      <c r="D663" s="250" t="s">
        <v>724</v>
      </c>
      <c r="E663" s="243"/>
      <c r="F663" s="250" t="s">
        <v>324</v>
      </c>
      <c r="G663" s="243"/>
      <c r="H663" s="40">
        <v>104</v>
      </c>
      <c r="I663" s="243" t="s">
        <v>46</v>
      </c>
      <c r="J663" s="242" t="str">
        <f>INDEX('Policy Characteristics'!D:D,MATCH(PolicyLevers!$C663,'Policy Characteristics'!$C:$C,0))</f>
        <v>R&amp;D Capital Cost Reductions</v>
      </c>
      <c r="K663" s="242" t="str">
        <f>INDEX('Policy Characteristics'!E:E,MATCH(PolicyLevers!$C663,'Policy Characteristics'!$C:$C,0))</f>
        <v>RnD industry capital cost reduction</v>
      </c>
      <c r="L663" s="242">
        <f>INDEX('Policy Characteristics'!F:F,MATCH(PolicyLevers!$C663,'Policy Characteristics'!$C:$C,0))</f>
        <v>0</v>
      </c>
      <c r="M663" s="242">
        <f>INDEX('Policy Characteristics'!G:G,MATCH(PolicyLevers!$C663,'Policy Characteristics'!$C:$C,0))</f>
        <v>0.4</v>
      </c>
      <c r="N663" s="242">
        <f>INDEX('Policy Characteristics'!H:H,MATCH(PolicyLevers!$C663,'Policy Characteristics'!$C:$C,0))</f>
        <v>0.01</v>
      </c>
      <c r="O663" s="242" t="str">
        <f>INDEX('Policy Characteristics'!I:I,MATCH(PolicyLevers!$C663,'Policy Characteristics'!$C:$C,0))</f>
        <v>% reduction in cost</v>
      </c>
      <c r="P663" s="242"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243" t="s">
        <v>1768</v>
      </c>
      <c r="R663" s="264" t="s">
        <v>238</v>
      </c>
      <c r="S663" s="265" t="s">
        <v>77</v>
      </c>
      <c r="T663" s="243"/>
    </row>
    <row r="664" spans="1:20" x14ac:dyDescent="0.35">
      <c r="A664" s="241" t="str">
        <f>INDEX('Policy Characteristics'!A:A,MATCH(PolicyLevers!$C664,'Policy Characteristics'!$C:$C,0))</f>
        <v>Research and Development</v>
      </c>
      <c r="B664" s="241" t="str">
        <f>INDEX('Policy Characteristics'!B:B,MATCH(PolicyLevers!$C664,'Policy Characteristics'!$C:$C,0))</f>
        <v>Capital Cost Reduction</v>
      </c>
      <c r="C664" s="255" t="str">
        <f t="shared" si="90"/>
        <v>RnD Industry Capital Cost Perc Reduction</v>
      </c>
      <c r="D664" s="250" t="s">
        <v>145</v>
      </c>
      <c r="E664" s="243"/>
      <c r="F664" s="250" t="s">
        <v>729</v>
      </c>
      <c r="G664" s="243"/>
      <c r="H664" s="40">
        <v>105</v>
      </c>
      <c r="I664" s="243" t="s">
        <v>46</v>
      </c>
      <c r="J664" s="242" t="str">
        <f>INDEX('Policy Characteristics'!D:D,MATCH(PolicyLevers!$C664,'Policy Characteristics'!$C:$C,0))</f>
        <v>R&amp;D Capital Cost Reductions</v>
      </c>
      <c r="K664" s="242" t="str">
        <f>INDEX('Policy Characteristics'!E:E,MATCH(PolicyLevers!$C664,'Policy Characteristics'!$C:$C,0))</f>
        <v>RnD industry capital cost reduction</v>
      </c>
      <c r="L664" s="242">
        <f>INDEX('Policy Characteristics'!F:F,MATCH(PolicyLevers!$C664,'Policy Characteristics'!$C:$C,0))</f>
        <v>0</v>
      </c>
      <c r="M664" s="242">
        <f>INDEX('Policy Characteristics'!G:G,MATCH(PolicyLevers!$C664,'Policy Characteristics'!$C:$C,0))</f>
        <v>0.4</v>
      </c>
      <c r="N664" s="242">
        <f>INDEX('Policy Characteristics'!H:H,MATCH(PolicyLevers!$C664,'Policy Characteristics'!$C:$C,0))</f>
        <v>0.01</v>
      </c>
      <c r="O664" s="242" t="str">
        <f>INDEX('Policy Characteristics'!I:I,MATCH(PolicyLevers!$C664,'Policy Characteristics'!$C:$C,0))</f>
        <v>% reduction in cost</v>
      </c>
      <c r="P664" s="242"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243" t="s">
        <v>1768</v>
      </c>
      <c r="R664" s="264" t="s">
        <v>238</v>
      </c>
      <c r="S664" s="265" t="s">
        <v>77</v>
      </c>
      <c r="T664" s="243"/>
    </row>
    <row r="665" spans="1:20" x14ac:dyDescent="0.35">
      <c r="A665" s="241" t="str">
        <f>INDEX('Policy Characteristics'!A:A,MATCH(PolicyLevers!$C665,'Policy Characteristics'!$C:$C,0))</f>
        <v>Research and Development</v>
      </c>
      <c r="B665" s="241" t="str">
        <f>INDEX('Policy Characteristics'!B:B,MATCH(PolicyLevers!$C665,'Policy Characteristics'!$C:$C,0))</f>
        <v>Capital Cost Reduction</v>
      </c>
      <c r="C665" s="255" t="str">
        <f t="shared" si="90"/>
        <v>RnD Industry Capital Cost Perc Reduction</v>
      </c>
      <c r="D665" s="250" t="s">
        <v>146</v>
      </c>
      <c r="E665" s="243"/>
      <c r="F665" s="250" t="s">
        <v>325</v>
      </c>
      <c r="G665" s="243"/>
      <c r="H665" s="40">
        <v>106</v>
      </c>
      <c r="I665" s="243" t="s">
        <v>46</v>
      </c>
      <c r="J665" s="242" t="str">
        <f>INDEX('Policy Characteristics'!D:D,MATCH(PolicyLevers!$C665,'Policy Characteristics'!$C:$C,0))</f>
        <v>R&amp;D Capital Cost Reductions</v>
      </c>
      <c r="K665" s="242" t="str">
        <f>INDEX('Policy Characteristics'!E:E,MATCH(PolicyLevers!$C665,'Policy Characteristics'!$C:$C,0))</f>
        <v>RnD industry capital cost reduction</v>
      </c>
      <c r="L665" s="242">
        <f>INDEX('Policy Characteristics'!F:F,MATCH(PolicyLevers!$C665,'Policy Characteristics'!$C:$C,0))</f>
        <v>0</v>
      </c>
      <c r="M665" s="242">
        <f>INDEX('Policy Characteristics'!G:G,MATCH(PolicyLevers!$C665,'Policy Characteristics'!$C:$C,0))</f>
        <v>0.4</v>
      </c>
      <c r="N665" s="242">
        <f>INDEX('Policy Characteristics'!H:H,MATCH(PolicyLevers!$C665,'Policy Characteristics'!$C:$C,0))</f>
        <v>0.01</v>
      </c>
      <c r="O665" s="242" t="str">
        <f>INDEX('Policy Characteristics'!I:I,MATCH(PolicyLevers!$C665,'Policy Characteristics'!$C:$C,0))</f>
        <v>% reduction in cost</v>
      </c>
      <c r="P665" s="242"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243" t="s">
        <v>1768</v>
      </c>
      <c r="R665" s="264" t="s">
        <v>238</v>
      </c>
      <c r="S665" s="265" t="s">
        <v>77</v>
      </c>
      <c r="T665" s="243"/>
    </row>
    <row r="666" spans="1:20" x14ac:dyDescent="0.35">
      <c r="A666" s="241" t="str">
        <f>INDEX('Policy Characteristics'!A:A,MATCH(PolicyLevers!$C666,'Policy Characteristics'!$C:$C,0))</f>
        <v>Research and Development</v>
      </c>
      <c r="B666" s="241" t="str">
        <f>INDEX('Policy Characteristics'!B:B,MATCH(PolicyLevers!$C666,'Policy Characteristics'!$C:$C,0))</f>
        <v>Capital Cost Reduction</v>
      </c>
      <c r="C666" s="255" t="str">
        <f t="shared" si="90"/>
        <v>RnD Industry Capital Cost Perc Reduction</v>
      </c>
      <c r="D666" s="250" t="s">
        <v>147</v>
      </c>
      <c r="E666" s="243"/>
      <c r="F666" s="250" t="s">
        <v>326</v>
      </c>
      <c r="G666" s="243"/>
      <c r="H666" s="40">
        <v>107</v>
      </c>
      <c r="I666" s="243" t="s">
        <v>46</v>
      </c>
      <c r="J666" s="242" t="str">
        <f>INDEX('Policy Characteristics'!D:D,MATCH(PolicyLevers!$C666,'Policy Characteristics'!$C:$C,0))</f>
        <v>R&amp;D Capital Cost Reductions</v>
      </c>
      <c r="K666" s="242" t="str">
        <f>INDEX('Policy Characteristics'!E:E,MATCH(PolicyLevers!$C666,'Policy Characteristics'!$C:$C,0))</f>
        <v>RnD industry capital cost reduction</v>
      </c>
      <c r="L666" s="242">
        <f>INDEX('Policy Characteristics'!F:F,MATCH(PolicyLevers!$C666,'Policy Characteristics'!$C:$C,0))</f>
        <v>0</v>
      </c>
      <c r="M666" s="242">
        <f>INDEX('Policy Characteristics'!G:G,MATCH(PolicyLevers!$C666,'Policy Characteristics'!$C:$C,0))</f>
        <v>0.4</v>
      </c>
      <c r="N666" s="242">
        <f>INDEX('Policy Characteristics'!H:H,MATCH(PolicyLevers!$C666,'Policy Characteristics'!$C:$C,0))</f>
        <v>0.01</v>
      </c>
      <c r="O666" s="242" t="str">
        <f>INDEX('Policy Characteristics'!I:I,MATCH(PolicyLevers!$C666,'Policy Characteristics'!$C:$C,0))</f>
        <v>% reduction in cost</v>
      </c>
      <c r="P666" s="242"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243" t="s">
        <v>1768</v>
      </c>
      <c r="R666" s="264" t="s">
        <v>238</v>
      </c>
      <c r="S666" s="265" t="s">
        <v>77</v>
      </c>
      <c r="T666" s="243"/>
    </row>
    <row r="667" spans="1:20" x14ac:dyDescent="0.35">
      <c r="A667" s="241" t="str">
        <f>INDEX('Policy Characteristics'!A:A,MATCH(PolicyLevers!$C667,'Policy Characteristics'!$C:$C,0))</f>
        <v>Research and Development</v>
      </c>
      <c r="B667" s="241" t="str">
        <f>INDEX('Policy Characteristics'!B:B,MATCH(PolicyLevers!$C667,'Policy Characteristics'!$C:$C,0))</f>
        <v>Capital Cost Reduction</v>
      </c>
      <c r="C667" s="252" t="s">
        <v>281</v>
      </c>
      <c r="D667" s="243" t="s">
        <v>499</v>
      </c>
      <c r="E667" s="243"/>
      <c r="F667" s="243" t="s">
        <v>478</v>
      </c>
      <c r="G667" s="243"/>
      <c r="H667" s="40">
        <v>108</v>
      </c>
      <c r="I667" s="243" t="s">
        <v>46</v>
      </c>
      <c r="J667" s="242" t="str">
        <f>INDEX('Policy Characteristics'!D:D,MATCH(PolicyLevers!$C667,'Policy Characteristics'!$C:$C,0))</f>
        <v>R&amp;D Capital Cost Reductions</v>
      </c>
      <c r="K667" s="242" t="str">
        <f>INDEX('Policy Characteristics'!E:E,MATCH(PolicyLevers!$C667,'Policy Characteristics'!$C:$C,0))</f>
        <v>RnD transportation capital cost reduction</v>
      </c>
      <c r="L667" s="242">
        <f>INDEX('Policy Characteristics'!F:F,MATCH(PolicyLevers!$C667,'Policy Characteristics'!$C:$C,0))</f>
        <v>0</v>
      </c>
      <c r="M667" s="242">
        <f>INDEX('Policy Characteristics'!G:G,MATCH(PolicyLevers!$C667,'Policy Characteristics'!$C:$C,0))</f>
        <v>0.4</v>
      </c>
      <c r="N667" s="242">
        <f>INDEX('Policy Characteristics'!H:H,MATCH(PolicyLevers!$C667,'Policy Characteristics'!$C:$C,0))</f>
        <v>0.01</v>
      </c>
      <c r="O667" s="242" t="str">
        <f>INDEX('Policy Characteristics'!I:I,MATCH(PolicyLevers!$C667,'Policy Characteristics'!$C:$C,0))</f>
        <v>% reduction in cost</v>
      </c>
      <c r="P667" s="242"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243" t="s">
        <v>1768</v>
      </c>
      <c r="R667" s="264" t="s">
        <v>238</v>
      </c>
      <c r="S667" s="265" t="s">
        <v>77</v>
      </c>
      <c r="T667" s="243"/>
    </row>
    <row r="668" spans="1:20" x14ac:dyDescent="0.35">
      <c r="A668" s="241" t="str">
        <f>INDEX('Policy Characteristics'!A:A,MATCH(PolicyLevers!$C668,'Policy Characteristics'!$C:$C,0))</f>
        <v>Research and Development</v>
      </c>
      <c r="B668" s="241" t="str">
        <f>INDEX('Policy Characteristics'!B:B,MATCH(PolicyLevers!$C668,'Policy Characteristics'!$C:$C,0))</f>
        <v>Capital Cost Reduction</v>
      </c>
      <c r="C668" s="255" t="str">
        <f t="shared" ref="B668:C673" si="91">C$667</f>
        <v>RnD Transportation Capital Cost Perc Reduction</v>
      </c>
      <c r="D668" s="243" t="s">
        <v>500</v>
      </c>
      <c r="E668" s="243"/>
      <c r="F668" s="243" t="s">
        <v>479</v>
      </c>
      <c r="G668" s="243"/>
      <c r="H668" s="40">
        <v>109</v>
      </c>
      <c r="I668" s="243" t="s">
        <v>46</v>
      </c>
      <c r="J668" s="242" t="str">
        <f>INDEX('Policy Characteristics'!D:D,MATCH(PolicyLevers!$C668,'Policy Characteristics'!$C:$C,0))</f>
        <v>R&amp;D Capital Cost Reductions</v>
      </c>
      <c r="K668" s="242" t="str">
        <f>INDEX('Policy Characteristics'!E:E,MATCH(PolicyLevers!$C668,'Policy Characteristics'!$C:$C,0))</f>
        <v>RnD transportation capital cost reduction</v>
      </c>
      <c r="L668" s="242">
        <f>INDEX('Policy Characteristics'!F:F,MATCH(PolicyLevers!$C668,'Policy Characteristics'!$C:$C,0))</f>
        <v>0</v>
      </c>
      <c r="M668" s="242">
        <f>INDEX('Policy Characteristics'!G:G,MATCH(PolicyLevers!$C668,'Policy Characteristics'!$C:$C,0))</f>
        <v>0.4</v>
      </c>
      <c r="N668" s="242">
        <f>INDEX('Policy Characteristics'!H:H,MATCH(PolicyLevers!$C668,'Policy Characteristics'!$C:$C,0))</f>
        <v>0.01</v>
      </c>
      <c r="O668" s="242" t="str">
        <f>INDEX('Policy Characteristics'!I:I,MATCH(PolicyLevers!$C668,'Policy Characteristics'!$C:$C,0))</f>
        <v>% reduction in cost</v>
      </c>
      <c r="P668" s="242"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243" t="s">
        <v>1768</v>
      </c>
      <c r="R668" s="264" t="s">
        <v>238</v>
      </c>
      <c r="S668" s="265" t="s">
        <v>77</v>
      </c>
      <c r="T668" s="243"/>
    </row>
    <row r="669" spans="1:20" x14ac:dyDescent="0.35">
      <c r="A669" s="241" t="str">
        <f>INDEX('Policy Characteristics'!A:A,MATCH(PolicyLevers!$C669,'Policy Characteristics'!$C:$C,0))</f>
        <v>Research and Development</v>
      </c>
      <c r="B669" s="241" t="str">
        <f>INDEX('Policy Characteristics'!B:B,MATCH(PolicyLevers!$C669,'Policy Characteristics'!$C:$C,0))</f>
        <v>Capital Cost Reduction</v>
      </c>
      <c r="C669" s="255" t="str">
        <f t="shared" si="91"/>
        <v>RnD Transportation Capital Cost Perc Reduction</v>
      </c>
      <c r="D669" s="243" t="s">
        <v>501</v>
      </c>
      <c r="E669" s="243"/>
      <c r="F669" s="243" t="s">
        <v>480</v>
      </c>
      <c r="G669" s="243"/>
      <c r="H669" s="40">
        <v>110</v>
      </c>
      <c r="I669" s="243" t="s">
        <v>46</v>
      </c>
      <c r="J669" s="242" t="str">
        <f>INDEX('Policy Characteristics'!D:D,MATCH(PolicyLevers!$C669,'Policy Characteristics'!$C:$C,0))</f>
        <v>R&amp;D Capital Cost Reductions</v>
      </c>
      <c r="K669" s="242" t="str">
        <f>INDEX('Policy Characteristics'!E:E,MATCH(PolicyLevers!$C669,'Policy Characteristics'!$C:$C,0))</f>
        <v>RnD transportation capital cost reduction</v>
      </c>
      <c r="L669" s="242">
        <f>INDEX('Policy Characteristics'!F:F,MATCH(PolicyLevers!$C669,'Policy Characteristics'!$C:$C,0))</f>
        <v>0</v>
      </c>
      <c r="M669" s="242">
        <f>INDEX('Policy Characteristics'!G:G,MATCH(PolicyLevers!$C669,'Policy Characteristics'!$C:$C,0))</f>
        <v>0.4</v>
      </c>
      <c r="N669" s="242">
        <f>INDEX('Policy Characteristics'!H:H,MATCH(PolicyLevers!$C669,'Policy Characteristics'!$C:$C,0))</f>
        <v>0.01</v>
      </c>
      <c r="O669" s="242" t="str">
        <f>INDEX('Policy Characteristics'!I:I,MATCH(PolicyLevers!$C669,'Policy Characteristics'!$C:$C,0))</f>
        <v>% reduction in cost</v>
      </c>
      <c r="P669" s="242"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243" t="s">
        <v>1768</v>
      </c>
      <c r="R669" s="264" t="s">
        <v>238</v>
      </c>
      <c r="S669" s="265" t="s">
        <v>77</v>
      </c>
      <c r="T669" s="243"/>
    </row>
    <row r="670" spans="1:20" x14ac:dyDescent="0.35">
      <c r="A670" s="241" t="str">
        <f>INDEX('Policy Characteristics'!A:A,MATCH(PolicyLevers!$C670,'Policy Characteristics'!$C:$C,0))</f>
        <v>Research and Development</v>
      </c>
      <c r="B670" s="241" t="str">
        <f>INDEX('Policy Characteristics'!B:B,MATCH(PolicyLevers!$C670,'Policy Characteristics'!$C:$C,0))</f>
        <v>Capital Cost Reduction</v>
      </c>
      <c r="C670" s="255" t="str">
        <f t="shared" si="91"/>
        <v>RnD Transportation Capital Cost Perc Reduction</v>
      </c>
      <c r="D670" s="243" t="s">
        <v>502</v>
      </c>
      <c r="E670" s="243"/>
      <c r="F670" s="243" t="s">
        <v>481</v>
      </c>
      <c r="G670" s="243"/>
      <c r="H670" s="40">
        <v>111</v>
      </c>
      <c r="I670" s="243" t="s">
        <v>46</v>
      </c>
      <c r="J670" s="242" t="str">
        <f>INDEX('Policy Characteristics'!D:D,MATCH(PolicyLevers!$C670,'Policy Characteristics'!$C:$C,0))</f>
        <v>R&amp;D Capital Cost Reductions</v>
      </c>
      <c r="K670" s="242" t="str">
        <f>INDEX('Policy Characteristics'!E:E,MATCH(PolicyLevers!$C670,'Policy Characteristics'!$C:$C,0))</f>
        <v>RnD transportation capital cost reduction</v>
      </c>
      <c r="L670" s="242">
        <f>INDEX('Policy Characteristics'!F:F,MATCH(PolicyLevers!$C670,'Policy Characteristics'!$C:$C,0))</f>
        <v>0</v>
      </c>
      <c r="M670" s="242">
        <f>INDEX('Policy Characteristics'!G:G,MATCH(PolicyLevers!$C670,'Policy Characteristics'!$C:$C,0))</f>
        <v>0.4</v>
      </c>
      <c r="N670" s="242">
        <f>INDEX('Policy Characteristics'!H:H,MATCH(PolicyLevers!$C670,'Policy Characteristics'!$C:$C,0))</f>
        <v>0.01</v>
      </c>
      <c r="O670" s="242" t="str">
        <f>INDEX('Policy Characteristics'!I:I,MATCH(PolicyLevers!$C670,'Policy Characteristics'!$C:$C,0))</f>
        <v>% reduction in cost</v>
      </c>
      <c r="P670" s="242"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243" t="s">
        <v>1768</v>
      </c>
      <c r="R670" s="264" t="s">
        <v>238</v>
      </c>
      <c r="S670" s="265" t="s">
        <v>77</v>
      </c>
      <c r="T670" s="243"/>
    </row>
    <row r="671" spans="1:20" x14ac:dyDescent="0.35">
      <c r="A671" s="241" t="str">
        <f>INDEX('Policy Characteristics'!A:A,MATCH(PolicyLevers!$C671,'Policy Characteristics'!$C:$C,0))</f>
        <v>Research and Development</v>
      </c>
      <c r="B671" s="241" t="str">
        <f>INDEX('Policy Characteristics'!B:B,MATCH(PolicyLevers!$C671,'Policy Characteristics'!$C:$C,0))</f>
        <v>Capital Cost Reduction</v>
      </c>
      <c r="C671" s="255" t="str">
        <f t="shared" si="91"/>
        <v>RnD Transportation Capital Cost Perc Reduction</v>
      </c>
      <c r="D671" s="243" t="s">
        <v>503</v>
      </c>
      <c r="E671" s="243"/>
      <c r="F671" s="243" t="s">
        <v>482</v>
      </c>
      <c r="G671" s="243"/>
      <c r="H671" s="40">
        <v>112</v>
      </c>
      <c r="I671" s="243" t="s">
        <v>46</v>
      </c>
      <c r="J671" s="242" t="str">
        <f>INDEX('Policy Characteristics'!D:D,MATCH(PolicyLevers!$C671,'Policy Characteristics'!$C:$C,0))</f>
        <v>R&amp;D Capital Cost Reductions</v>
      </c>
      <c r="K671" s="242" t="str">
        <f>INDEX('Policy Characteristics'!E:E,MATCH(PolicyLevers!$C671,'Policy Characteristics'!$C:$C,0))</f>
        <v>RnD transportation capital cost reduction</v>
      </c>
      <c r="L671" s="242">
        <f>INDEX('Policy Characteristics'!F:F,MATCH(PolicyLevers!$C671,'Policy Characteristics'!$C:$C,0))</f>
        <v>0</v>
      </c>
      <c r="M671" s="242">
        <f>INDEX('Policy Characteristics'!G:G,MATCH(PolicyLevers!$C671,'Policy Characteristics'!$C:$C,0))</f>
        <v>0.4</v>
      </c>
      <c r="N671" s="242">
        <f>INDEX('Policy Characteristics'!H:H,MATCH(PolicyLevers!$C671,'Policy Characteristics'!$C:$C,0))</f>
        <v>0.01</v>
      </c>
      <c r="O671" s="242" t="str">
        <f>INDEX('Policy Characteristics'!I:I,MATCH(PolicyLevers!$C671,'Policy Characteristics'!$C:$C,0))</f>
        <v>% reduction in cost</v>
      </c>
      <c r="P671" s="242"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243" t="s">
        <v>1768</v>
      </c>
      <c r="R671" s="264" t="s">
        <v>238</v>
      </c>
      <c r="S671" s="265" t="s">
        <v>77</v>
      </c>
      <c r="T671" s="243"/>
    </row>
    <row r="672" spans="1:20" x14ac:dyDescent="0.35">
      <c r="A672" s="241" t="str">
        <f>INDEX('Policy Characteristics'!A:A,MATCH(PolicyLevers!$C672,'Policy Characteristics'!$C:$C,0))</f>
        <v>Research and Development</v>
      </c>
      <c r="B672" s="241" t="str">
        <f>INDEX('Policy Characteristics'!B:B,MATCH(PolicyLevers!$C672,'Policy Characteristics'!$C:$C,0))</f>
        <v>Capital Cost Reduction</v>
      </c>
      <c r="C672" s="255" t="str">
        <f t="shared" si="91"/>
        <v>RnD Transportation Capital Cost Perc Reduction</v>
      </c>
      <c r="D672" s="243" t="s">
        <v>831</v>
      </c>
      <c r="E672" s="243"/>
      <c r="F672" s="243" t="s">
        <v>1160</v>
      </c>
      <c r="G672" s="243"/>
      <c r="H672" s="40">
        <v>113</v>
      </c>
      <c r="I672" s="243" t="s">
        <v>46</v>
      </c>
      <c r="J672" s="242" t="str">
        <f>INDEX('Policy Characteristics'!D:D,MATCH(PolicyLevers!$C672,'Policy Characteristics'!$C:$C,0))</f>
        <v>R&amp;D Capital Cost Reductions</v>
      </c>
      <c r="K672" s="242" t="str">
        <f>INDEX('Policy Characteristics'!E:E,MATCH(PolicyLevers!$C672,'Policy Characteristics'!$C:$C,0))</f>
        <v>RnD transportation capital cost reduction</v>
      </c>
      <c r="L672" s="242">
        <f>INDEX('Policy Characteristics'!F:F,MATCH(PolicyLevers!$C672,'Policy Characteristics'!$C:$C,0))</f>
        <v>0</v>
      </c>
      <c r="M672" s="242">
        <f>INDEX('Policy Characteristics'!G:G,MATCH(PolicyLevers!$C672,'Policy Characteristics'!$C:$C,0))</f>
        <v>0.4</v>
      </c>
      <c r="N672" s="242">
        <f>INDEX('Policy Characteristics'!H:H,MATCH(PolicyLevers!$C672,'Policy Characteristics'!$C:$C,0))</f>
        <v>0.01</v>
      </c>
      <c r="O672" s="242" t="str">
        <f>INDEX('Policy Characteristics'!I:I,MATCH(PolicyLevers!$C672,'Policy Characteristics'!$C:$C,0))</f>
        <v>% reduction in cost</v>
      </c>
      <c r="P672" s="242"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243" t="s">
        <v>1768</v>
      </c>
      <c r="R672" s="264" t="s">
        <v>238</v>
      </c>
      <c r="S672" s="265" t="s">
        <v>77</v>
      </c>
      <c r="T672" s="243"/>
    </row>
    <row r="673" spans="1:20" x14ac:dyDescent="0.35">
      <c r="A673" s="241" t="str">
        <f>INDEX('Policy Characteristics'!A:A,MATCH(PolicyLevers!$C673,'Policy Characteristics'!$C:$C,0))</f>
        <v>Research and Development</v>
      </c>
      <c r="B673" s="241" t="str">
        <f>INDEX('Policy Characteristics'!B:B,MATCH(PolicyLevers!$C673,'Policy Characteristics'!$C:$C,0))</f>
        <v>Capital Cost Reduction</v>
      </c>
      <c r="C673" s="255" t="str">
        <f t="shared" si="91"/>
        <v>RnD Transportation Capital Cost Perc Reduction</v>
      </c>
      <c r="D673" s="243" t="s">
        <v>830</v>
      </c>
      <c r="E673" s="243"/>
      <c r="F673" s="243" t="s">
        <v>1161</v>
      </c>
      <c r="G673" s="243"/>
      <c r="H673" s="40">
        <v>523</v>
      </c>
      <c r="I673" s="243" t="s">
        <v>46</v>
      </c>
      <c r="J673" s="242" t="str">
        <f>INDEX('Policy Characteristics'!D:D,MATCH(PolicyLevers!$C673,'Policy Characteristics'!$C:$C,0))</f>
        <v>R&amp;D Capital Cost Reductions</v>
      </c>
      <c r="K673" s="242" t="str">
        <f>INDEX('Policy Characteristics'!E:E,MATCH(PolicyLevers!$C673,'Policy Characteristics'!$C:$C,0))</f>
        <v>RnD transportation capital cost reduction</v>
      </c>
      <c r="L673" s="242">
        <f>INDEX('Policy Characteristics'!F:F,MATCH(PolicyLevers!$C673,'Policy Characteristics'!$C:$C,0))</f>
        <v>0</v>
      </c>
      <c r="M673" s="242">
        <f>INDEX('Policy Characteristics'!G:G,MATCH(PolicyLevers!$C673,'Policy Characteristics'!$C:$C,0))</f>
        <v>0.4</v>
      </c>
      <c r="N673" s="242">
        <f>INDEX('Policy Characteristics'!H:H,MATCH(PolicyLevers!$C673,'Policy Characteristics'!$C:$C,0))</f>
        <v>0.01</v>
      </c>
      <c r="O673" s="242" t="str">
        <f>INDEX('Policy Characteristics'!I:I,MATCH(PolicyLevers!$C673,'Policy Characteristics'!$C:$C,0))</f>
        <v>% reduction in cost</v>
      </c>
      <c r="P673" s="242"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243" t="s">
        <v>1768</v>
      </c>
      <c r="R673" s="264" t="s">
        <v>238</v>
      </c>
      <c r="S673" s="265" t="s">
        <v>77</v>
      </c>
      <c r="T673" s="243"/>
    </row>
    <row r="674" spans="1:20" s="242" customFormat="1" x14ac:dyDescent="0.35">
      <c r="A674" s="241" t="str">
        <f>INDEX('Policy Characteristics'!A:A,MATCH(PolicyLevers!$C674,'Policy Characteristics'!$C:$C,0))</f>
        <v>Research and Development</v>
      </c>
      <c r="B674" s="241" t="str">
        <f>INDEX('Policy Characteristics'!B:B,MATCH(PolicyLevers!$C674,'Policy Characteristics'!$C:$C,0))</f>
        <v>Direct Air Capture</v>
      </c>
      <c r="C674" s="252" t="s">
        <v>1171</v>
      </c>
      <c r="D674" s="250"/>
      <c r="E674" s="250"/>
      <c r="F674" s="250"/>
      <c r="G674" s="250"/>
      <c r="H674" s="177">
        <v>525</v>
      </c>
      <c r="I674" s="250" t="s">
        <v>46</v>
      </c>
      <c r="J674" s="242" t="str">
        <f>INDEX('Policy Characteristics'!D:D,MATCH(PolicyLevers!$C674,'Policy Characteristics'!$C:$C,0))</f>
        <v>Direct Air Capture</v>
      </c>
      <c r="K674" s="242" t="str">
        <f>INDEX('Policy Characteristics'!E:E,MATCH(PolicyLevers!$C674,'Policy Characteristics'!$C:$C,0))</f>
        <v>geoeng direct air capture</v>
      </c>
      <c r="L674" s="242">
        <f>INDEX('Policy Characteristics'!F:F,MATCH(PolicyLevers!$C674,'Policy Characteristics'!$C:$C,0))</f>
        <v>0</v>
      </c>
      <c r="M674" s="242">
        <f>INDEX('Policy Characteristics'!G:G,MATCH(PolicyLevers!$C674,'Policy Characteristics'!$C:$C,0))</f>
        <v>1</v>
      </c>
      <c r="N674" s="242">
        <f>INDEX('Policy Characteristics'!H:H,MATCH(PolicyLevers!$C674,'Policy Characteristics'!$C:$C,0))</f>
        <v>0.01</v>
      </c>
      <c r="O674" s="242" t="str">
        <f>INDEX('Policy Characteristics'!I:I,MATCH(PolicyLevers!$C674,'Policy Characteristics'!$C:$C,0))</f>
        <v>% of potential achieved</v>
      </c>
      <c r="P674" s="242"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250" t="s">
        <v>1769</v>
      </c>
      <c r="R674" s="250" t="s">
        <v>1175</v>
      </c>
      <c r="S674" s="276" t="s">
        <v>1174</v>
      </c>
      <c r="T674" s="250"/>
    </row>
    <row r="675" spans="1:20" x14ac:dyDescent="0.35">
      <c r="A675" s="241" t="str">
        <f>INDEX('Policy Characteristics'!A:A,MATCH(PolicyLevers!$C675,'Policy Characteristics'!$C:$C,0))</f>
        <v>Research and Development</v>
      </c>
      <c r="B675" s="241" t="str">
        <f>INDEX('Policy Characteristics'!B:B,MATCH(PolicyLevers!$C675,'Policy Characteristics'!$C:$C,0))</f>
        <v>Fuel Use Reduction</v>
      </c>
      <c r="C675" s="262" t="s">
        <v>282</v>
      </c>
      <c r="D675" s="243" t="s">
        <v>121</v>
      </c>
      <c r="E675" s="243"/>
      <c r="F675" s="243" t="s">
        <v>309</v>
      </c>
      <c r="G675" s="243"/>
      <c r="H675" s="40">
        <v>114</v>
      </c>
      <c r="I675" s="243" t="s">
        <v>46</v>
      </c>
      <c r="J675" s="242" t="str">
        <f>INDEX('Policy Characteristics'!D:D,MATCH(PolicyLevers!$C675,'Policy Characteristics'!$C:$C,0))</f>
        <v>R&amp;D Fuel Use Reductions</v>
      </c>
      <c r="K675" s="242" t="str">
        <f>INDEX('Policy Characteristics'!E:E,MATCH(PolicyLevers!$C675,'Policy Characteristics'!$C:$C,0))</f>
        <v>RnD building fuel use reduction</v>
      </c>
      <c r="L675" s="242">
        <f>INDEX('Policy Characteristics'!F:F,MATCH(PolicyLevers!$C675,'Policy Characteristics'!$C:$C,0))</f>
        <v>0</v>
      </c>
      <c r="M675" s="242">
        <f>INDEX('Policy Characteristics'!G:G,MATCH(PolicyLevers!$C675,'Policy Characteristics'!$C:$C,0))</f>
        <v>0.4</v>
      </c>
      <c r="N675" s="242">
        <f>INDEX('Policy Characteristics'!H:H,MATCH(PolicyLevers!$C675,'Policy Characteristics'!$C:$C,0))</f>
        <v>0.01</v>
      </c>
      <c r="O675" s="242" t="str">
        <f>INDEX('Policy Characteristics'!I:I,MATCH(PolicyLevers!$C675,'Policy Characteristics'!$C:$C,0))</f>
        <v>% reduction in fuel use</v>
      </c>
      <c r="P675" s="242"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243" t="s">
        <v>1768</v>
      </c>
      <c r="R675" s="264" t="s">
        <v>238</v>
      </c>
      <c r="S675" s="265" t="s">
        <v>77</v>
      </c>
      <c r="T675" s="243"/>
    </row>
    <row r="676" spans="1:20" x14ac:dyDescent="0.35">
      <c r="A676" s="241" t="str">
        <f>INDEX('Policy Characteristics'!A:A,MATCH(PolicyLevers!$C676,'Policy Characteristics'!$C:$C,0))</f>
        <v>Research and Development</v>
      </c>
      <c r="B676" s="241" t="str">
        <f>INDEX('Policy Characteristics'!B:B,MATCH(PolicyLevers!$C676,'Policy Characteristics'!$C:$C,0))</f>
        <v>Fuel Use Reduction</v>
      </c>
      <c r="C676" s="255" t="str">
        <f t="shared" ref="B676:C682" si="92">C$675</f>
        <v>RnD Building Fuel Use Perc Reduction</v>
      </c>
      <c r="D676" s="243" t="s">
        <v>122</v>
      </c>
      <c r="E676" s="243"/>
      <c r="F676" s="243" t="s">
        <v>310</v>
      </c>
      <c r="G676" s="243"/>
      <c r="H676" s="40">
        <v>115</v>
      </c>
      <c r="I676" s="243" t="s">
        <v>46</v>
      </c>
      <c r="J676" s="242" t="str">
        <f>INDEX('Policy Characteristics'!D:D,MATCH(PolicyLevers!$C676,'Policy Characteristics'!$C:$C,0))</f>
        <v>R&amp;D Fuel Use Reductions</v>
      </c>
      <c r="K676" s="242" t="str">
        <f>INDEX('Policy Characteristics'!E:E,MATCH(PolicyLevers!$C676,'Policy Characteristics'!$C:$C,0))</f>
        <v>RnD building fuel use reduction</v>
      </c>
      <c r="L676" s="242">
        <f>INDEX('Policy Characteristics'!F:F,MATCH(PolicyLevers!$C676,'Policy Characteristics'!$C:$C,0))</f>
        <v>0</v>
      </c>
      <c r="M676" s="242">
        <f>INDEX('Policy Characteristics'!G:G,MATCH(PolicyLevers!$C676,'Policy Characteristics'!$C:$C,0))</f>
        <v>0.4</v>
      </c>
      <c r="N676" s="242">
        <f>INDEX('Policy Characteristics'!H:H,MATCH(PolicyLevers!$C676,'Policy Characteristics'!$C:$C,0))</f>
        <v>0.01</v>
      </c>
      <c r="O676" s="242" t="str">
        <f>INDEX('Policy Characteristics'!I:I,MATCH(PolicyLevers!$C676,'Policy Characteristics'!$C:$C,0))</f>
        <v>% reduction in fuel use</v>
      </c>
      <c r="P676" s="242"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243" t="s">
        <v>1768</v>
      </c>
      <c r="R676" s="264" t="s">
        <v>238</v>
      </c>
      <c r="S676" s="265" t="s">
        <v>77</v>
      </c>
      <c r="T676" s="243"/>
    </row>
    <row r="677" spans="1:20" x14ac:dyDescent="0.35">
      <c r="A677" s="241" t="str">
        <f>INDEX('Policy Characteristics'!A:A,MATCH(PolicyLevers!$C677,'Policy Characteristics'!$C:$C,0))</f>
        <v>Research and Development</v>
      </c>
      <c r="B677" s="241" t="str">
        <f>INDEX('Policy Characteristics'!B:B,MATCH(PolicyLevers!$C677,'Policy Characteristics'!$C:$C,0))</f>
        <v>Fuel Use Reduction</v>
      </c>
      <c r="C677" s="255" t="str">
        <f t="shared" si="92"/>
        <v>RnD Building Fuel Use Perc Reduction</v>
      </c>
      <c r="D677" s="243" t="s">
        <v>123</v>
      </c>
      <c r="E677" s="243"/>
      <c r="F677" s="243" t="s">
        <v>311</v>
      </c>
      <c r="G677" s="243"/>
      <c r="H677" s="40">
        <v>750</v>
      </c>
      <c r="I677" s="243" t="s">
        <v>47</v>
      </c>
      <c r="J677" s="242" t="str">
        <f>INDEX('Policy Characteristics'!D:D,MATCH(PolicyLevers!$C677,'Policy Characteristics'!$C:$C,0))</f>
        <v>R&amp;D Fuel Use Reductions</v>
      </c>
      <c r="K677" s="242" t="str">
        <f>INDEX('Policy Characteristics'!E:E,MATCH(PolicyLevers!$C677,'Policy Characteristics'!$C:$C,0))</f>
        <v>RnD building fuel use reduction</v>
      </c>
      <c r="L677" s="242">
        <f>INDEX('Policy Characteristics'!F:F,MATCH(PolicyLevers!$C677,'Policy Characteristics'!$C:$C,0))</f>
        <v>0</v>
      </c>
      <c r="M677" s="242">
        <f>INDEX('Policy Characteristics'!G:G,MATCH(PolicyLevers!$C677,'Policy Characteristics'!$C:$C,0))</f>
        <v>0.4</v>
      </c>
      <c r="N677" s="242">
        <f>INDEX('Policy Characteristics'!H:H,MATCH(PolicyLevers!$C677,'Policy Characteristics'!$C:$C,0))</f>
        <v>0.01</v>
      </c>
      <c r="O677" s="242" t="str">
        <f>INDEX('Policy Characteristics'!I:I,MATCH(PolicyLevers!$C677,'Policy Characteristics'!$C:$C,0))</f>
        <v>% reduction in fuel use</v>
      </c>
      <c r="P677" s="242"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243"/>
      <c r="R677" s="264"/>
      <c r="S677" s="265"/>
      <c r="T677" s="243"/>
    </row>
    <row r="678" spans="1:20" x14ac:dyDescent="0.35">
      <c r="A678" s="241" t="str">
        <f>INDEX('Policy Characteristics'!A:A,MATCH(PolicyLevers!$C678,'Policy Characteristics'!$C:$C,0))</f>
        <v>Research and Development</v>
      </c>
      <c r="B678" s="241" t="str">
        <f>INDEX('Policy Characteristics'!B:B,MATCH(PolicyLevers!$C678,'Policy Characteristics'!$C:$C,0))</f>
        <v>Fuel Use Reduction</v>
      </c>
      <c r="C678" s="255" t="str">
        <f t="shared" si="92"/>
        <v>RnD Building Fuel Use Perc Reduction</v>
      </c>
      <c r="D678" s="243" t="s">
        <v>124</v>
      </c>
      <c r="E678" s="243"/>
      <c r="F678" s="243" t="s">
        <v>312</v>
      </c>
      <c r="G678" s="243"/>
      <c r="H678" s="40">
        <v>117</v>
      </c>
      <c r="I678" s="243" t="s">
        <v>46</v>
      </c>
      <c r="J678" s="242" t="str">
        <f>INDEX('Policy Characteristics'!D:D,MATCH(PolicyLevers!$C678,'Policy Characteristics'!$C:$C,0))</f>
        <v>R&amp;D Fuel Use Reductions</v>
      </c>
      <c r="K678" s="242" t="str">
        <f>INDEX('Policy Characteristics'!E:E,MATCH(PolicyLevers!$C678,'Policy Characteristics'!$C:$C,0))</f>
        <v>RnD building fuel use reduction</v>
      </c>
      <c r="L678" s="242">
        <f>INDEX('Policy Characteristics'!F:F,MATCH(PolicyLevers!$C678,'Policy Characteristics'!$C:$C,0))</f>
        <v>0</v>
      </c>
      <c r="M678" s="242">
        <f>INDEX('Policy Characteristics'!G:G,MATCH(PolicyLevers!$C678,'Policy Characteristics'!$C:$C,0))</f>
        <v>0.4</v>
      </c>
      <c r="N678" s="242">
        <f>INDEX('Policy Characteristics'!H:H,MATCH(PolicyLevers!$C678,'Policy Characteristics'!$C:$C,0))</f>
        <v>0.01</v>
      </c>
      <c r="O678" s="242" t="str">
        <f>INDEX('Policy Characteristics'!I:I,MATCH(PolicyLevers!$C678,'Policy Characteristics'!$C:$C,0))</f>
        <v>% reduction in fuel use</v>
      </c>
      <c r="P678" s="242"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243" t="s">
        <v>1768</v>
      </c>
      <c r="R678" s="264" t="s">
        <v>238</v>
      </c>
      <c r="S678" s="265" t="s">
        <v>77</v>
      </c>
      <c r="T678" s="243"/>
    </row>
    <row r="679" spans="1:20" x14ac:dyDescent="0.35">
      <c r="A679" s="241" t="str">
        <f>INDEX('Policy Characteristics'!A:A,MATCH(PolicyLevers!$C679,'Policy Characteristics'!$C:$C,0))</f>
        <v>Research and Development</v>
      </c>
      <c r="B679" s="241" t="str">
        <f>INDEX('Policy Characteristics'!B:B,MATCH(PolicyLevers!$C679,'Policy Characteristics'!$C:$C,0))</f>
        <v>Fuel Use Reduction</v>
      </c>
      <c r="C679" s="255" t="str">
        <f t="shared" si="92"/>
        <v>RnD Building Fuel Use Perc Reduction</v>
      </c>
      <c r="D679" s="243" t="s">
        <v>125</v>
      </c>
      <c r="E679" s="243"/>
      <c r="F679" s="243" t="s">
        <v>313</v>
      </c>
      <c r="G679" s="243"/>
      <c r="H679" s="40">
        <v>118</v>
      </c>
      <c r="I679" s="243" t="s">
        <v>46</v>
      </c>
      <c r="J679" s="242" t="str">
        <f>INDEX('Policy Characteristics'!D:D,MATCH(PolicyLevers!$C679,'Policy Characteristics'!$C:$C,0))</f>
        <v>R&amp;D Fuel Use Reductions</v>
      </c>
      <c r="K679" s="242" t="str">
        <f>INDEX('Policy Characteristics'!E:E,MATCH(PolicyLevers!$C679,'Policy Characteristics'!$C:$C,0))</f>
        <v>RnD building fuel use reduction</v>
      </c>
      <c r="L679" s="242">
        <f>INDEX('Policy Characteristics'!F:F,MATCH(PolicyLevers!$C679,'Policy Characteristics'!$C:$C,0))</f>
        <v>0</v>
      </c>
      <c r="M679" s="242">
        <f>INDEX('Policy Characteristics'!G:G,MATCH(PolicyLevers!$C679,'Policy Characteristics'!$C:$C,0))</f>
        <v>0.4</v>
      </c>
      <c r="N679" s="242">
        <f>INDEX('Policy Characteristics'!H:H,MATCH(PolicyLevers!$C679,'Policy Characteristics'!$C:$C,0))</f>
        <v>0.01</v>
      </c>
      <c r="O679" s="242" t="str">
        <f>INDEX('Policy Characteristics'!I:I,MATCH(PolicyLevers!$C679,'Policy Characteristics'!$C:$C,0))</f>
        <v>% reduction in fuel use</v>
      </c>
      <c r="P679" s="242"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243" t="s">
        <v>1768</v>
      </c>
      <c r="R679" s="264" t="s">
        <v>238</v>
      </c>
      <c r="S679" s="265" t="s">
        <v>77</v>
      </c>
      <c r="T679" s="243"/>
    </row>
    <row r="680" spans="1:20" x14ac:dyDescent="0.35">
      <c r="A680" s="241" t="str">
        <f>INDEX('Policy Characteristics'!A:A,MATCH(PolicyLevers!$C680,'Policy Characteristics'!$C:$C,0))</f>
        <v>Research and Development</v>
      </c>
      <c r="B680" s="241" t="str">
        <f>INDEX('Policy Characteristics'!B:B,MATCH(PolicyLevers!$C680,'Policy Characteristics'!$C:$C,0))</f>
        <v>Fuel Use Reduction</v>
      </c>
      <c r="C680" s="255" t="str">
        <f t="shared" si="92"/>
        <v>RnD Building Fuel Use Perc Reduction</v>
      </c>
      <c r="D680" s="243" t="s">
        <v>126</v>
      </c>
      <c r="E680" s="243"/>
      <c r="F680" s="243" t="s">
        <v>314</v>
      </c>
      <c r="G680" s="243"/>
      <c r="H680" s="40">
        <v>119</v>
      </c>
      <c r="I680" s="243" t="s">
        <v>46</v>
      </c>
      <c r="J680" s="242" t="str">
        <f>INDEX('Policy Characteristics'!D:D,MATCH(PolicyLevers!$C680,'Policy Characteristics'!$C:$C,0))</f>
        <v>R&amp;D Fuel Use Reductions</v>
      </c>
      <c r="K680" s="242" t="str">
        <f>INDEX('Policy Characteristics'!E:E,MATCH(PolicyLevers!$C680,'Policy Characteristics'!$C:$C,0))</f>
        <v>RnD building fuel use reduction</v>
      </c>
      <c r="L680" s="242">
        <f>INDEX('Policy Characteristics'!F:F,MATCH(PolicyLevers!$C680,'Policy Characteristics'!$C:$C,0))</f>
        <v>0</v>
      </c>
      <c r="M680" s="242">
        <f>INDEX('Policy Characteristics'!G:G,MATCH(PolicyLevers!$C680,'Policy Characteristics'!$C:$C,0))</f>
        <v>0.4</v>
      </c>
      <c r="N680" s="242">
        <f>INDEX('Policy Characteristics'!H:H,MATCH(PolicyLevers!$C680,'Policy Characteristics'!$C:$C,0))</f>
        <v>0.01</v>
      </c>
      <c r="O680" s="242" t="str">
        <f>INDEX('Policy Characteristics'!I:I,MATCH(PolicyLevers!$C680,'Policy Characteristics'!$C:$C,0))</f>
        <v>% reduction in fuel use</v>
      </c>
      <c r="P680" s="242"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243" t="s">
        <v>1768</v>
      </c>
      <c r="R680" s="264" t="s">
        <v>238</v>
      </c>
      <c r="S680" s="265" t="s">
        <v>77</v>
      </c>
      <c r="T680" s="243"/>
    </row>
    <row r="681" spans="1:20" x14ac:dyDescent="0.35">
      <c r="A681" s="241" t="str">
        <f>INDEX('Policy Characteristics'!A:A,MATCH(PolicyLevers!$C681,'Policy Characteristics'!$C:$C,0))</f>
        <v>Research and Development</v>
      </c>
      <c r="B681" s="241" t="str">
        <f>INDEX('Policy Characteristics'!B:B,MATCH(PolicyLevers!$C681,'Policy Characteristics'!$C:$C,0))</f>
        <v>Fuel Use Reduction</v>
      </c>
      <c r="C681" s="262" t="s">
        <v>283</v>
      </c>
      <c r="D681" s="243"/>
      <c r="E681" s="243"/>
      <c r="F681" s="243" t="s">
        <v>29</v>
      </c>
      <c r="G681" s="243"/>
      <c r="H681" s="40">
        <v>120</v>
      </c>
      <c r="I681" s="243" t="s">
        <v>46</v>
      </c>
      <c r="J681" s="242" t="str">
        <f>INDEX('Policy Characteristics'!D:D,MATCH(PolicyLevers!$C681,'Policy Characteristics'!$C:$C,0))</f>
        <v>R&amp;D Fuel Use Reductions</v>
      </c>
      <c r="K681" s="242" t="str">
        <f>INDEX('Policy Characteristics'!E:E,MATCH(PolicyLevers!$C681,'Policy Characteristics'!$C:$C,0))</f>
        <v>RnD CCS fuel use reduction</v>
      </c>
      <c r="L681" s="242">
        <f>INDEX('Policy Characteristics'!F:F,MATCH(PolicyLevers!$C681,'Policy Characteristics'!$C:$C,0))</f>
        <v>0</v>
      </c>
      <c r="M681" s="242">
        <f>INDEX('Policy Characteristics'!G:G,MATCH(PolicyLevers!$C681,'Policy Characteristics'!$C:$C,0))</f>
        <v>0.4</v>
      </c>
      <c r="N681" s="242">
        <f>INDEX('Policy Characteristics'!H:H,MATCH(PolicyLevers!$C681,'Policy Characteristics'!$C:$C,0))</f>
        <v>0.01</v>
      </c>
      <c r="O681" s="242" t="str">
        <f>INDEX('Policy Characteristics'!I:I,MATCH(PolicyLevers!$C681,'Policy Characteristics'!$C:$C,0))</f>
        <v>% reduction in fuel use</v>
      </c>
      <c r="P681" s="242"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243" t="s">
        <v>1768</v>
      </c>
      <c r="R681" s="264" t="s">
        <v>238</v>
      </c>
      <c r="S681" s="265" t="s">
        <v>77</v>
      </c>
      <c r="T681" s="243"/>
    </row>
    <row r="682" spans="1:20" x14ac:dyDescent="0.35">
      <c r="A682" s="241" t="str">
        <f>INDEX('Policy Characteristics'!A:A,MATCH(PolicyLevers!$C682,'Policy Characteristics'!$C:$C,0))</f>
        <v>Research and Development</v>
      </c>
      <c r="B682" s="241" t="str">
        <f>INDEX('Policy Characteristics'!B:B,MATCH(PolicyLevers!$C682,'Policy Characteristics'!$C:$C,0))</f>
        <v>Fuel Use Reduction</v>
      </c>
      <c r="C682" s="262" t="s">
        <v>284</v>
      </c>
      <c r="D682" s="243" t="s">
        <v>452</v>
      </c>
      <c r="E682" s="243"/>
      <c r="F682" s="250" t="s">
        <v>455</v>
      </c>
      <c r="G682" s="243"/>
      <c r="H682" s="40">
        <v>121</v>
      </c>
      <c r="I682" s="243" t="s">
        <v>46</v>
      </c>
      <c r="J682" s="242" t="str">
        <f>INDEX('Policy Characteristics'!D:D,MATCH(PolicyLevers!$C682,'Policy Characteristics'!$C:$C,0))</f>
        <v>R&amp;D Fuel Use Reductions</v>
      </c>
      <c r="K682" s="242" t="str">
        <f>INDEX('Policy Characteristics'!E:E,MATCH(PolicyLevers!$C682,'Policy Characteristics'!$C:$C,0))</f>
        <v>RnD electricity fuel use reduction</v>
      </c>
      <c r="L682" s="242">
        <f>INDEX('Policy Characteristics'!F:F,MATCH(PolicyLevers!$C682,'Policy Characteristics'!$C:$C,0))</f>
        <v>0</v>
      </c>
      <c r="M682" s="242">
        <f>INDEX('Policy Characteristics'!G:G,MATCH(PolicyLevers!$C682,'Policy Characteristics'!$C:$C,0))</f>
        <v>0.4</v>
      </c>
      <c r="N682" s="242">
        <f>INDEX('Policy Characteristics'!H:H,MATCH(PolicyLevers!$C682,'Policy Characteristics'!$C:$C,0))</f>
        <v>0.01</v>
      </c>
      <c r="O682" s="242" t="str">
        <f>INDEX('Policy Characteristics'!I:I,MATCH(PolicyLevers!$C682,'Policy Characteristics'!$C:$C,0))</f>
        <v>% reduction in fuel use</v>
      </c>
      <c r="P682" s="242"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243" t="s">
        <v>1768</v>
      </c>
      <c r="R682" s="264" t="s">
        <v>238</v>
      </c>
      <c r="S682" s="265" t="s">
        <v>77</v>
      </c>
      <c r="T682" s="243"/>
    </row>
    <row r="683" spans="1:20" x14ac:dyDescent="0.35">
      <c r="A683" s="241" t="str">
        <f>INDEX('Policy Characteristics'!A:A,MATCH(PolicyLevers!$C683,'Policy Characteristics'!$C:$C,0))</f>
        <v>Research and Development</v>
      </c>
      <c r="B683" s="241" t="str">
        <f>INDEX('Policy Characteristics'!B:B,MATCH(PolicyLevers!$C683,'Policy Characteristics'!$C:$C,0))</f>
        <v>Fuel Use Reduction</v>
      </c>
      <c r="C683" s="255" t="str">
        <f t="shared" ref="B683:C693" si="93">C$682</f>
        <v>RnD Electricity Fuel Use Perc Reduction</v>
      </c>
      <c r="D683" s="250" t="s">
        <v>297</v>
      </c>
      <c r="E683" s="273"/>
      <c r="F683" s="250" t="s">
        <v>511</v>
      </c>
      <c r="G683" s="243"/>
      <c r="H683" s="40">
        <v>122</v>
      </c>
      <c r="I683" s="243" t="s">
        <v>46</v>
      </c>
      <c r="J683" s="242" t="str">
        <f>INDEX('Policy Characteristics'!D:D,MATCH(PolicyLevers!$C683,'Policy Characteristics'!$C:$C,0))</f>
        <v>R&amp;D Fuel Use Reductions</v>
      </c>
      <c r="K683" s="242" t="str">
        <f>INDEX('Policy Characteristics'!E:E,MATCH(PolicyLevers!$C683,'Policy Characteristics'!$C:$C,0))</f>
        <v>RnD electricity fuel use reduction</v>
      </c>
      <c r="L683" s="242">
        <f>INDEX('Policy Characteristics'!F:F,MATCH(PolicyLevers!$C683,'Policy Characteristics'!$C:$C,0))</f>
        <v>0</v>
      </c>
      <c r="M683" s="242">
        <f>INDEX('Policy Characteristics'!G:G,MATCH(PolicyLevers!$C683,'Policy Characteristics'!$C:$C,0))</f>
        <v>0.4</v>
      </c>
      <c r="N683" s="242">
        <f>INDEX('Policy Characteristics'!H:H,MATCH(PolicyLevers!$C683,'Policy Characteristics'!$C:$C,0))</f>
        <v>0.01</v>
      </c>
      <c r="O683" s="242" t="str">
        <f>INDEX('Policy Characteristics'!I:I,MATCH(PolicyLevers!$C683,'Policy Characteristics'!$C:$C,0))</f>
        <v>% reduction in fuel use</v>
      </c>
      <c r="P683" s="242"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243" t="s">
        <v>1768</v>
      </c>
      <c r="R683" s="264" t="s">
        <v>238</v>
      </c>
      <c r="S683" s="265" t="s">
        <v>77</v>
      </c>
      <c r="T683" s="243"/>
    </row>
    <row r="684" spans="1:20" x14ac:dyDescent="0.35">
      <c r="A684" s="241" t="str">
        <f>INDEX('Policy Characteristics'!A:A,MATCH(PolicyLevers!$C684,'Policy Characteristics'!$C:$C,0))</f>
        <v>Research and Development</v>
      </c>
      <c r="B684" s="241" t="str">
        <f>INDEX('Policy Characteristics'!B:B,MATCH(PolicyLevers!$C684,'Policy Characteristics'!$C:$C,0))</f>
        <v>Fuel Use Reduction</v>
      </c>
      <c r="C684" s="255" t="str">
        <f t="shared" si="93"/>
        <v>RnD Electricity Fuel Use Perc Reduction</v>
      </c>
      <c r="D684" s="250" t="s">
        <v>80</v>
      </c>
      <c r="E684" s="273"/>
      <c r="F684" s="250" t="s">
        <v>315</v>
      </c>
      <c r="G684" s="243"/>
      <c r="H684" s="40">
        <v>123</v>
      </c>
      <c r="I684" s="243" t="s">
        <v>46</v>
      </c>
      <c r="J684" s="242" t="str">
        <f>INDEX('Policy Characteristics'!D:D,MATCH(PolicyLevers!$C684,'Policy Characteristics'!$C:$C,0))</f>
        <v>R&amp;D Fuel Use Reductions</v>
      </c>
      <c r="K684" s="242" t="str">
        <f>INDEX('Policy Characteristics'!E:E,MATCH(PolicyLevers!$C684,'Policy Characteristics'!$C:$C,0))</f>
        <v>RnD electricity fuel use reduction</v>
      </c>
      <c r="L684" s="242">
        <f>INDEX('Policy Characteristics'!F:F,MATCH(PolicyLevers!$C684,'Policy Characteristics'!$C:$C,0))</f>
        <v>0</v>
      </c>
      <c r="M684" s="242">
        <f>INDEX('Policy Characteristics'!G:G,MATCH(PolicyLevers!$C684,'Policy Characteristics'!$C:$C,0))</f>
        <v>0.4</v>
      </c>
      <c r="N684" s="242">
        <f>INDEX('Policy Characteristics'!H:H,MATCH(PolicyLevers!$C684,'Policy Characteristics'!$C:$C,0))</f>
        <v>0.01</v>
      </c>
      <c r="O684" s="242" t="str">
        <f>INDEX('Policy Characteristics'!I:I,MATCH(PolicyLevers!$C684,'Policy Characteristics'!$C:$C,0))</f>
        <v>% reduction in fuel use</v>
      </c>
      <c r="P684" s="242"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243" t="s">
        <v>1768</v>
      </c>
      <c r="R684" s="264" t="s">
        <v>238</v>
      </c>
      <c r="S684" s="265" t="s">
        <v>77</v>
      </c>
      <c r="T684" s="243"/>
    </row>
    <row r="685" spans="1:20" x14ac:dyDescent="0.35">
      <c r="A685" s="241" t="str">
        <f>INDEX('Policy Characteristics'!A:A,MATCH(PolicyLevers!$C685,'Policy Characteristics'!$C:$C,0))</f>
        <v>Research and Development</v>
      </c>
      <c r="B685" s="241" t="str">
        <f>INDEX('Policy Characteristics'!B:B,MATCH(PolicyLevers!$C685,'Policy Characteristics'!$C:$C,0))</f>
        <v>Fuel Use Reduction</v>
      </c>
      <c r="C685" s="255" t="str">
        <f t="shared" si="93"/>
        <v>RnD Electricity Fuel Use Perc Reduction</v>
      </c>
      <c r="D685" s="250" t="s">
        <v>81</v>
      </c>
      <c r="E685" s="273"/>
      <c r="F685" s="250" t="s">
        <v>316</v>
      </c>
      <c r="G685" s="243"/>
      <c r="H685" s="40">
        <v>751</v>
      </c>
      <c r="I685" s="243" t="s">
        <v>47</v>
      </c>
      <c r="J685" s="242" t="str">
        <f>INDEX('Policy Characteristics'!D:D,MATCH(PolicyLevers!$C685,'Policy Characteristics'!$C:$C,0))</f>
        <v>R&amp;D Fuel Use Reductions</v>
      </c>
      <c r="K685" s="242" t="str">
        <f>INDEX('Policy Characteristics'!E:E,MATCH(PolicyLevers!$C685,'Policy Characteristics'!$C:$C,0))</f>
        <v>RnD electricity fuel use reduction</v>
      </c>
      <c r="L685" s="242">
        <f>INDEX('Policy Characteristics'!F:F,MATCH(PolicyLevers!$C685,'Policy Characteristics'!$C:$C,0))</f>
        <v>0</v>
      </c>
      <c r="M685" s="242">
        <f>INDEX('Policy Characteristics'!G:G,MATCH(PolicyLevers!$C685,'Policy Characteristics'!$C:$C,0))</f>
        <v>0.4</v>
      </c>
      <c r="N685" s="242">
        <f>INDEX('Policy Characteristics'!H:H,MATCH(PolicyLevers!$C685,'Policy Characteristics'!$C:$C,0))</f>
        <v>0.01</v>
      </c>
      <c r="O685" s="242" t="str">
        <f>INDEX('Policy Characteristics'!I:I,MATCH(PolicyLevers!$C685,'Policy Characteristics'!$C:$C,0))</f>
        <v>% reduction in fuel use</v>
      </c>
      <c r="P685" s="242"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243"/>
      <c r="R685" s="264"/>
      <c r="S685" s="265"/>
      <c r="T685" s="243"/>
    </row>
    <row r="686" spans="1:20" x14ac:dyDescent="0.35">
      <c r="A686" s="241" t="str">
        <f>INDEX('Policy Characteristics'!A:A,MATCH(PolicyLevers!$C686,'Policy Characteristics'!$C:$C,0))</f>
        <v>Research and Development</v>
      </c>
      <c r="B686" s="241" t="str">
        <f>INDEX('Policy Characteristics'!B:B,MATCH(PolicyLevers!$C686,'Policy Characteristics'!$C:$C,0))</f>
        <v>Fuel Use Reduction</v>
      </c>
      <c r="C686" s="255" t="str">
        <f t="shared" si="93"/>
        <v>RnD Electricity Fuel Use Perc Reduction</v>
      </c>
      <c r="D686" s="250" t="s">
        <v>453</v>
      </c>
      <c r="E686" s="273"/>
      <c r="F686" s="250" t="s">
        <v>457</v>
      </c>
      <c r="G686" s="243"/>
      <c r="H686" s="40">
        <v>752</v>
      </c>
      <c r="I686" s="243" t="s">
        <v>47</v>
      </c>
      <c r="J686" s="242" t="str">
        <f>INDEX('Policy Characteristics'!D:D,MATCH(PolicyLevers!$C686,'Policy Characteristics'!$C:$C,0))</f>
        <v>R&amp;D Fuel Use Reductions</v>
      </c>
      <c r="K686" s="242" t="str">
        <f>INDEX('Policy Characteristics'!E:E,MATCH(PolicyLevers!$C686,'Policy Characteristics'!$C:$C,0))</f>
        <v>RnD electricity fuel use reduction</v>
      </c>
      <c r="L686" s="242">
        <f>INDEX('Policy Characteristics'!F:F,MATCH(PolicyLevers!$C686,'Policy Characteristics'!$C:$C,0))</f>
        <v>0</v>
      </c>
      <c r="M686" s="242">
        <f>INDEX('Policy Characteristics'!G:G,MATCH(PolicyLevers!$C686,'Policy Characteristics'!$C:$C,0))</f>
        <v>0.4</v>
      </c>
      <c r="N686" s="242">
        <f>INDEX('Policy Characteristics'!H:H,MATCH(PolicyLevers!$C686,'Policy Characteristics'!$C:$C,0))</f>
        <v>0.01</v>
      </c>
      <c r="O686" s="242" t="str">
        <f>INDEX('Policy Characteristics'!I:I,MATCH(PolicyLevers!$C686,'Policy Characteristics'!$C:$C,0))</f>
        <v>% reduction in fuel use</v>
      </c>
      <c r="P686" s="242"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243"/>
      <c r="R686" s="264"/>
      <c r="S686" s="265"/>
      <c r="T686" s="243"/>
    </row>
    <row r="687" spans="1:20" x14ac:dyDescent="0.35">
      <c r="A687" s="241" t="str">
        <f>INDEX('Policy Characteristics'!A:A,MATCH(PolicyLevers!$C687,'Policy Characteristics'!$C:$C,0))</f>
        <v>Research and Development</v>
      </c>
      <c r="B687" s="241" t="str">
        <f>INDEX('Policy Characteristics'!B:B,MATCH(PolicyLevers!$C687,'Policy Characteristics'!$C:$C,0))</f>
        <v>Fuel Use Reduction</v>
      </c>
      <c r="C687" s="255" t="str">
        <f t="shared" si="93"/>
        <v>RnD Electricity Fuel Use Perc Reduction</v>
      </c>
      <c r="D687" s="250" t="s">
        <v>82</v>
      </c>
      <c r="E687" s="273"/>
      <c r="F687" s="250" t="s">
        <v>317</v>
      </c>
      <c r="G687" s="243"/>
      <c r="H687" s="40">
        <v>753</v>
      </c>
      <c r="I687" s="243" t="s">
        <v>47</v>
      </c>
      <c r="J687" s="242" t="str">
        <f>INDEX('Policy Characteristics'!D:D,MATCH(PolicyLevers!$C687,'Policy Characteristics'!$C:$C,0))</f>
        <v>R&amp;D Fuel Use Reductions</v>
      </c>
      <c r="K687" s="242" t="str">
        <f>INDEX('Policy Characteristics'!E:E,MATCH(PolicyLevers!$C687,'Policy Characteristics'!$C:$C,0))</f>
        <v>RnD electricity fuel use reduction</v>
      </c>
      <c r="L687" s="242">
        <f>INDEX('Policy Characteristics'!F:F,MATCH(PolicyLevers!$C687,'Policy Characteristics'!$C:$C,0))</f>
        <v>0</v>
      </c>
      <c r="M687" s="242">
        <f>INDEX('Policy Characteristics'!G:G,MATCH(PolicyLevers!$C687,'Policy Characteristics'!$C:$C,0))</f>
        <v>0.4</v>
      </c>
      <c r="N687" s="242">
        <f>INDEX('Policy Characteristics'!H:H,MATCH(PolicyLevers!$C687,'Policy Characteristics'!$C:$C,0))</f>
        <v>0.01</v>
      </c>
      <c r="O687" s="242" t="str">
        <f>INDEX('Policy Characteristics'!I:I,MATCH(PolicyLevers!$C687,'Policy Characteristics'!$C:$C,0))</f>
        <v>% reduction in fuel use</v>
      </c>
      <c r="P687" s="242"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243"/>
      <c r="R687" s="264"/>
      <c r="S687" s="265"/>
      <c r="T687" s="243"/>
    </row>
    <row r="688" spans="1:20" x14ac:dyDescent="0.35">
      <c r="A688" s="241" t="str">
        <f>INDEX('Policy Characteristics'!A:A,MATCH(PolicyLevers!$C688,'Policy Characteristics'!$C:$C,0))</f>
        <v>Research and Development</v>
      </c>
      <c r="B688" s="241" t="str">
        <f>INDEX('Policy Characteristics'!B:B,MATCH(PolicyLevers!$C688,'Policy Characteristics'!$C:$C,0))</f>
        <v>Fuel Use Reduction</v>
      </c>
      <c r="C688" s="255" t="str">
        <f t="shared" si="93"/>
        <v>RnD Electricity Fuel Use Perc Reduction</v>
      </c>
      <c r="D688" s="250" t="s">
        <v>83</v>
      </c>
      <c r="E688" s="273"/>
      <c r="F688" s="250" t="s">
        <v>318</v>
      </c>
      <c r="G688" s="243"/>
      <c r="H688" s="40">
        <v>754</v>
      </c>
      <c r="I688" s="243" t="s">
        <v>47</v>
      </c>
      <c r="J688" s="242" t="str">
        <f>INDEX('Policy Characteristics'!D:D,MATCH(PolicyLevers!$C688,'Policy Characteristics'!$C:$C,0))</f>
        <v>R&amp;D Fuel Use Reductions</v>
      </c>
      <c r="K688" s="242" t="str">
        <f>INDEX('Policy Characteristics'!E:E,MATCH(PolicyLevers!$C688,'Policy Characteristics'!$C:$C,0))</f>
        <v>RnD electricity fuel use reduction</v>
      </c>
      <c r="L688" s="242">
        <f>INDEX('Policy Characteristics'!F:F,MATCH(PolicyLevers!$C688,'Policy Characteristics'!$C:$C,0))</f>
        <v>0</v>
      </c>
      <c r="M688" s="242">
        <f>INDEX('Policy Characteristics'!G:G,MATCH(PolicyLevers!$C688,'Policy Characteristics'!$C:$C,0))</f>
        <v>0.4</v>
      </c>
      <c r="N688" s="242">
        <f>INDEX('Policy Characteristics'!H:H,MATCH(PolicyLevers!$C688,'Policy Characteristics'!$C:$C,0))</f>
        <v>0.01</v>
      </c>
      <c r="O688" s="242" t="str">
        <f>INDEX('Policy Characteristics'!I:I,MATCH(PolicyLevers!$C688,'Policy Characteristics'!$C:$C,0))</f>
        <v>% reduction in fuel use</v>
      </c>
      <c r="P688" s="242"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243"/>
      <c r="R688" s="264"/>
      <c r="S688" s="265"/>
      <c r="T688" s="243"/>
    </row>
    <row r="689" spans="1:20" x14ac:dyDescent="0.35">
      <c r="A689" s="241" t="str">
        <f>INDEX('Policy Characteristics'!A:A,MATCH(PolicyLevers!$C689,'Policy Characteristics'!$C:$C,0))</f>
        <v>Research and Development</v>
      </c>
      <c r="B689" s="241" t="str">
        <f>INDEX('Policy Characteristics'!B:B,MATCH(PolicyLevers!$C689,'Policy Characteristics'!$C:$C,0))</f>
        <v>Fuel Use Reduction</v>
      </c>
      <c r="C689" s="255" t="str">
        <f t="shared" si="93"/>
        <v>RnD Electricity Fuel Use Perc Reduction</v>
      </c>
      <c r="D689" s="250" t="s">
        <v>84</v>
      </c>
      <c r="E689" s="273"/>
      <c r="F689" s="250" t="s">
        <v>319</v>
      </c>
      <c r="G689" s="243"/>
      <c r="H689" s="40">
        <v>124</v>
      </c>
      <c r="I689" s="243" t="s">
        <v>46</v>
      </c>
      <c r="J689" s="242" t="str">
        <f>INDEX('Policy Characteristics'!D:D,MATCH(PolicyLevers!$C689,'Policy Characteristics'!$C:$C,0))</f>
        <v>R&amp;D Fuel Use Reductions</v>
      </c>
      <c r="K689" s="242" t="str">
        <f>INDEX('Policy Characteristics'!E:E,MATCH(PolicyLevers!$C689,'Policy Characteristics'!$C:$C,0))</f>
        <v>RnD electricity fuel use reduction</v>
      </c>
      <c r="L689" s="242">
        <f>INDEX('Policy Characteristics'!F:F,MATCH(PolicyLevers!$C689,'Policy Characteristics'!$C:$C,0))</f>
        <v>0</v>
      </c>
      <c r="M689" s="242">
        <f>INDEX('Policy Characteristics'!G:G,MATCH(PolicyLevers!$C689,'Policy Characteristics'!$C:$C,0))</f>
        <v>0.4</v>
      </c>
      <c r="N689" s="242">
        <f>INDEX('Policy Characteristics'!H:H,MATCH(PolicyLevers!$C689,'Policy Characteristics'!$C:$C,0))</f>
        <v>0.01</v>
      </c>
      <c r="O689" s="242" t="str">
        <f>INDEX('Policy Characteristics'!I:I,MATCH(PolicyLevers!$C689,'Policy Characteristics'!$C:$C,0))</f>
        <v>% reduction in fuel use</v>
      </c>
      <c r="P689" s="242"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243" t="s">
        <v>1768</v>
      </c>
      <c r="R689" s="264" t="s">
        <v>238</v>
      </c>
      <c r="S689" s="265" t="s">
        <v>77</v>
      </c>
      <c r="T689" s="243"/>
    </row>
    <row r="690" spans="1:20" x14ac:dyDescent="0.35">
      <c r="A690" s="241" t="str">
        <f>INDEX('Policy Characteristics'!A:A,MATCH(PolicyLevers!$C690,'Policy Characteristics'!$C:$C,0))</f>
        <v>Research and Development</v>
      </c>
      <c r="B690" s="241" t="str">
        <f>INDEX('Policy Characteristics'!B:B,MATCH(PolicyLevers!$C690,'Policy Characteristics'!$C:$C,0))</f>
        <v>Fuel Use Reduction</v>
      </c>
      <c r="C690" s="255" t="str">
        <f t="shared" si="93"/>
        <v>RnD Electricity Fuel Use Perc Reduction</v>
      </c>
      <c r="D690" s="250" t="s">
        <v>300</v>
      </c>
      <c r="E690" s="273"/>
      <c r="F690" s="250" t="s">
        <v>512</v>
      </c>
      <c r="G690" s="243"/>
      <c r="H690" s="40">
        <v>193</v>
      </c>
      <c r="I690" s="243" t="s">
        <v>46</v>
      </c>
      <c r="J690" s="242" t="str">
        <f>INDEX('Policy Characteristics'!D:D,MATCH(PolicyLevers!$C690,'Policy Characteristics'!$C:$C,0))</f>
        <v>R&amp;D Fuel Use Reductions</v>
      </c>
      <c r="K690" s="242" t="str">
        <f>INDEX('Policy Characteristics'!E:E,MATCH(PolicyLevers!$C690,'Policy Characteristics'!$C:$C,0))</f>
        <v>RnD electricity fuel use reduction</v>
      </c>
      <c r="L690" s="242">
        <f>INDEX('Policy Characteristics'!F:F,MATCH(PolicyLevers!$C690,'Policy Characteristics'!$C:$C,0))</f>
        <v>0</v>
      </c>
      <c r="M690" s="242">
        <f>INDEX('Policy Characteristics'!G:G,MATCH(PolicyLevers!$C690,'Policy Characteristics'!$C:$C,0))</f>
        <v>0.4</v>
      </c>
      <c r="N690" s="242">
        <f>INDEX('Policy Characteristics'!H:H,MATCH(PolicyLevers!$C690,'Policy Characteristics'!$C:$C,0))</f>
        <v>0.01</v>
      </c>
      <c r="O690" s="242" t="str">
        <f>INDEX('Policy Characteristics'!I:I,MATCH(PolicyLevers!$C690,'Policy Characteristics'!$C:$C,0))</f>
        <v>% reduction in fuel use</v>
      </c>
      <c r="P690" s="242"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243" t="s">
        <v>1768</v>
      </c>
      <c r="R690" s="264" t="s">
        <v>238</v>
      </c>
      <c r="S690" s="265" t="s">
        <v>77</v>
      </c>
      <c r="T690" s="243"/>
    </row>
    <row r="691" spans="1:20" x14ac:dyDescent="0.35">
      <c r="A691" s="241" t="str">
        <f>INDEX('Policy Characteristics'!A:A,MATCH(PolicyLevers!$C691,'Policy Characteristics'!$C:$C,0))</f>
        <v>Research and Development</v>
      </c>
      <c r="B691" s="241" t="str">
        <f>INDEX('Policy Characteristics'!B:B,MATCH(PolicyLevers!$C691,'Policy Characteristics'!$C:$C,0))</f>
        <v>Fuel Use Reduction</v>
      </c>
      <c r="C691" s="255" t="str">
        <f t="shared" ref="A684:C692" si="94">C$682</f>
        <v>RnD Electricity Fuel Use Perc Reduction</v>
      </c>
      <c r="D691" s="250" t="s">
        <v>449</v>
      </c>
      <c r="E691" s="273"/>
      <c r="F691" s="250" t="s">
        <v>450</v>
      </c>
      <c r="G691" s="243"/>
      <c r="H691" s="40">
        <v>181</v>
      </c>
      <c r="I691" s="243" t="s">
        <v>46</v>
      </c>
      <c r="J691" s="242" t="str">
        <f>INDEX('Policy Characteristics'!D:D,MATCH(PolicyLevers!$C691,'Policy Characteristics'!$C:$C,0))</f>
        <v>R&amp;D Fuel Use Reductions</v>
      </c>
      <c r="K691" s="242" t="str">
        <f>INDEX('Policy Characteristics'!E:E,MATCH(PolicyLevers!$C691,'Policy Characteristics'!$C:$C,0))</f>
        <v>RnD electricity fuel use reduction</v>
      </c>
      <c r="L691" s="242">
        <f>INDEX('Policy Characteristics'!F:F,MATCH(PolicyLevers!$C691,'Policy Characteristics'!$C:$C,0))</f>
        <v>0</v>
      </c>
      <c r="M691" s="242">
        <f>INDEX('Policy Characteristics'!G:G,MATCH(PolicyLevers!$C691,'Policy Characteristics'!$C:$C,0))</f>
        <v>0.4</v>
      </c>
      <c r="N691" s="242">
        <f>INDEX('Policy Characteristics'!H:H,MATCH(PolicyLevers!$C691,'Policy Characteristics'!$C:$C,0))</f>
        <v>0.01</v>
      </c>
      <c r="O691" s="242" t="str">
        <f>INDEX('Policy Characteristics'!I:I,MATCH(PolicyLevers!$C691,'Policy Characteristics'!$C:$C,0))</f>
        <v>% reduction in fuel use</v>
      </c>
      <c r="P691" s="242"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243" t="s">
        <v>1768</v>
      </c>
      <c r="R691" s="264" t="s">
        <v>238</v>
      </c>
      <c r="S691" s="265" t="s">
        <v>77</v>
      </c>
      <c r="T691" s="243"/>
    </row>
    <row r="692" spans="1:20" x14ac:dyDescent="0.35">
      <c r="A692" s="241" t="str">
        <f>INDEX('Policy Characteristics'!A:A,MATCH(PolicyLevers!$C692,'Policy Characteristics'!$C:$C,0))</f>
        <v>Research and Development</v>
      </c>
      <c r="B692" s="241" t="str">
        <f>INDEX('Policy Characteristics'!B:B,MATCH(PolicyLevers!$C692,'Policy Characteristics'!$C:$C,0))</f>
        <v>Fuel Use Reduction</v>
      </c>
      <c r="C692" s="255" t="str">
        <f t="shared" si="94"/>
        <v>RnD Electricity Fuel Use Perc Reduction</v>
      </c>
      <c r="D692" s="250" t="s">
        <v>458</v>
      </c>
      <c r="E692" s="273"/>
      <c r="F692" s="250" t="s">
        <v>460</v>
      </c>
      <c r="G692" s="243"/>
      <c r="H692" s="40">
        <v>755</v>
      </c>
      <c r="I692" s="243" t="s">
        <v>47</v>
      </c>
      <c r="J692" s="242" t="str">
        <f>INDEX('Policy Characteristics'!D:D,MATCH(PolicyLevers!$C692,'Policy Characteristics'!$C:$C,0))</f>
        <v>R&amp;D Fuel Use Reductions</v>
      </c>
      <c r="K692" s="242" t="str">
        <f>INDEX('Policy Characteristics'!E:E,MATCH(PolicyLevers!$C692,'Policy Characteristics'!$C:$C,0))</f>
        <v>RnD electricity fuel use reduction</v>
      </c>
      <c r="L692" s="242">
        <f>INDEX('Policy Characteristics'!F:F,MATCH(PolicyLevers!$C692,'Policy Characteristics'!$C:$C,0))</f>
        <v>0</v>
      </c>
      <c r="M692" s="242">
        <f>INDEX('Policy Characteristics'!G:G,MATCH(PolicyLevers!$C692,'Policy Characteristics'!$C:$C,0))</f>
        <v>0.4</v>
      </c>
      <c r="N692" s="242">
        <f>INDEX('Policy Characteristics'!H:H,MATCH(PolicyLevers!$C692,'Policy Characteristics'!$C:$C,0))</f>
        <v>0.01</v>
      </c>
      <c r="O692" s="242" t="str">
        <f>INDEX('Policy Characteristics'!I:I,MATCH(PolicyLevers!$C692,'Policy Characteristics'!$C:$C,0))</f>
        <v>% reduction in fuel use</v>
      </c>
      <c r="P692" s="242"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243"/>
      <c r="R692" s="264"/>
      <c r="S692" s="265"/>
      <c r="T692" s="243"/>
    </row>
    <row r="693" spans="1:20" x14ac:dyDescent="0.35">
      <c r="A693" s="241" t="str">
        <f>INDEX('Policy Characteristics'!A:A,MATCH(PolicyLevers!$C693,'Policy Characteristics'!$C:$C,0))</f>
        <v>Research and Development</v>
      </c>
      <c r="B693" s="241" t="str">
        <f>INDEX('Policy Characteristics'!B:B,MATCH(PolicyLevers!$C693,'Policy Characteristics'!$C:$C,0))</f>
        <v>Fuel Use Reduction</v>
      </c>
      <c r="C693" s="262" t="s">
        <v>285</v>
      </c>
      <c r="D693" s="243" t="s">
        <v>141</v>
      </c>
      <c r="E693" s="243"/>
      <c r="F693" s="250" t="s">
        <v>320</v>
      </c>
      <c r="G693" s="243"/>
      <c r="H693" s="40">
        <v>125</v>
      </c>
      <c r="I693" s="243" t="s">
        <v>46</v>
      </c>
      <c r="J693" s="242" t="str">
        <f>INDEX('Policy Characteristics'!D:D,MATCH(PolicyLevers!$C693,'Policy Characteristics'!$C:$C,0))</f>
        <v>R&amp;D Fuel Use Reductions</v>
      </c>
      <c r="K693" s="242" t="str">
        <f>INDEX('Policy Characteristics'!E:E,MATCH(PolicyLevers!$C693,'Policy Characteristics'!$C:$C,0))</f>
        <v>RnD industry fuel use reduction</v>
      </c>
      <c r="L693" s="242">
        <f>INDEX('Policy Characteristics'!F:F,MATCH(PolicyLevers!$C693,'Policy Characteristics'!$C:$C,0))</f>
        <v>0</v>
      </c>
      <c r="M693" s="242">
        <f>INDEX('Policy Characteristics'!G:G,MATCH(PolicyLevers!$C693,'Policy Characteristics'!$C:$C,0))</f>
        <v>0.4</v>
      </c>
      <c r="N693" s="242">
        <f>INDEX('Policy Characteristics'!H:H,MATCH(PolicyLevers!$C693,'Policy Characteristics'!$C:$C,0))</f>
        <v>0.01</v>
      </c>
      <c r="O693" s="242" t="str">
        <f>INDEX('Policy Characteristics'!I:I,MATCH(PolicyLevers!$C693,'Policy Characteristics'!$C:$C,0))</f>
        <v>% reduction in fuel use</v>
      </c>
      <c r="P693" s="242"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243" t="s">
        <v>1768</v>
      </c>
      <c r="R693" s="264" t="s">
        <v>238</v>
      </c>
      <c r="S693" s="265" t="s">
        <v>77</v>
      </c>
      <c r="T693" s="243"/>
    </row>
    <row r="694" spans="1:20" x14ac:dyDescent="0.35">
      <c r="A694" s="241" t="str">
        <f>INDEX('Policy Characteristics'!A:A,MATCH(PolicyLevers!$C694,'Policy Characteristics'!$C:$C,0))</f>
        <v>Research and Development</v>
      </c>
      <c r="B694" s="241" t="str">
        <f>INDEX('Policy Characteristics'!B:B,MATCH(PolicyLevers!$C694,'Policy Characteristics'!$C:$C,0))</f>
        <v>Fuel Use Reduction</v>
      </c>
      <c r="C694" s="255" t="str">
        <f t="shared" ref="B694:C701" si="95">C$693</f>
        <v>RnD Industry Fuel Use Perc Reduction</v>
      </c>
      <c r="D694" s="250" t="s">
        <v>142</v>
      </c>
      <c r="E694" s="243"/>
      <c r="F694" s="250" t="s">
        <v>321</v>
      </c>
      <c r="G694" s="243"/>
      <c r="H694" s="40">
        <v>126</v>
      </c>
      <c r="I694" s="243" t="s">
        <v>46</v>
      </c>
      <c r="J694" s="242" t="str">
        <f>INDEX('Policy Characteristics'!D:D,MATCH(PolicyLevers!$C694,'Policy Characteristics'!$C:$C,0))</f>
        <v>R&amp;D Fuel Use Reductions</v>
      </c>
      <c r="K694" s="242" t="str">
        <f>INDEX('Policy Characteristics'!E:E,MATCH(PolicyLevers!$C694,'Policy Characteristics'!$C:$C,0))</f>
        <v>RnD industry fuel use reduction</v>
      </c>
      <c r="L694" s="242">
        <f>INDEX('Policy Characteristics'!F:F,MATCH(PolicyLevers!$C694,'Policy Characteristics'!$C:$C,0))</f>
        <v>0</v>
      </c>
      <c r="M694" s="242">
        <f>INDEX('Policy Characteristics'!G:G,MATCH(PolicyLevers!$C694,'Policy Characteristics'!$C:$C,0))</f>
        <v>0.4</v>
      </c>
      <c r="N694" s="242">
        <f>INDEX('Policy Characteristics'!H:H,MATCH(PolicyLevers!$C694,'Policy Characteristics'!$C:$C,0))</f>
        <v>0.01</v>
      </c>
      <c r="O694" s="242" t="str">
        <f>INDEX('Policy Characteristics'!I:I,MATCH(PolicyLevers!$C694,'Policy Characteristics'!$C:$C,0))</f>
        <v>% reduction in fuel use</v>
      </c>
      <c r="P694" s="242"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243" t="s">
        <v>1768</v>
      </c>
      <c r="R694" s="264" t="s">
        <v>238</v>
      </c>
      <c r="S694" s="265" t="s">
        <v>77</v>
      </c>
      <c r="T694" s="243"/>
    </row>
    <row r="695" spans="1:20" x14ac:dyDescent="0.35">
      <c r="A695" s="241" t="str">
        <f>INDEX('Policy Characteristics'!A:A,MATCH(PolicyLevers!$C695,'Policy Characteristics'!$C:$C,0))</f>
        <v>Research and Development</v>
      </c>
      <c r="B695" s="241" t="str">
        <f>INDEX('Policy Characteristics'!B:B,MATCH(PolicyLevers!$C695,'Policy Characteristics'!$C:$C,0))</f>
        <v>Fuel Use Reduction</v>
      </c>
      <c r="C695" s="255" t="str">
        <f t="shared" si="95"/>
        <v>RnD Industry Fuel Use Perc Reduction</v>
      </c>
      <c r="D695" s="250" t="s">
        <v>143</v>
      </c>
      <c r="E695" s="243"/>
      <c r="F695" s="250" t="s">
        <v>322</v>
      </c>
      <c r="G695" s="243"/>
      <c r="H695" s="40">
        <v>127</v>
      </c>
      <c r="I695" s="243" t="s">
        <v>46</v>
      </c>
      <c r="J695" s="242" t="str">
        <f>INDEX('Policy Characteristics'!D:D,MATCH(PolicyLevers!$C695,'Policy Characteristics'!$C:$C,0))</f>
        <v>R&amp;D Fuel Use Reductions</v>
      </c>
      <c r="K695" s="242" t="str">
        <f>INDEX('Policy Characteristics'!E:E,MATCH(PolicyLevers!$C695,'Policy Characteristics'!$C:$C,0))</f>
        <v>RnD industry fuel use reduction</v>
      </c>
      <c r="L695" s="242">
        <f>INDEX('Policy Characteristics'!F:F,MATCH(PolicyLevers!$C695,'Policy Characteristics'!$C:$C,0))</f>
        <v>0</v>
      </c>
      <c r="M695" s="242">
        <f>INDEX('Policy Characteristics'!G:G,MATCH(PolicyLevers!$C695,'Policy Characteristics'!$C:$C,0))</f>
        <v>0.4</v>
      </c>
      <c r="N695" s="242">
        <f>INDEX('Policy Characteristics'!H:H,MATCH(PolicyLevers!$C695,'Policy Characteristics'!$C:$C,0))</f>
        <v>0.01</v>
      </c>
      <c r="O695" s="242" t="str">
        <f>INDEX('Policy Characteristics'!I:I,MATCH(PolicyLevers!$C695,'Policy Characteristics'!$C:$C,0))</f>
        <v>% reduction in fuel use</v>
      </c>
      <c r="P695" s="242"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243" t="s">
        <v>1768</v>
      </c>
      <c r="R695" s="264" t="s">
        <v>238</v>
      </c>
      <c r="S695" s="265" t="s">
        <v>77</v>
      </c>
      <c r="T695" s="243"/>
    </row>
    <row r="696" spans="1:20" x14ac:dyDescent="0.35">
      <c r="A696" s="241" t="str">
        <f>INDEX('Policy Characteristics'!A:A,MATCH(PolicyLevers!$C696,'Policy Characteristics'!$C:$C,0))</f>
        <v>Research and Development</v>
      </c>
      <c r="B696" s="241" t="str">
        <f>INDEX('Policy Characteristics'!B:B,MATCH(PolicyLevers!$C696,'Policy Characteristics'!$C:$C,0))</f>
        <v>Fuel Use Reduction</v>
      </c>
      <c r="C696" s="255" t="str">
        <f t="shared" si="95"/>
        <v>RnD Industry Fuel Use Perc Reduction</v>
      </c>
      <c r="D696" s="250" t="s">
        <v>144</v>
      </c>
      <c r="E696" s="243"/>
      <c r="F696" s="250" t="s">
        <v>323</v>
      </c>
      <c r="G696" s="243"/>
      <c r="H696" s="40">
        <v>128</v>
      </c>
      <c r="I696" s="243" t="s">
        <v>46</v>
      </c>
      <c r="J696" s="242" t="str">
        <f>INDEX('Policy Characteristics'!D:D,MATCH(PolicyLevers!$C696,'Policy Characteristics'!$C:$C,0))</f>
        <v>R&amp;D Fuel Use Reductions</v>
      </c>
      <c r="K696" s="242" t="str">
        <f>INDEX('Policy Characteristics'!E:E,MATCH(PolicyLevers!$C696,'Policy Characteristics'!$C:$C,0))</f>
        <v>RnD industry fuel use reduction</v>
      </c>
      <c r="L696" s="242">
        <f>INDEX('Policy Characteristics'!F:F,MATCH(PolicyLevers!$C696,'Policy Characteristics'!$C:$C,0))</f>
        <v>0</v>
      </c>
      <c r="M696" s="242">
        <f>INDEX('Policy Characteristics'!G:G,MATCH(PolicyLevers!$C696,'Policy Characteristics'!$C:$C,0))</f>
        <v>0.4</v>
      </c>
      <c r="N696" s="242">
        <f>INDEX('Policy Characteristics'!H:H,MATCH(PolicyLevers!$C696,'Policy Characteristics'!$C:$C,0))</f>
        <v>0.01</v>
      </c>
      <c r="O696" s="242" t="str">
        <f>INDEX('Policy Characteristics'!I:I,MATCH(PolicyLevers!$C696,'Policy Characteristics'!$C:$C,0))</f>
        <v>% reduction in fuel use</v>
      </c>
      <c r="P696" s="242"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243" t="s">
        <v>1768</v>
      </c>
      <c r="R696" s="264" t="s">
        <v>238</v>
      </c>
      <c r="S696" s="265" t="s">
        <v>77</v>
      </c>
      <c r="T696" s="243"/>
    </row>
    <row r="697" spans="1:20" x14ac:dyDescent="0.35">
      <c r="A697" s="241" t="str">
        <f>INDEX('Policy Characteristics'!A:A,MATCH(PolicyLevers!$C697,'Policy Characteristics'!$C:$C,0))</f>
        <v>Research and Development</v>
      </c>
      <c r="B697" s="241" t="str">
        <f>INDEX('Policy Characteristics'!B:B,MATCH(PolicyLevers!$C697,'Policy Characteristics'!$C:$C,0))</f>
        <v>Fuel Use Reduction</v>
      </c>
      <c r="C697" s="255" t="str">
        <f t="shared" si="95"/>
        <v>RnD Industry Fuel Use Perc Reduction</v>
      </c>
      <c r="D697" s="250" t="s">
        <v>724</v>
      </c>
      <c r="E697" s="243"/>
      <c r="F697" s="250" t="s">
        <v>324</v>
      </c>
      <c r="G697" s="243"/>
      <c r="H697" s="40">
        <v>129</v>
      </c>
      <c r="I697" s="243" t="s">
        <v>46</v>
      </c>
      <c r="J697" s="242" t="str">
        <f>INDEX('Policy Characteristics'!D:D,MATCH(PolicyLevers!$C697,'Policy Characteristics'!$C:$C,0))</f>
        <v>R&amp;D Fuel Use Reductions</v>
      </c>
      <c r="K697" s="242" t="str">
        <f>INDEX('Policy Characteristics'!E:E,MATCH(PolicyLevers!$C697,'Policy Characteristics'!$C:$C,0))</f>
        <v>RnD industry fuel use reduction</v>
      </c>
      <c r="L697" s="242">
        <f>INDEX('Policy Characteristics'!F:F,MATCH(PolicyLevers!$C697,'Policy Characteristics'!$C:$C,0))</f>
        <v>0</v>
      </c>
      <c r="M697" s="242">
        <f>INDEX('Policy Characteristics'!G:G,MATCH(PolicyLevers!$C697,'Policy Characteristics'!$C:$C,0))</f>
        <v>0.4</v>
      </c>
      <c r="N697" s="242">
        <f>INDEX('Policy Characteristics'!H:H,MATCH(PolicyLevers!$C697,'Policy Characteristics'!$C:$C,0))</f>
        <v>0.01</v>
      </c>
      <c r="O697" s="242" t="str">
        <f>INDEX('Policy Characteristics'!I:I,MATCH(PolicyLevers!$C697,'Policy Characteristics'!$C:$C,0))</f>
        <v>% reduction in fuel use</v>
      </c>
      <c r="P697" s="242"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243" t="s">
        <v>1768</v>
      </c>
      <c r="R697" s="264" t="s">
        <v>238</v>
      </c>
      <c r="S697" s="265" t="s">
        <v>77</v>
      </c>
      <c r="T697" s="243"/>
    </row>
    <row r="698" spans="1:20" x14ac:dyDescent="0.35">
      <c r="A698" s="241" t="str">
        <f>INDEX('Policy Characteristics'!A:A,MATCH(PolicyLevers!$C698,'Policy Characteristics'!$C:$C,0))</f>
        <v>Research and Development</v>
      </c>
      <c r="B698" s="241" t="str">
        <f>INDEX('Policy Characteristics'!B:B,MATCH(PolicyLevers!$C698,'Policy Characteristics'!$C:$C,0))</f>
        <v>Fuel Use Reduction</v>
      </c>
      <c r="C698" s="255" t="str">
        <f t="shared" si="95"/>
        <v>RnD Industry Fuel Use Perc Reduction</v>
      </c>
      <c r="D698" s="250" t="s">
        <v>145</v>
      </c>
      <c r="E698" s="243"/>
      <c r="F698" s="250" t="s">
        <v>729</v>
      </c>
      <c r="G698" s="243"/>
      <c r="H698" s="40">
        <v>130</v>
      </c>
      <c r="I698" s="243" t="s">
        <v>46</v>
      </c>
      <c r="J698" s="242" t="str">
        <f>INDEX('Policy Characteristics'!D:D,MATCH(PolicyLevers!$C698,'Policy Characteristics'!$C:$C,0))</f>
        <v>R&amp;D Fuel Use Reductions</v>
      </c>
      <c r="K698" s="242" t="str">
        <f>INDEX('Policy Characteristics'!E:E,MATCH(PolicyLevers!$C698,'Policy Characteristics'!$C:$C,0))</f>
        <v>RnD industry fuel use reduction</v>
      </c>
      <c r="L698" s="242">
        <f>INDEX('Policy Characteristics'!F:F,MATCH(PolicyLevers!$C698,'Policy Characteristics'!$C:$C,0))</f>
        <v>0</v>
      </c>
      <c r="M698" s="242">
        <f>INDEX('Policy Characteristics'!G:G,MATCH(PolicyLevers!$C698,'Policy Characteristics'!$C:$C,0))</f>
        <v>0.4</v>
      </c>
      <c r="N698" s="242">
        <f>INDEX('Policy Characteristics'!H:H,MATCH(PolicyLevers!$C698,'Policy Characteristics'!$C:$C,0))</f>
        <v>0.01</v>
      </c>
      <c r="O698" s="242" t="str">
        <f>INDEX('Policy Characteristics'!I:I,MATCH(PolicyLevers!$C698,'Policy Characteristics'!$C:$C,0))</f>
        <v>% reduction in fuel use</v>
      </c>
      <c r="P698" s="242"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243" t="s">
        <v>1768</v>
      </c>
      <c r="R698" s="264" t="s">
        <v>238</v>
      </c>
      <c r="S698" s="265" t="s">
        <v>77</v>
      </c>
      <c r="T698" s="243"/>
    </row>
    <row r="699" spans="1:20" x14ac:dyDescent="0.35">
      <c r="A699" s="241" t="str">
        <f>INDEX('Policy Characteristics'!A:A,MATCH(PolicyLevers!$C699,'Policy Characteristics'!$C:$C,0))</f>
        <v>Research and Development</v>
      </c>
      <c r="B699" s="241" t="str">
        <f>INDEX('Policy Characteristics'!B:B,MATCH(PolicyLevers!$C699,'Policy Characteristics'!$C:$C,0))</f>
        <v>Fuel Use Reduction</v>
      </c>
      <c r="C699" s="255" t="str">
        <f t="shared" si="95"/>
        <v>RnD Industry Fuel Use Perc Reduction</v>
      </c>
      <c r="D699" s="250" t="s">
        <v>146</v>
      </c>
      <c r="E699" s="243"/>
      <c r="F699" s="250" t="s">
        <v>325</v>
      </c>
      <c r="G699" s="243"/>
      <c r="H699" s="40">
        <v>131</v>
      </c>
      <c r="I699" s="243" t="s">
        <v>46</v>
      </c>
      <c r="J699" s="242" t="str">
        <f>INDEX('Policy Characteristics'!D:D,MATCH(PolicyLevers!$C699,'Policy Characteristics'!$C:$C,0))</f>
        <v>R&amp;D Fuel Use Reductions</v>
      </c>
      <c r="K699" s="242" t="str">
        <f>INDEX('Policy Characteristics'!E:E,MATCH(PolicyLevers!$C699,'Policy Characteristics'!$C:$C,0))</f>
        <v>RnD industry fuel use reduction</v>
      </c>
      <c r="L699" s="242">
        <f>INDEX('Policy Characteristics'!F:F,MATCH(PolicyLevers!$C699,'Policy Characteristics'!$C:$C,0))</f>
        <v>0</v>
      </c>
      <c r="M699" s="242">
        <f>INDEX('Policy Characteristics'!G:G,MATCH(PolicyLevers!$C699,'Policy Characteristics'!$C:$C,0))</f>
        <v>0.4</v>
      </c>
      <c r="N699" s="242">
        <f>INDEX('Policy Characteristics'!H:H,MATCH(PolicyLevers!$C699,'Policy Characteristics'!$C:$C,0))</f>
        <v>0.01</v>
      </c>
      <c r="O699" s="242" t="str">
        <f>INDEX('Policy Characteristics'!I:I,MATCH(PolicyLevers!$C699,'Policy Characteristics'!$C:$C,0))</f>
        <v>% reduction in fuel use</v>
      </c>
      <c r="P699" s="242"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243" t="s">
        <v>1768</v>
      </c>
      <c r="R699" s="264" t="s">
        <v>238</v>
      </c>
      <c r="S699" s="265" t="s">
        <v>77</v>
      </c>
      <c r="T699" s="243"/>
    </row>
    <row r="700" spans="1:20" x14ac:dyDescent="0.35">
      <c r="A700" s="241" t="str">
        <f>INDEX('Policy Characteristics'!A:A,MATCH(PolicyLevers!$C700,'Policy Characteristics'!$C:$C,0))</f>
        <v>Research and Development</v>
      </c>
      <c r="B700" s="241" t="str">
        <f>INDEX('Policy Characteristics'!B:B,MATCH(PolicyLevers!$C700,'Policy Characteristics'!$C:$C,0))</f>
        <v>Fuel Use Reduction</v>
      </c>
      <c r="C700" s="255" t="str">
        <f t="shared" si="95"/>
        <v>RnD Industry Fuel Use Perc Reduction</v>
      </c>
      <c r="D700" s="250" t="s">
        <v>147</v>
      </c>
      <c r="E700" s="243"/>
      <c r="F700" s="250" t="s">
        <v>326</v>
      </c>
      <c r="G700" s="243"/>
      <c r="H700" s="40">
        <v>132</v>
      </c>
      <c r="I700" s="243" t="s">
        <v>46</v>
      </c>
      <c r="J700" s="242" t="str">
        <f>INDEX('Policy Characteristics'!D:D,MATCH(PolicyLevers!$C700,'Policy Characteristics'!$C:$C,0))</f>
        <v>R&amp;D Fuel Use Reductions</v>
      </c>
      <c r="K700" s="242" t="str">
        <f>INDEX('Policy Characteristics'!E:E,MATCH(PolicyLevers!$C700,'Policy Characteristics'!$C:$C,0))</f>
        <v>RnD industry fuel use reduction</v>
      </c>
      <c r="L700" s="242">
        <f>INDEX('Policy Characteristics'!F:F,MATCH(PolicyLevers!$C700,'Policy Characteristics'!$C:$C,0))</f>
        <v>0</v>
      </c>
      <c r="M700" s="242">
        <f>INDEX('Policy Characteristics'!G:G,MATCH(PolicyLevers!$C700,'Policy Characteristics'!$C:$C,0))</f>
        <v>0.4</v>
      </c>
      <c r="N700" s="242">
        <f>INDEX('Policy Characteristics'!H:H,MATCH(PolicyLevers!$C700,'Policy Characteristics'!$C:$C,0))</f>
        <v>0.01</v>
      </c>
      <c r="O700" s="242" t="str">
        <f>INDEX('Policy Characteristics'!I:I,MATCH(PolicyLevers!$C700,'Policy Characteristics'!$C:$C,0))</f>
        <v>% reduction in fuel use</v>
      </c>
      <c r="P700" s="242"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243" t="s">
        <v>1768</v>
      </c>
      <c r="R700" s="264" t="s">
        <v>238</v>
      </c>
      <c r="S700" s="265" t="s">
        <v>77</v>
      </c>
      <c r="T700" s="243"/>
    </row>
    <row r="701" spans="1:20" x14ac:dyDescent="0.35">
      <c r="A701" s="241" t="str">
        <f>INDEX('Policy Characteristics'!A:A,MATCH(PolicyLevers!$C701,'Policy Characteristics'!$C:$C,0))</f>
        <v>Research and Development</v>
      </c>
      <c r="B701" s="241" t="str">
        <f>INDEX('Policy Characteristics'!B:B,MATCH(PolicyLevers!$C701,'Policy Characteristics'!$C:$C,0))</f>
        <v>Fuel Use Reduction</v>
      </c>
      <c r="C701" s="262" t="s">
        <v>286</v>
      </c>
      <c r="D701" s="243" t="s">
        <v>499</v>
      </c>
      <c r="E701" s="243"/>
      <c r="F701" s="243" t="s">
        <v>478</v>
      </c>
      <c r="G701" s="243"/>
      <c r="H701" s="40">
        <v>133</v>
      </c>
      <c r="I701" s="243" t="s">
        <v>46</v>
      </c>
      <c r="J701" s="242" t="str">
        <f>INDEX('Policy Characteristics'!D:D,MATCH(PolicyLevers!$C701,'Policy Characteristics'!$C:$C,0))</f>
        <v>R&amp;D Fuel Use Reductions</v>
      </c>
      <c r="K701" s="242" t="str">
        <f>INDEX('Policy Characteristics'!E:E,MATCH(PolicyLevers!$C701,'Policy Characteristics'!$C:$C,0))</f>
        <v>RnD transportation fuel use reduction</v>
      </c>
      <c r="L701" s="242">
        <f>INDEX('Policy Characteristics'!F:F,MATCH(PolicyLevers!$C701,'Policy Characteristics'!$C:$C,0))</f>
        <v>0</v>
      </c>
      <c r="M701" s="242">
        <f>INDEX('Policy Characteristics'!G:G,MATCH(PolicyLevers!$C701,'Policy Characteristics'!$C:$C,0))</f>
        <v>0.4</v>
      </c>
      <c r="N701" s="242">
        <f>INDEX('Policy Characteristics'!H:H,MATCH(PolicyLevers!$C701,'Policy Characteristics'!$C:$C,0))</f>
        <v>0.01</v>
      </c>
      <c r="O701" s="242" t="str">
        <f>INDEX('Policy Characteristics'!I:I,MATCH(PolicyLevers!$C701,'Policy Characteristics'!$C:$C,0))</f>
        <v>% reduction in fuel use</v>
      </c>
      <c r="P701" s="242"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243" t="s">
        <v>1768</v>
      </c>
      <c r="R701" s="264" t="s">
        <v>238</v>
      </c>
      <c r="S701" s="265" t="s">
        <v>77</v>
      </c>
      <c r="T701" s="243"/>
    </row>
    <row r="702" spans="1:20" x14ac:dyDescent="0.35">
      <c r="A702" s="241" t="str">
        <f>INDEX('Policy Characteristics'!A:A,MATCH(PolicyLevers!$C702,'Policy Characteristics'!$C:$C,0))</f>
        <v>Research and Development</v>
      </c>
      <c r="B702" s="241" t="str">
        <f>INDEX('Policy Characteristics'!B:B,MATCH(PolicyLevers!$C702,'Policy Characteristics'!$C:$C,0))</f>
        <v>Fuel Use Reduction</v>
      </c>
      <c r="C702" s="255" t="str">
        <f t="shared" ref="B702:C707" si="96">C$701</f>
        <v>RnD Transportation Fuel Use Perc Reduction</v>
      </c>
      <c r="D702" s="243" t="s">
        <v>500</v>
      </c>
      <c r="E702" s="243"/>
      <c r="F702" s="243" t="s">
        <v>479</v>
      </c>
      <c r="G702" s="243"/>
      <c r="H702" s="40">
        <v>134</v>
      </c>
      <c r="I702" s="243" t="s">
        <v>46</v>
      </c>
      <c r="J702" s="242" t="str">
        <f>INDEX('Policy Characteristics'!D:D,MATCH(PolicyLevers!$C702,'Policy Characteristics'!$C:$C,0))</f>
        <v>R&amp;D Fuel Use Reductions</v>
      </c>
      <c r="K702" s="242" t="str">
        <f>INDEX('Policy Characteristics'!E:E,MATCH(PolicyLevers!$C702,'Policy Characteristics'!$C:$C,0))</f>
        <v>RnD transportation fuel use reduction</v>
      </c>
      <c r="L702" s="242">
        <f>INDEX('Policy Characteristics'!F:F,MATCH(PolicyLevers!$C702,'Policy Characteristics'!$C:$C,0))</f>
        <v>0</v>
      </c>
      <c r="M702" s="242">
        <f>INDEX('Policy Characteristics'!G:G,MATCH(PolicyLevers!$C702,'Policy Characteristics'!$C:$C,0))</f>
        <v>0.4</v>
      </c>
      <c r="N702" s="242">
        <f>INDEX('Policy Characteristics'!H:H,MATCH(PolicyLevers!$C702,'Policy Characteristics'!$C:$C,0))</f>
        <v>0.01</v>
      </c>
      <c r="O702" s="242" t="str">
        <f>INDEX('Policy Characteristics'!I:I,MATCH(PolicyLevers!$C702,'Policy Characteristics'!$C:$C,0))</f>
        <v>% reduction in fuel use</v>
      </c>
      <c r="P702" s="242"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243" t="s">
        <v>1768</v>
      </c>
      <c r="R702" s="264" t="s">
        <v>238</v>
      </c>
      <c r="S702" s="265" t="s">
        <v>77</v>
      </c>
      <c r="T702" s="243"/>
    </row>
    <row r="703" spans="1:20" x14ac:dyDescent="0.35">
      <c r="A703" s="241" t="str">
        <f>INDEX('Policy Characteristics'!A:A,MATCH(PolicyLevers!$C703,'Policy Characteristics'!$C:$C,0))</f>
        <v>Research and Development</v>
      </c>
      <c r="B703" s="241" t="str">
        <f>INDEX('Policy Characteristics'!B:B,MATCH(PolicyLevers!$C703,'Policy Characteristics'!$C:$C,0))</f>
        <v>Fuel Use Reduction</v>
      </c>
      <c r="C703" s="255" t="str">
        <f t="shared" si="96"/>
        <v>RnD Transportation Fuel Use Perc Reduction</v>
      </c>
      <c r="D703" s="243" t="s">
        <v>501</v>
      </c>
      <c r="E703" s="243"/>
      <c r="F703" s="243" t="s">
        <v>480</v>
      </c>
      <c r="G703" s="243"/>
      <c r="H703" s="40">
        <v>135</v>
      </c>
      <c r="I703" s="243" t="s">
        <v>46</v>
      </c>
      <c r="J703" s="242" t="str">
        <f>INDEX('Policy Characteristics'!D:D,MATCH(PolicyLevers!$C703,'Policy Characteristics'!$C:$C,0))</f>
        <v>R&amp;D Fuel Use Reductions</v>
      </c>
      <c r="K703" s="242" t="str">
        <f>INDEX('Policy Characteristics'!E:E,MATCH(PolicyLevers!$C703,'Policy Characteristics'!$C:$C,0))</f>
        <v>RnD transportation fuel use reduction</v>
      </c>
      <c r="L703" s="242">
        <f>INDEX('Policy Characteristics'!F:F,MATCH(PolicyLevers!$C703,'Policy Characteristics'!$C:$C,0))</f>
        <v>0</v>
      </c>
      <c r="M703" s="242">
        <f>INDEX('Policy Characteristics'!G:G,MATCH(PolicyLevers!$C703,'Policy Characteristics'!$C:$C,0))</f>
        <v>0.4</v>
      </c>
      <c r="N703" s="242">
        <f>INDEX('Policy Characteristics'!H:H,MATCH(PolicyLevers!$C703,'Policy Characteristics'!$C:$C,0))</f>
        <v>0.01</v>
      </c>
      <c r="O703" s="242" t="str">
        <f>INDEX('Policy Characteristics'!I:I,MATCH(PolicyLevers!$C703,'Policy Characteristics'!$C:$C,0))</f>
        <v>% reduction in fuel use</v>
      </c>
      <c r="P703" s="242"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243" t="s">
        <v>1768</v>
      </c>
      <c r="R703" s="264" t="s">
        <v>238</v>
      </c>
      <c r="S703" s="265" t="s">
        <v>77</v>
      </c>
      <c r="T703" s="243"/>
    </row>
    <row r="704" spans="1:20" x14ac:dyDescent="0.35">
      <c r="A704" s="241" t="str">
        <f>INDEX('Policy Characteristics'!A:A,MATCH(PolicyLevers!$C704,'Policy Characteristics'!$C:$C,0))</f>
        <v>Research and Development</v>
      </c>
      <c r="B704" s="241" t="str">
        <f>INDEX('Policy Characteristics'!B:B,MATCH(PolicyLevers!$C704,'Policy Characteristics'!$C:$C,0))</f>
        <v>Fuel Use Reduction</v>
      </c>
      <c r="C704" s="255" t="str">
        <f t="shared" si="96"/>
        <v>RnD Transportation Fuel Use Perc Reduction</v>
      </c>
      <c r="D704" s="243" t="s">
        <v>502</v>
      </c>
      <c r="E704" s="243"/>
      <c r="F704" s="243" t="s">
        <v>481</v>
      </c>
      <c r="G704" s="243"/>
      <c r="H704" s="40">
        <v>136</v>
      </c>
      <c r="I704" s="243" t="s">
        <v>46</v>
      </c>
      <c r="J704" s="242" t="str">
        <f>INDEX('Policy Characteristics'!D:D,MATCH(PolicyLevers!$C704,'Policy Characteristics'!$C:$C,0))</f>
        <v>R&amp;D Fuel Use Reductions</v>
      </c>
      <c r="K704" s="242" t="str">
        <f>INDEX('Policy Characteristics'!E:E,MATCH(PolicyLevers!$C704,'Policy Characteristics'!$C:$C,0))</f>
        <v>RnD transportation fuel use reduction</v>
      </c>
      <c r="L704" s="242">
        <f>INDEX('Policy Characteristics'!F:F,MATCH(PolicyLevers!$C704,'Policy Characteristics'!$C:$C,0))</f>
        <v>0</v>
      </c>
      <c r="M704" s="242">
        <f>INDEX('Policy Characteristics'!G:G,MATCH(PolicyLevers!$C704,'Policy Characteristics'!$C:$C,0))</f>
        <v>0.4</v>
      </c>
      <c r="N704" s="242">
        <f>INDEX('Policy Characteristics'!H:H,MATCH(PolicyLevers!$C704,'Policy Characteristics'!$C:$C,0))</f>
        <v>0.01</v>
      </c>
      <c r="O704" s="242" t="str">
        <f>INDEX('Policy Characteristics'!I:I,MATCH(PolicyLevers!$C704,'Policy Characteristics'!$C:$C,0))</f>
        <v>% reduction in fuel use</v>
      </c>
      <c r="P704" s="242"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243" t="s">
        <v>1768</v>
      </c>
      <c r="R704" s="264" t="s">
        <v>238</v>
      </c>
      <c r="S704" s="265" t="s">
        <v>77</v>
      </c>
      <c r="T704" s="243"/>
    </row>
    <row r="705" spans="1:20" x14ac:dyDescent="0.35">
      <c r="A705" s="241" t="str">
        <f>INDEX('Policy Characteristics'!A:A,MATCH(PolicyLevers!$C705,'Policy Characteristics'!$C:$C,0))</f>
        <v>Research and Development</v>
      </c>
      <c r="B705" s="241" t="str">
        <f>INDEX('Policy Characteristics'!B:B,MATCH(PolicyLevers!$C705,'Policy Characteristics'!$C:$C,0))</f>
        <v>Fuel Use Reduction</v>
      </c>
      <c r="C705" s="255" t="str">
        <f t="shared" si="96"/>
        <v>RnD Transportation Fuel Use Perc Reduction</v>
      </c>
      <c r="D705" s="243" t="s">
        <v>503</v>
      </c>
      <c r="E705" s="243"/>
      <c r="F705" s="243" t="s">
        <v>482</v>
      </c>
      <c r="G705" s="243"/>
      <c r="H705" s="40">
        <v>137</v>
      </c>
      <c r="I705" s="243" t="s">
        <v>46</v>
      </c>
      <c r="J705" s="242" t="str">
        <f>INDEX('Policy Characteristics'!D:D,MATCH(PolicyLevers!$C705,'Policy Characteristics'!$C:$C,0))</f>
        <v>R&amp;D Fuel Use Reductions</v>
      </c>
      <c r="K705" s="242" t="str">
        <f>INDEX('Policy Characteristics'!E:E,MATCH(PolicyLevers!$C705,'Policy Characteristics'!$C:$C,0))</f>
        <v>RnD transportation fuel use reduction</v>
      </c>
      <c r="L705" s="242">
        <f>INDEX('Policy Characteristics'!F:F,MATCH(PolicyLevers!$C705,'Policy Characteristics'!$C:$C,0))</f>
        <v>0</v>
      </c>
      <c r="M705" s="242">
        <f>INDEX('Policy Characteristics'!G:G,MATCH(PolicyLevers!$C705,'Policy Characteristics'!$C:$C,0))</f>
        <v>0.4</v>
      </c>
      <c r="N705" s="242">
        <f>INDEX('Policy Characteristics'!H:H,MATCH(PolicyLevers!$C705,'Policy Characteristics'!$C:$C,0))</f>
        <v>0.01</v>
      </c>
      <c r="O705" s="242" t="str">
        <f>INDEX('Policy Characteristics'!I:I,MATCH(PolicyLevers!$C705,'Policy Characteristics'!$C:$C,0))</f>
        <v>% reduction in fuel use</v>
      </c>
      <c r="P705" s="242"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243" t="s">
        <v>1768</v>
      </c>
      <c r="R705" s="264" t="s">
        <v>238</v>
      </c>
      <c r="S705" s="265" t="s">
        <v>77</v>
      </c>
      <c r="T705" s="243"/>
    </row>
    <row r="706" spans="1:20" x14ac:dyDescent="0.35">
      <c r="A706" s="241" t="str">
        <f>INDEX('Policy Characteristics'!A:A,MATCH(PolicyLevers!$C706,'Policy Characteristics'!$C:$C,0))</f>
        <v>Research and Development</v>
      </c>
      <c r="B706" s="241" t="str">
        <f>INDEX('Policy Characteristics'!B:B,MATCH(PolicyLevers!$C706,'Policy Characteristics'!$C:$C,0))</f>
        <v>Fuel Use Reduction</v>
      </c>
      <c r="C706" s="255" t="str">
        <f t="shared" si="96"/>
        <v>RnD Transportation Fuel Use Perc Reduction</v>
      </c>
      <c r="D706" s="243" t="s">
        <v>831</v>
      </c>
      <c r="E706" s="243"/>
      <c r="F706" s="243" t="s">
        <v>1160</v>
      </c>
      <c r="G706" s="243"/>
      <c r="H706" s="40">
        <v>138</v>
      </c>
      <c r="I706" s="243" t="s">
        <v>46</v>
      </c>
      <c r="J706" s="242" t="str">
        <f>INDEX('Policy Characteristics'!D:D,MATCH(PolicyLevers!$C706,'Policy Characteristics'!$C:$C,0))</f>
        <v>R&amp;D Fuel Use Reductions</v>
      </c>
      <c r="K706" s="242" t="str">
        <f>INDEX('Policy Characteristics'!E:E,MATCH(PolicyLevers!$C706,'Policy Characteristics'!$C:$C,0))</f>
        <v>RnD transportation fuel use reduction</v>
      </c>
      <c r="L706" s="242">
        <f>INDEX('Policy Characteristics'!F:F,MATCH(PolicyLevers!$C706,'Policy Characteristics'!$C:$C,0))</f>
        <v>0</v>
      </c>
      <c r="M706" s="242">
        <f>INDEX('Policy Characteristics'!G:G,MATCH(PolicyLevers!$C706,'Policy Characteristics'!$C:$C,0))</f>
        <v>0.4</v>
      </c>
      <c r="N706" s="242">
        <f>INDEX('Policy Characteristics'!H:H,MATCH(PolicyLevers!$C706,'Policy Characteristics'!$C:$C,0))</f>
        <v>0.01</v>
      </c>
      <c r="O706" s="242" t="str">
        <f>INDEX('Policy Characteristics'!I:I,MATCH(PolicyLevers!$C706,'Policy Characteristics'!$C:$C,0))</f>
        <v>% reduction in fuel use</v>
      </c>
      <c r="P706" s="242"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243" t="s">
        <v>1768</v>
      </c>
      <c r="R706" s="264" t="s">
        <v>238</v>
      </c>
      <c r="S706" s="265" t="s">
        <v>77</v>
      </c>
      <c r="T706" s="243"/>
    </row>
    <row r="707" spans="1:20" x14ac:dyDescent="0.35">
      <c r="A707" s="241" t="str">
        <f>INDEX('Policy Characteristics'!A:A,MATCH(PolicyLevers!$C707,'Policy Characteristics'!$C:$C,0))</f>
        <v>Research and Development</v>
      </c>
      <c r="B707" s="241" t="str">
        <f>INDEX('Policy Characteristics'!B:B,MATCH(PolicyLevers!$C707,'Policy Characteristics'!$C:$C,0))</f>
        <v>Fuel Use Reduction</v>
      </c>
      <c r="C707" s="255" t="str">
        <f t="shared" si="96"/>
        <v>RnD Transportation Fuel Use Perc Reduction</v>
      </c>
      <c r="D707" s="243" t="s">
        <v>830</v>
      </c>
      <c r="E707" s="243"/>
      <c r="F707" s="243" t="s">
        <v>1161</v>
      </c>
      <c r="G707" s="243"/>
      <c r="H707" s="40">
        <v>524</v>
      </c>
      <c r="I707" s="243" t="s">
        <v>46</v>
      </c>
      <c r="J707" s="242" t="str">
        <f>INDEX('Policy Characteristics'!D:D,MATCH(PolicyLevers!$C707,'Policy Characteristics'!$C:$C,0))</f>
        <v>R&amp;D Fuel Use Reductions</v>
      </c>
      <c r="K707" s="242" t="str">
        <f>INDEX('Policy Characteristics'!E:E,MATCH(PolicyLevers!$C707,'Policy Characteristics'!$C:$C,0))</f>
        <v>RnD transportation fuel use reduction</v>
      </c>
      <c r="L707" s="242">
        <f>INDEX('Policy Characteristics'!F:F,MATCH(PolicyLevers!$C707,'Policy Characteristics'!$C:$C,0))</f>
        <v>0</v>
      </c>
      <c r="M707" s="242">
        <f>INDEX('Policy Characteristics'!G:G,MATCH(PolicyLevers!$C707,'Policy Characteristics'!$C:$C,0))</f>
        <v>0.4</v>
      </c>
      <c r="N707" s="242">
        <f>INDEX('Policy Characteristics'!H:H,MATCH(PolicyLevers!$C707,'Policy Characteristics'!$C:$C,0))</f>
        <v>0.01</v>
      </c>
      <c r="O707" s="242" t="str">
        <f>INDEX('Policy Characteristics'!I:I,MATCH(PolicyLevers!$C707,'Policy Characteristics'!$C:$C,0))</f>
        <v>% reduction in fuel use</v>
      </c>
      <c r="P707" s="242"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243" t="s">
        <v>1768</v>
      </c>
      <c r="R707" s="264" t="s">
        <v>238</v>
      </c>
      <c r="S707" s="265" t="s">
        <v>77</v>
      </c>
      <c r="T707" s="243"/>
    </row>
    <row r="708" spans="1:20" x14ac:dyDescent="0.35">
      <c r="A708" s="241" t="str">
        <f>INDEX('Policy Characteristics'!A:A,MATCH(PolicyLevers!$C708,'Policy Characteristics'!$C:$C,0))</f>
        <v>Control Settings</v>
      </c>
      <c r="B708" s="241" t="str">
        <f>INDEX('Policy Characteristics'!B:B,MATCH(PolicyLevers!$C708,'Policy Characteristics'!$C:$C,0))</f>
        <v>COVID-19 Recession</v>
      </c>
      <c r="C708" s="4" t="s">
        <v>1196</v>
      </c>
      <c r="H708" s="40">
        <v>543</v>
      </c>
      <c r="I708" s="4" t="s">
        <v>46</v>
      </c>
      <c r="J708" s="242"/>
      <c r="K708" s="242" t="str">
        <f>INDEX('Policy Characteristics'!E:E,MATCH(PolicyLevers!$C708,'Policy Characteristics'!$C:$C,0))</f>
        <v>settings exogenous GDP adjustment</v>
      </c>
      <c r="L708" s="242">
        <f>INDEX('Policy Characteristics'!F:F,MATCH(PolicyLevers!$C708,'Policy Characteristics'!$C:$C,0))</f>
        <v>-0.1</v>
      </c>
      <c r="M708" s="242">
        <f>INDEX('Policy Characteristics'!G:G,MATCH(PolicyLevers!$C708,'Policy Characteristics'!$C:$C,0))</f>
        <v>0.02</v>
      </c>
      <c r="N708" s="242">
        <f>INDEX('Policy Characteristics'!H:H,MATCH(PolicyLevers!$C708,'Policy Characteristics'!$C:$C,0))</f>
        <v>1E-3</v>
      </c>
      <c r="O708" s="242" t="str">
        <f>INDEX('Policy Characteristics'!I:I,MATCH(PolicyLevers!$C708,'Policy Characteristics'!$C:$C,0))</f>
        <v>GDP growth rate (%)</v>
      </c>
      <c r="P708" s="242"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311"/>
      <c r="S708" s="312" t="s">
        <v>1194</v>
      </c>
      <c r="T708" s="4"/>
    </row>
    <row r="709" spans="1:20" x14ac:dyDescent="0.35">
      <c r="A709" s="241" t="str">
        <f>INDEX('Policy Characteristics'!A:A,MATCH(PolicyLevers!$C709,'Policy Characteristics'!$C:$C,0))</f>
        <v>Government Revenue Accounting</v>
      </c>
      <c r="B709" s="241" t="str">
        <f>INDEX('Policy Characteristics'!B:B,MATCH(PolicyLevers!$C709,'Policy Characteristics'!$C:$C,0))</f>
        <v>Carbon Tax Revenue</v>
      </c>
      <c r="C709" s="4" t="s">
        <v>1351</v>
      </c>
      <c r="D709" s="4" t="s">
        <v>1360</v>
      </c>
      <c r="F709" s="4" t="s">
        <v>1365</v>
      </c>
      <c r="H709" s="40">
        <v>545</v>
      </c>
      <c r="I709" s="4" t="s">
        <v>46</v>
      </c>
      <c r="J709" s="242"/>
      <c r="K709" s="242" t="str">
        <f>INDEX('Policy Characteristics'!E:E,MATCH(PolicyLevers!$C709,'Policy Characteristics'!$C:$C,0))</f>
        <v>GRA carbon tax revenue</v>
      </c>
      <c r="L709" s="242">
        <f>INDEX('Policy Characteristics'!F:F,MATCH(PolicyLevers!$C709,'Policy Characteristics'!$C:$C,0))</f>
        <v>0</v>
      </c>
      <c r="M709" s="242">
        <f>INDEX('Policy Characteristics'!G:G,MATCH(PolicyLevers!$C709,'Policy Characteristics'!$C:$C,0))</f>
        <v>10</v>
      </c>
      <c r="N709" s="242">
        <f>INDEX('Policy Characteristics'!H:H,MATCH(PolicyLevers!$C709,'Policy Characteristics'!$C:$C,0))</f>
        <v>1</v>
      </c>
      <c r="O709" s="242" t="str">
        <f>INDEX('Policy Characteristics'!I:I,MATCH(PolicyLevers!$C709,'Policy Characteristics'!$C:$C,0))</f>
        <v>weight</v>
      </c>
      <c r="P709" s="242"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1320</v>
      </c>
      <c r="R709" s="311"/>
      <c r="S709" s="4"/>
      <c r="T709" s="4"/>
    </row>
    <row r="710" spans="1:20" x14ac:dyDescent="0.35">
      <c r="A710" s="241" t="str">
        <f>INDEX('Policy Characteristics'!A:A,MATCH(PolicyLevers!$C710,'Policy Characteristics'!$C:$C,0))</f>
        <v>Government Revenue Accounting</v>
      </c>
      <c r="B710" s="241" t="str">
        <f>INDEX('Policy Characteristics'!B:B,MATCH(PolicyLevers!$C710,'Policy Characteristics'!$C:$C,0))</f>
        <v>Carbon Tax Revenue</v>
      </c>
      <c r="C710" s="251" t="str">
        <f t="shared" ref="B710:C710" si="97">C$709</f>
        <v>GRA for Carbon Tax Revenue</v>
      </c>
      <c r="D710" s="4" t="s">
        <v>1361</v>
      </c>
      <c r="F710" s="4" t="s">
        <v>1402</v>
      </c>
      <c r="H710" s="40">
        <v>546</v>
      </c>
      <c r="I710" s="251" t="str">
        <f t="shared" ref="I710:I713" si="98">I$709</f>
        <v>Yes</v>
      </c>
      <c r="J710" s="242"/>
      <c r="K710" s="242" t="str">
        <f>INDEX('Policy Characteristics'!E:E,MATCH(PolicyLevers!$C710,'Policy Characteristics'!$C:$C,0))</f>
        <v>GRA carbon tax revenue</v>
      </c>
      <c r="L710" s="242">
        <f>INDEX('Policy Characteristics'!F:F,MATCH(PolicyLevers!$C710,'Policy Characteristics'!$C:$C,0))</f>
        <v>0</v>
      </c>
      <c r="M710" s="242">
        <f>INDEX('Policy Characteristics'!G:G,MATCH(PolicyLevers!$C710,'Policy Characteristics'!$C:$C,0))</f>
        <v>10</v>
      </c>
      <c r="N710" s="242">
        <f>INDEX('Policy Characteristics'!H:H,MATCH(PolicyLevers!$C710,'Policy Characteristics'!$C:$C,0))</f>
        <v>1</v>
      </c>
      <c r="O710" s="242" t="str">
        <f>INDEX('Policy Characteristics'!I:I,MATCH(PolicyLevers!$C710,'Policy Characteristics'!$C:$C,0))</f>
        <v>weight</v>
      </c>
      <c r="P710" s="242"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248" t="str">
        <f t="shared" ref="Q710:Q713" si="99">Q$709</f>
        <v>io-model.html</v>
      </c>
      <c r="R710" s="311"/>
      <c r="S710" s="4"/>
      <c r="T710" s="4"/>
    </row>
    <row r="711" spans="1:20" x14ac:dyDescent="0.35">
      <c r="A711" s="241" t="str">
        <f>INDEX('Policy Characteristics'!A:A,MATCH(PolicyLevers!$C711,'Policy Characteristics'!$C:$C,0))</f>
        <v>Government Revenue Accounting</v>
      </c>
      <c r="B711" s="241" t="str">
        <f>INDEX('Policy Characteristics'!B:B,MATCH(PolicyLevers!$C711,'Policy Characteristics'!$C:$C,0))</f>
        <v>Carbon Tax Revenue</v>
      </c>
      <c r="C711" s="251" t="str">
        <f t="shared" ref="A711:C713" si="100">C$709</f>
        <v>GRA for Carbon Tax Revenue</v>
      </c>
      <c r="D711" s="4" t="s">
        <v>1362</v>
      </c>
      <c r="F711" s="4" t="s">
        <v>1366</v>
      </c>
      <c r="H711" s="40">
        <v>547</v>
      </c>
      <c r="I711" s="251" t="str">
        <f t="shared" si="98"/>
        <v>Yes</v>
      </c>
      <c r="J711" s="242"/>
      <c r="K711" s="242" t="str">
        <f>INDEX('Policy Characteristics'!E:E,MATCH(PolicyLevers!$C711,'Policy Characteristics'!$C:$C,0))</f>
        <v>GRA carbon tax revenue</v>
      </c>
      <c r="L711" s="242">
        <f>INDEX('Policy Characteristics'!F:F,MATCH(PolicyLevers!$C711,'Policy Characteristics'!$C:$C,0))</f>
        <v>0</v>
      </c>
      <c r="M711" s="242">
        <f>INDEX('Policy Characteristics'!G:G,MATCH(PolicyLevers!$C711,'Policy Characteristics'!$C:$C,0))</f>
        <v>10</v>
      </c>
      <c r="N711" s="242">
        <f>INDEX('Policy Characteristics'!H:H,MATCH(PolicyLevers!$C711,'Policy Characteristics'!$C:$C,0))</f>
        <v>1</v>
      </c>
      <c r="O711" s="242" t="str">
        <f>INDEX('Policy Characteristics'!I:I,MATCH(PolicyLevers!$C711,'Policy Characteristics'!$C:$C,0))</f>
        <v>weight</v>
      </c>
      <c r="P711" s="242"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248" t="str">
        <f t="shared" si="99"/>
        <v>io-model.html</v>
      </c>
      <c r="R711" s="311"/>
      <c r="S711" s="4"/>
      <c r="T711" s="4"/>
    </row>
    <row r="712" spans="1:20" x14ac:dyDescent="0.35">
      <c r="A712" s="241" t="str">
        <f>INDEX('Policy Characteristics'!A:A,MATCH(PolicyLevers!$C712,'Policy Characteristics'!$C:$C,0))</f>
        <v>Government Revenue Accounting</v>
      </c>
      <c r="B712" s="241" t="str">
        <f>INDEX('Policy Characteristics'!B:B,MATCH(PolicyLevers!$C712,'Policy Characteristics'!$C:$C,0))</f>
        <v>Carbon Tax Revenue</v>
      </c>
      <c r="C712" s="251" t="str">
        <f t="shared" si="100"/>
        <v>GRA for Carbon Tax Revenue</v>
      </c>
      <c r="D712" s="4" t="s">
        <v>1363</v>
      </c>
      <c r="F712" s="4" t="s">
        <v>1367</v>
      </c>
      <c r="H712" s="40">
        <v>548</v>
      </c>
      <c r="I712" s="251" t="str">
        <f t="shared" si="98"/>
        <v>Yes</v>
      </c>
      <c r="J712" s="242"/>
      <c r="K712" s="242" t="str">
        <f>INDEX('Policy Characteristics'!E:E,MATCH(PolicyLevers!$C712,'Policy Characteristics'!$C:$C,0))</f>
        <v>GRA carbon tax revenue</v>
      </c>
      <c r="L712" s="242">
        <f>INDEX('Policy Characteristics'!F:F,MATCH(PolicyLevers!$C712,'Policy Characteristics'!$C:$C,0))</f>
        <v>0</v>
      </c>
      <c r="M712" s="242">
        <f>INDEX('Policy Characteristics'!G:G,MATCH(PolicyLevers!$C712,'Policy Characteristics'!$C:$C,0))</f>
        <v>10</v>
      </c>
      <c r="N712" s="242">
        <f>INDEX('Policy Characteristics'!H:H,MATCH(PolicyLevers!$C712,'Policy Characteristics'!$C:$C,0))</f>
        <v>1</v>
      </c>
      <c r="O712" s="242" t="str">
        <f>INDEX('Policy Characteristics'!I:I,MATCH(PolicyLevers!$C712,'Policy Characteristics'!$C:$C,0))</f>
        <v>weight</v>
      </c>
      <c r="P712" s="242"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248" t="str">
        <f t="shared" si="99"/>
        <v>io-model.html</v>
      </c>
      <c r="R712" s="311"/>
      <c r="S712" s="4"/>
      <c r="T712" s="4"/>
    </row>
    <row r="713" spans="1:20" x14ac:dyDescent="0.35">
      <c r="A713" s="241" t="str">
        <f>INDEX('Policy Characteristics'!A:A,MATCH(PolicyLevers!$C713,'Policy Characteristics'!$C:$C,0))</f>
        <v>Government Revenue Accounting</v>
      </c>
      <c r="B713" s="241" t="str">
        <f>INDEX('Policy Characteristics'!B:B,MATCH(PolicyLevers!$C713,'Policy Characteristics'!$C:$C,0))</f>
        <v>Carbon Tax Revenue</v>
      </c>
      <c r="C713" s="251" t="str">
        <f t="shared" si="100"/>
        <v>GRA for Carbon Tax Revenue</v>
      </c>
      <c r="D713" s="4" t="s">
        <v>1364</v>
      </c>
      <c r="F713" s="4" t="s">
        <v>1368</v>
      </c>
      <c r="H713" s="40">
        <v>549</v>
      </c>
      <c r="I713" s="251" t="str">
        <f t="shared" si="98"/>
        <v>Yes</v>
      </c>
      <c r="J713" s="242"/>
      <c r="K713" s="242" t="str">
        <f>INDEX('Policy Characteristics'!E:E,MATCH(PolicyLevers!$C713,'Policy Characteristics'!$C:$C,0))</f>
        <v>GRA carbon tax revenue</v>
      </c>
      <c r="L713" s="242">
        <f>INDEX('Policy Characteristics'!F:F,MATCH(PolicyLevers!$C713,'Policy Characteristics'!$C:$C,0))</f>
        <v>0</v>
      </c>
      <c r="M713" s="242">
        <f>INDEX('Policy Characteristics'!G:G,MATCH(PolicyLevers!$C713,'Policy Characteristics'!$C:$C,0))</f>
        <v>10</v>
      </c>
      <c r="N713" s="242">
        <f>INDEX('Policy Characteristics'!H:H,MATCH(PolicyLevers!$C713,'Policy Characteristics'!$C:$C,0))</f>
        <v>1</v>
      </c>
      <c r="O713" s="242" t="str">
        <f>INDEX('Policy Characteristics'!I:I,MATCH(PolicyLevers!$C713,'Policy Characteristics'!$C:$C,0))</f>
        <v>weight</v>
      </c>
      <c r="P713" s="242"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248" t="str">
        <f t="shared" si="99"/>
        <v>io-model.html</v>
      </c>
      <c r="R713" s="311"/>
      <c r="S713" s="4"/>
      <c r="T713" s="4"/>
    </row>
    <row r="714" spans="1:20" x14ac:dyDescent="0.35">
      <c r="A714" s="241" t="str">
        <f>INDEX('Policy Characteristics'!A:A,MATCH(PolicyLevers!$C714,'Policy Characteristics'!$C:$C,0))</f>
        <v>Government Revenue Accounting</v>
      </c>
      <c r="B714" s="241" t="str">
        <f>INDEX('Policy Characteristics'!B:B,MATCH(PolicyLevers!$C714,'Policy Characteristics'!$C:$C,0))</f>
        <v>Fuel Tax Revenue</v>
      </c>
      <c r="C714" s="4" t="s">
        <v>1352</v>
      </c>
      <c r="D714" s="4" t="s">
        <v>1360</v>
      </c>
      <c r="F714" s="4" t="s">
        <v>1365</v>
      </c>
      <c r="H714" s="40">
        <v>550</v>
      </c>
      <c r="I714" s="4" t="s">
        <v>46</v>
      </c>
      <c r="J714" s="242"/>
      <c r="K714" s="242" t="str">
        <f>INDEX('Policy Characteristics'!E:E,MATCH(PolicyLevers!$C714,'Policy Characteristics'!$C:$C,0))</f>
        <v>GRA fuel tax revenue</v>
      </c>
      <c r="L714" s="242">
        <f>INDEX('Policy Characteristics'!F:F,MATCH(PolicyLevers!$C714,'Policy Characteristics'!$C:$C,0))</f>
        <v>0</v>
      </c>
      <c r="M714" s="242">
        <f>INDEX('Policy Characteristics'!G:G,MATCH(PolicyLevers!$C714,'Policy Characteristics'!$C:$C,0))</f>
        <v>10</v>
      </c>
      <c r="N714" s="242">
        <f>INDEX('Policy Characteristics'!H:H,MATCH(PolicyLevers!$C714,'Policy Characteristics'!$C:$C,0))</f>
        <v>1</v>
      </c>
      <c r="O714" s="242" t="str">
        <f>INDEX('Policy Characteristics'!I:I,MATCH(PolicyLevers!$C714,'Policy Characteristics'!$C:$C,0))</f>
        <v>weight</v>
      </c>
      <c r="P714" s="242"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1320</v>
      </c>
      <c r="R714" s="311"/>
      <c r="S714" s="4"/>
      <c r="T714" s="4"/>
    </row>
    <row r="715" spans="1:20" x14ac:dyDescent="0.35">
      <c r="A715" s="241" t="str">
        <f>INDEX('Policy Characteristics'!A:A,MATCH(PolicyLevers!$C715,'Policy Characteristics'!$C:$C,0))</f>
        <v>Government Revenue Accounting</v>
      </c>
      <c r="B715" s="241" t="str">
        <f>INDEX('Policy Characteristics'!B:B,MATCH(PolicyLevers!$C715,'Policy Characteristics'!$C:$C,0))</f>
        <v>Fuel Tax Revenue</v>
      </c>
      <c r="C715" s="251" t="str">
        <f t="shared" ref="B715:C718" si="101">C$714</f>
        <v>GRA for Fuel Tax Revenue</v>
      </c>
      <c r="D715" s="4" t="s">
        <v>1361</v>
      </c>
      <c r="F715" s="4" t="s">
        <v>1402</v>
      </c>
      <c r="H715" s="40">
        <v>551</v>
      </c>
      <c r="I715" s="251" t="str">
        <f t="shared" ref="I715:I718" si="102">I$714</f>
        <v>Yes</v>
      </c>
      <c r="J715" s="242"/>
      <c r="K715" s="242" t="str">
        <f>INDEX('Policy Characteristics'!E:E,MATCH(PolicyLevers!$C715,'Policy Characteristics'!$C:$C,0))</f>
        <v>GRA fuel tax revenue</v>
      </c>
      <c r="L715" s="242">
        <f>INDEX('Policy Characteristics'!F:F,MATCH(PolicyLevers!$C715,'Policy Characteristics'!$C:$C,0))</f>
        <v>0</v>
      </c>
      <c r="M715" s="242">
        <f>INDEX('Policy Characteristics'!G:G,MATCH(PolicyLevers!$C715,'Policy Characteristics'!$C:$C,0))</f>
        <v>10</v>
      </c>
      <c r="N715" s="242">
        <f>INDEX('Policy Characteristics'!H:H,MATCH(PolicyLevers!$C715,'Policy Characteristics'!$C:$C,0))</f>
        <v>1</v>
      </c>
      <c r="O715" s="242" t="str">
        <f>INDEX('Policy Characteristics'!I:I,MATCH(PolicyLevers!$C715,'Policy Characteristics'!$C:$C,0))</f>
        <v>weight</v>
      </c>
      <c r="P715" s="242"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248" t="str">
        <f t="shared" ref="Q715:Q718" si="103">Q$714</f>
        <v>io-model.html</v>
      </c>
      <c r="R715" s="311"/>
      <c r="S715" s="4"/>
      <c r="T715" s="4"/>
    </row>
    <row r="716" spans="1:20" x14ac:dyDescent="0.35">
      <c r="A716" s="241" t="str">
        <f>INDEX('Policy Characteristics'!A:A,MATCH(PolicyLevers!$C716,'Policy Characteristics'!$C:$C,0))</f>
        <v>Government Revenue Accounting</v>
      </c>
      <c r="B716" s="241" t="str">
        <f>INDEX('Policy Characteristics'!B:B,MATCH(PolicyLevers!$C716,'Policy Characteristics'!$C:$C,0))</f>
        <v>Fuel Tax Revenue</v>
      </c>
      <c r="C716" s="251" t="str">
        <f t="shared" si="101"/>
        <v>GRA for Fuel Tax Revenue</v>
      </c>
      <c r="D716" s="4" t="s">
        <v>1362</v>
      </c>
      <c r="F716" s="4" t="s">
        <v>1366</v>
      </c>
      <c r="H716" s="40">
        <v>552</v>
      </c>
      <c r="I716" s="251" t="str">
        <f t="shared" si="102"/>
        <v>Yes</v>
      </c>
      <c r="J716" s="242"/>
      <c r="K716" s="242" t="str">
        <f>INDEX('Policy Characteristics'!E:E,MATCH(PolicyLevers!$C716,'Policy Characteristics'!$C:$C,0))</f>
        <v>GRA fuel tax revenue</v>
      </c>
      <c r="L716" s="242">
        <f>INDEX('Policy Characteristics'!F:F,MATCH(PolicyLevers!$C716,'Policy Characteristics'!$C:$C,0))</f>
        <v>0</v>
      </c>
      <c r="M716" s="242">
        <f>INDEX('Policy Characteristics'!G:G,MATCH(PolicyLevers!$C716,'Policy Characteristics'!$C:$C,0))</f>
        <v>10</v>
      </c>
      <c r="N716" s="242">
        <f>INDEX('Policy Characteristics'!H:H,MATCH(PolicyLevers!$C716,'Policy Characteristics'!$C:$C,0))</f>
        <v>1</v>
      </c>
      <c r="O716" s="242" t="str">
        <f>INDEX('Policy Characteristics'!I:I,MATCH(PolicyLevers!$C716,'Policy Characteristics'!$C:$C,0))</f>
        <v>weight</v>
      </c>
      <c r="P716" s="242"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248" t="str">
        <f t="shared" si="103"/>
        <v>io-model.html</v>
      </c>
      <c r="R716" s="311"/>
      <c r="S716" s="4"/>
      <c r="T716" s="4"/>
    </row>
    <row r="717" spans="1:20" x14ac:dyDescent="0.35">
      <c r="A717" s="241" t="str">
        <f>INDEX('Policy Characteristics'!A:A,MATCH(PolicyLevers!$C717,'Policy Characteristics'!$C:$C,0))</f>
        <v>Government Revenue Accounting</v>
      </c>
      <c r="B717" s="241" t="str">
        <f>INDEX('Policy Characteristics'!B:B,MATCH(PolicyLevers!$C717,'Policy Characteristics'!$C:$C,0))</f>
        <v>Fuel Tax Revenue</v>
      </c>
      <c r="C717" s="251" t="str">
        <f t="shared" si="101"/>
        <v>GRA for Fuel Tax Revenue</v>
      </c>
      <c r="D717" s="4" t="s">
        <v>1363</v>
      </c>
      <c r="F717" s="4" t="s">
        <v>1367</v>
      </c>
      <c r="H717" s="40">
        <v>553</v>
      </c>
      <c r="I717" s="251" t="str">
        <f t="shared" si="102"/>
        <v>Yes</v>
      </c>
      <c r="J717" s="242"/>
      <c r="K717" s="242" t="str">
        <f>INDEX('Policy Characteristics'!E:E,MATCH(PolicyLevers!$C717,'Policy Characteristics'!$C:$C,0))</f>
        <v>GRA fuel tax revenue</v>
      </c>
      <c r="L717" s="242">
        <f>INDEX('Policy Characteristics'!F:F,MATCH(PolicyLevers!$C717,'Policy Characteristics'!$C:$C,0))</f>
        <v>0</v>
      </c>
      <c r="M717" s="242">
        <f>INDEX('Policy Characteristics'!G:G,MATCH(PolicyLevers!$C717,'Policy Characteristics'!$C:$C,0))</f>
        <v>10</v>
      </c>
      <c r="N717" s="242">
        <f>INDEX('Policy Characteristics'!H:H,MATCH(PolicyLevers!$C717,'Policy Characteristics'!$C:$C,0))</f>
        <v>1</v>
      </c>
      <c r="O717" s="242" t="str">
        <f>INDEX('Policy Characteristics'!I:I,MATCH(PolicyLevers!$C717,'Policy Characteristics'!$C:$C,0))</f>
        <v>weight</v>
      </c>
      <c r="P717" s="242"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248" t="str">
        <f t="shared" si="103"/>
        <v>io-model.html</v>
      </c>
      <c r="R717" s="311"/>
      <c r="S717" s="4"/>
      <c r="T717" s="4"/>
    </row>
    <row r="718" spans="1:20" x14ac:dyDescent="0.35">
      <c r="A718" s="241" t="str">
        <f>INDEX('Policy Characteristics'!A:A,MATCH(PolicyLevers!$C718,'Policy Characteristics'!$C:$C,0))</f>
        <v>Government Revenue Accounting</v>
      </c>
      <c r="B718" s="241" t="str">
        <f>INDEX('Policy Characteristics'!B:B,MATCH(PolicyLevers!$C718,'Policy Characteristics'!$C:$C,0))</f>
        <v>Fuel Tax Revenue</v>
      </c>
      <c r="C718" s="251" t="str">
        <f t="shared" si="101"/>
        <v>GRA for Fuel Tax Revenue</v>
      </c>
      <c r="D718" s="4" t="s">
        <v>1364</v>
      </c>
      <c r="F718" s="4" t="s">
        <v>1368</v>
      </c>
      <c r="H718" s="40">
        <v>554</v>
      </c>
      <c r="I718" s="251" t="str">
        <f t="shared" si="102"/>
        <v>Yes</v>
      </c>
      <c r="J718" s="242"/>
      <c r="K718" s="242" t="str">
        <f>INDEX('Policy Characteristics'!E:E,MATCH(PolicyLevers!$C718,'Policy Characteristics'!$C:$C,0))</f>
        <v>GRA fuel tax revenue</v>
      </c>
      <c r="L718" s="242">
        <f>INDEX('Policy Characteristics'!F:F,MATCH(PolicyLevers!$C718,'Policy Characteristics'!$C:$C,0))</f>
        <v>0</v>
      </c>
      <c r="M718" s="242">
        <f>INDEX('Policy Characteristics'!G:G,MATCH(PolicyLevers!$C718,'Policy Characteristics'!$C:$C,0))</f>
        <v>10</v>
      </c>
      <c r="N718" s="242">
        <f>INDEX('Policy Characteristics'!H:H,MATCH(PolicyLevers!$C718,'Policy Characteristics'!$C:$C,0))</f>
        <v>1</v>
      </c>
      <c r="O718" s="242" t="str">
        <f>INDEX('Policy Characteristics'!I:I,MATCH(PolicyLevers!$C718,'Policy Characteristics'!$C:$C,0))</f>
        <v>weight</v>
      </c>
      <c r="P718" s="242"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248" t="str">
        <f t="shared" si="103"/>
        <v>io-model.html</v>
      </c>
      <c r="R718" s="311"/>
      <c r="S718" s="4"/>
      <c r="T718" s="4"/>
    </row>
    <row r="719" spans="1:20" x14ac:dyDescent="0.35">
      <c r="A719" s="241" t="str">
        <f>INDEX('Policy Characteristics'!A:A,MATCH(PolicyLevers!$C719,'Policy Characteristics'!$C:$C,0))</f>
        <v>Government Revenue Accounting</v>
      </c>
      <c r="B719" s="241" t="str">
        <f>INDEX('Policy Characteristics'!B:B,MATCH(PolicyLevers!$C719,'Policy Characteristics'!$C:$C,0))</f>
        <v>EV Subsidy</v>
      </c>
      <c r="C719" s="4" t="s">
        <v>1353</v>
      </c>
      <c r="D719" s="4" t="s">
        <v>1360</v>
      </c>
      <c r="F719" s="4" t="s">
        <v>1365</v>
      </c>
      <c r="H719" s="40">
        <v>555</v>
      </c>
      <c r="I719" s="4" t="s">
        <v>46</v>
      </c>
      <c r="J719" s="242"/>
      <c r="K719" s="242" t="str">
        <f>INDEX('Policy Characteristics'!E:E,MATCH(PolicyLevers!$C719,'Policy Characteristics'!$C:$C,0))</f>
        <v>GRA EV subsidy</v>
      </c>
      <c r="L719" s="242">
        <f>INDEX('Policy Characteristics'!F:F,MATCH(PolicyLevers!$C719,'Policy Characteristics'!$C:$C,0))</f>
        <v>0</v>
      </c>
      <c r="M719" s="242">
        <f>INDEX('Policy Characteristics'!G:G,MATCH(PolicyLevers!$C719,'Policy Characteristics'!$C:$C,0))</f>
        <v>10</v>
      </c>
      <c r="N719" s="242">
        <f>INDEX('Policy Characteristics'!H:H,MATCH(PolicyLevers!$C719,'Policy Characteristics'!$C:$C,0))</f>
        <v>1</v>
      </c>
      <c r="O719" s="242" t="str">
        <f>INDEX('Policy Characteristics'!I:I,MATCH(PolicyLevers!$C719,'Policy Characteristics'!$C:$C,0))</f>
        <v>weight</v>
      </c>
      <c r="P719" s="242"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1320</v>
      </c>
      <c r="R719" s="311"/>
      <c r="S719" s="4"/>
      <c r="T719" s="4"/>
    </row>
    <row r="720" spans="1:20" x14ac:dyDescent="0.35">
      <c r="A720" s="241" t="str">
        <f>INDEX('Policy Characteristics'!A:A,MATCH(PolicyLevers!$C720,'Policy Characteristics'!$C:$C,0))</f>
        <v>Government Revenue Accounting</v>
      </c>
      <c r="B720" s="241" t="str">
        <f>INDEX('Policy Characteristics'!B:B,MATCH(PolicyLevers!$C720,'Policy Characteristics'!$C:$C,0))</f>
        <v>EV Subsidy</v>
      </c>
      <c r="C720" s="251" t="str">
        <f t="shared" ref="B720:C723" si="104">C$719</f>
        <v>GRA for EV Subsidy</v>
      </c>
      <c r="D720" s="4" t="s">
        <v>1361</v>
      </c>
      <c r="F720" s="4" t="s">
        <v>1402</v>
      </c>
      <c r="H720" s="40">
        <v>556</v>
      </c>
      <c r="I720" s="251" t="str">
        <f t="shared" ref="I720:I723" si="105">I$719</f>
        <v>Yes</v>
      </c>
      <c r="J720" s="242"/>
      <c r="K720" s="242" t="str">
        <f>INDEX('Policy Characteristics'!E:E,MATCH(PolicyLevers!$C720,'Policy Characteristics'!$C:$C,0))</f>
        <v>GRA EV subsidy</v>
      </c>
      <c r="L720" s="242">
        <f>INDEX('Policy Characteristics'!F:F,MATCH(PolicyLevers!$C720,'Policy Characteristics'!$C:$C,0))</f>
        <v>0</v>
      </c>
      <c r="M720" s="242">
        <f>INDEX('Policy Characteristics'!G:G,MATCH(PolicyLevers!$C720,'Policy Characteristics'!$C:$C,0))</f>
        <v>10</v>
      </c>
      <c r="N720" s="242">
        <f>INDEX('Policy Characteristics'!H:H,MATCH(PolicyLevers!$C720,'Policy Characteristics'!$C:$C,0))</f>
        <v>1</v>
      </c>
      <c r="O720" s="242" t="str">
        <f>INDEX('Policy Characteristics'!I:I,MATCH(PolicyLevers!$C720,'Policy Characteristics'!$C:$C,0))</f>
        <v>weight</v>
      </c>
      <c r="P720" s="242"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248" t="str">
        <f t="shared" ref="Q720:Q723" si="106">Q$719</f>
        <v>io-model.html</v>
      </c>
      <c r="R720" s="311"/>
      <c r="S720" s="4"/>
      <c r="T720" s="4"/>
    </row>
    <row r="721" spans="1:20" x14ac:dyDescent="0.35">
      <c r="A721" s="241" t="str">
        <f>INDEX('Policy Characteristics'!A:A,MATCH(PolicyLevers!$C721,'Policy Characteristics'!$C:$C,0))</f>
        <v>Government Revenue Accounting</v>
      </c>
      <c r="B721" s="241" t="str">
        <f>INDEX('Policy Characteristics'!B:B,MATCH(PolicyLevers!$C721,'Policy Characteristics'!$C:$C,0))</f>
        <v>EV Subsidy</v>
      </c>
      <c r="C721" s="251" t="str">
        <f t="shared" si="104"/>
        <v>GRA for EV Subsidy</v>
      </c>
      <c r="D721" s="4" t="s">
        <v>1362</v>
      </c>
      <c r="F721" s="4" t="s">
        <v>1366</v>
      </c>
      <c r="H721" s="40">
        <v>557</v>
      </c>
      <c r="I721" s="251" t="str">
        <f t="shared" si="105"/>
        <v>Yes</v>
      </c>
      <c r="J721" s="242"/>
      <c r="K721" s="242" t="str">
        <f>INDEX('Policy Characteristics'!E:E,MATCH(PolicyLevers!$C721,'Policy Characteristics'!$C:$C,0))</f>
        <v>GRA EV subsidy</v>
      </c>
      <c r="L721" s="242">
        <f>INDEX('Policy Characteristics'!F:F,MATCH(PolicyLevers!$C721,'Policy Characteristics'!$C:$C,0))</f>
        <v>0</v>
      </c>
      <c r="M721" s="242">
        <f>INDEX('Policy Characteristics'!G:G,MATCH(PolicyLevers!$C721,'Policy Characteristics'!$C:$C,0))</f>
        <v>10</v>
      </c>
      <c r="N721" s="242">
        <f>INDEX('Policy Characteristics'!H:H,MATCH(PolicyLevers!$C721,'Policy Characteristics'!$C:$C,0))</f>
        <v>1</v>
      </c>
      <c r="O721" s="242" t="str">
        <f>INDEX('Policy Characteristics'!I:I,MATCH(PolicyLevers!$C721,'Policy Characteristics'!$C:$C,0))</f>
        <v>weight</v>
      </c>
      <c r="P721" s="242"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248" t="str">
        <f t="shared" si="106"/>
        <v>io-model.html</v>
      </c>
      <c r="R721" s="311"/>
      <c r="S721" s="4"/>
      <c r="T721" s="4"/>
    </row>
    <row r="722" spans="1:20" x14ac:dyDescent="0.35">
      <c r="A722" s="241" t="str">
        <f>INDEX('Policy Characteristics'!A:A,MATCH(PolicyLevers!$C722,'Policy Characteristics'!$C:$C,0))</f>
        <v>Government Revenue Accounting</v>
      </c>
      <c r="B722" s="241" t="str">
        <f>INDEX('Policy Characteristics'!B:B,MATCH(PolicyLevers!$C722,'Policy Characteristics'!$C:$C,0))</f>
        <v>EV Subsidy</v>
      </c>
      <c r="C722" s="251" t="str">
        <f t="shared" si="104"/>
        <v>GRA for EV Subsidy</v>
      </c>
      <c r="D722" s="4" t="s">
        <v>1363</v>
      </c>
      <c r="F722" s="4" t="s">
        <v>1367</v>
      </c>
      <c r="H722" s="40">
        <v>558</v>
      </c>
      <c r="I722" s="251" t="str">
        <f t="shared" si="105"/>
        <v>Yes</v>
      </c>
      <c r="J722" s="242"/>
      <c r="K722" s="242" t="str">
        <f>INDEX('Policy Characteristics'!E:E,MATCH(PolicyLevers!$C722,'Policy Characteristics'!$C:$C,0))</f>
        <v>GRA EV subsidy</v>
      </c>
      <c r="L722" s="242">
        <f>INDEX('Policy Characteristics'!F:F,MATCH(PolicyLevers!$C722,'Policy Characteristics'!$C:$C,0))</f>
        <v>0</v>
      </c>
      <c r="M722" s="242">
        <f>INDEX('Policy Characteristics'!G:G,MATCH(PolicyLevers!$C722,'Policy Characteristics'!$C:$C,0))</f>
        <v>10</v>
      </c>
      <c r="N722" s="242">
        <f>INDEX('Policy Characteristics'!H:H,MATCH(PolicyLevers!$C722,'Policy Characteristics'!$C:$C,0))</f>
        <v>1</v>
      </c>
      <c r="O722" s="242" t="str">
        <f>INDEX('Policy Characteristics'!I:I,MATCH(PolicyLevers!$C722,'Policy Characteristics'!$C:$C,0))</f>
        <v>weight</v>
      </c>
      <c r="P722" s="242"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248" t="str">
        <f t="shared" si="106"/>
        <v>io-model.html</v>
      </c>
      <c r="R722" s="311"/>
      <c r="S722" s="4"/>
      <c r="T722" s="4"/>
    </row>
    <row r="723" spans="1:20" x14ac:dyDescent="0.35">
      <c r="A723" s="241" t="str">
        <f>INDEX('Policy Characteristics'!A:A,MATCH(PolicyLevers!$C723,'Policy Characteristics'!$C:$C,0))</f>
        <v>Government Revenue Accounting</v>
      </c>
      <c r="B723" s="241" t="str">
        <f>INDEX('Policy Characteristics'!B:B,MATCH(PolicyLevers!$C723,'Policy Characteristics'!$C:$C,0))</f>
        <v>EV Subsidy</v>
      </c>
      <c r="C723" s="251" t="str">
        <f t="shared" si="104"/>
        <v>GRA for EV Subsidy</v>
      </c>
      <c r="D723" s="4" t="s">
        <v>1364</v>
      </c>
      <c r="F723" s="4" t="s">
        <v>1368</v>
      </c>
      <c r="H723" s="40">
        <v>559</v>
      </c>
      <c r="I723" s="251" t="str">
        <f t="shared" si="105"/>
        <v>Yes</v>
      </c>
      <c r="J723" s="242"/>
      <c r="K723" s="242" t="str">
        <f>INDEX('Policy Characteristics'!E:E,MATCH(PolicyLevers!$C723,'Policy Characteristics'!$C:$C,0))</f>
        <v>GRA EV subsidy</v>
      </c>
      <c r="L723" s="242">
        <f>INDEX('Policy Characteristics'!F:F,MATCH(PolicyLevers!$C723,'Policy Characteristics'!$C:$C,0))</f>
        <v>0</v>
      </c>
      <c r="M723" s="242">
        <f>INDEX('Policy Characteristics'!G:G,MATCH(PolicyLevers!$C723,'Policy Characteristics'!$C:$C,0))</f>
        <v>10</v>
      </c>
      <c r="N723" s="242">
        <f>INDEX('Policy Characteristics'!H:H,MATCH(PolicyLevers!$C723,'Policy Characteristics'!$C:$C,0))</f>
        <v>1</v>
      </c>
      <c r="O723" s="242" t="str">
        <f>INDEX('Policy Characteristics'!I:I,MATCH(PolicyLevers!$C723,'Policy Characteristics'!$C:$C,0))</f>
        <v>weight</v>
      </c>
      <c r="P723" s="242"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248" t="str">
        <f t="shared" si="106"/>
        <v>io-model.html</v>
      </c>
      <c r="R723" s="311"/>
      <c r="S723" s="4"/>
      <c r="T723" s="4"/>
    </row>
    <row r="724" spans="1:20" x14ac:dyDescent="0.35">
      <c r="A724" s="241" t="str">
        <f>INDEX('Policy Characteristics'!A:A,MATCH(PolicyLevers!$C724,'Policy Characteristics'!$C:$C,0))</f>
        <v>Government Revenue Accounting</v>
      </c>
      <c r="B724" s="241" t="str">
        <f>INDEX('Policy Characteristics'!B:B,MATCH(PolicyLevers!$C724,'Policy Characteristics'!$C:$C,0))</f>
        <v>Electricity Generation Subsidy</v>
      </c>
      <c r="C724" s="4" t="s">
        <v>1354</v>
      </c>
      <c r="D724" s="4" t="s">
        <v>1360</v>
      </c>
      <c r="F724" s="4" t="s">
        <v>1365</v>
      </c>
      <c r="H724" s="40">
        <v>560</v>
      </c>
      <c r="I724" s="4" t="s">
        <v>46</v>
      </c>
      <c r="J724" s="242"/>
      <c r="K724" s="242" t="str">
        <f>INDEX('Policy Characteristics'!E:E,MATCH(PolicyLevers!$C724,'Policy Characteristics'!$C:$C,0))</f>
        <v>GRA elec gen subsidy</v>
      </c>
      <c r="L724" s="242">
        <f>INDEX('Policy Characteristics'!F:F,MATCH(PolicyLevers!$C724,'Policy Characteristics'!$C:$C,0))</f>
        <v>0</v>
      </c>
      <c r="M724" s="242">
        <f>INDEX('Policy Characteristics'!G:G,MATCH(PolicyLevers!$C724,'Policy Characteristics'!$C:$C,0))</f>
        <v>10</v>
      </c>
      <c r="N724" s="242">
        <f>INDEX('Policy Characteristics'!H:H,MATCH(PolicyLevers!$C724,'Policy Characteristics'!$C:$C,0))</f>
        <v>1</v>
      </c>
      <c r="O724" s="242" t="str">
        <f>INDEX('Policy Characteristics'!I:I,MATCH(PolicyLevers!$C724,'Policy Characteristics'!$C:$C,0))</f>
        <v>weight</v>
      </c>
      <c r="P724" s="242"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1320</v>
      </c>
      <c r="R724" s="311"/>
      <c r="S724" s="4"/>
      <c r="T724" s="4"/>
    </row>
    <row r="725" spans="1:20" x14ac:dyDescent="0.35">
      <c r="A725" s="241" t="str">
        <f>INDEX('Policy Characteristics'!A:A,MATCH(PolicyLevers!$C725,'Policy Characteristics'!$C:$C,0))</f>
        <v>Government Revenue Accounting</v>
      </c>
      <c r="B725" s="241" t="str">
        <f>INDEX('Policy Characteristics'!B:B,MATCH(PolicyLevers!$C725,'Policy Characteristics'!$C:$C,0))</f>
        <v>Electricity Generation Subsidy</v>
      </c>
      <c r="C725" s="251" t="str">
        <f t="shared" ref="B725:C728" si="107">C$724</f>
        <v>GRA for Electricity Generation Subsidies</v>
      </c>
      <c r="D725" s="4" t="s">
        <v>1361</v>
      </c>
      <c r="F725" s="4" t="s">
        <v>1402</v>
      </c>
      <c r="H725" s="40">
        <v>561</v>
      </c>
      <c r="I725" s="251" t="str">
        <f t="shared" ref="I725:I728" si="108">I$724</f>
        <v>Yes</v>
      </c>
      <c r="J725" s="242"/>
      <c r="K725" s="242" t="str">
        <f>INDEX('Policy Characteristics'!E:E,MATCH(PolicyLevers!$C725,'Policy Characteristics'!$C:$C,0))</f>
        <v>GRA elec gen subsidy</v>
      </c>
      <c r="L725" s="242">
        <f>INDEX('Policy Characteristics'!F:F,MATCH(PolicyLevers!$C725,'Policy Characteristics'!$C:$C,0))</f>
        <v>0</v>
      </c>
      <c r="M725" s="242">
        <f>INDEX('Policy Characteristics'!G:G,MATCH(PolicyLevers!$C725,'Policy Characteristics'!$C:$C,0))</f>
        <v>10</v>
      </c>
      <c r="N725" s="242">
        <f>INDEX('Policy Characteristics'!H:H,MATCH(PolicyLevers!$C725,'Policy Characteristics'!$C:$C,0))</f>
        <v>1</v>
      </c>
      <c r="O725" s="242" t="str">
        <f>INDEX('Policy Characteristics'!I:I,MATCH(PolicyLevers!$C725,'Policy Characteristics'!$C:$C,0))</f>
        <v>weight</v>
      </c>
      <c r="P725" s="242"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248" t="str">
        <f t="shared" ref="Q725:Q728" si="109">Q$724</f>
        <v>io-model.html</v>
      </c>
      <c r="R725" s="311"/>
      <c r="S725" s="4"/>
      <c r="T725" s="4"/>
    </row>
    <row r="726" spans="1:20" x14ac:dyDescent="0.35">
      <c r="A726" s="241" t="str">
        <f>INDEX('Policy Characteristics'!A:A,MATCH(PolicyLevers!$C726,'Policy Characteristics'!$C:$C,0))</f>
        <v>Government Revenue Accounting</v>
      </c>
      <c r="B726" s="241" t="str">
        <f>INDEX('Policy Characteristics'!B:B,MATCH(PolicyLevers!$C726,'Policy Characteristics'!$C:$C,0))</f>
        <v>Electricity Generation Subsidy</v>
      </c>
      <c r="C726" s="251" t="str">
        <f t="shared" si="107"/>
        <v>GRA for Electricity Generation Subsidies</v>
      </c>
      <c r="D726" s="4" t="s">
        <v>1362</v>
      </c>
      <c r="F726" s="4" t="s">
        <v>1366</v>
      </c>
      <c r="H726" s="40">
        <v>562</v>
      </c>
      <c r="I726" s="251" t="str">
        <f t="shared" si="108"/>
        <v>Yes</v>
      </c>
      <c r="J726" s="242"/>
      <c r="K726" s="242" t="str">
        <f>INDEX('Policy Characteristics'!E:E,MATCH(PolicyLevers!$C726,'Policy Characteristics'!$C:$C,0))</f>
        <v>GRA elec gen subsidy</v>
      </c>
      <c r="L726" s="242">
        <f>INDEX('Policy Characteristics'!F:F,MATCH(PolicyLevers!$C726,'Policy Characteristics'!$C:$C,0))</f>
        <v>0</v>
      </c>
      <c r="M726" s="242">
        <f>INDEX('Policy Characteristics'!G:G,MATCH(PolicyLevers!$C726,'Policy Characteristics'!$C:$C,0))</f>
        <v>10</v>
      </c>
      <c r="N726" s="242">
        <f>INDEX('Policy Characteristics'!H:H,MATCH(PolicyLevers!$C726,'Policy Characteristics'!$C:$C,0))</f>
        <v>1</v>
      </c>
      <c r="O726" s="242" t="str">
        <f>INDEX('Policy Characteristics'!I:I,MATCH(PolicyLevers!$C726,'Policy Characteristics'!$C:$C,0))</f>
        <v>weight</v>
      </c>
      <c r="P726" s="242"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248" t="str">
        <f t="shared" si="109"/>
        <v>io-model.html</v>
      </c>
      <c r="R726" s="311"/>
      <c r="S726" s="4"/>
      <c r="T726" s="4"/>
    </row>
    <row r="727" spans="1:20" x14ac:dyDescent="0.35">
      <c r="A727" s="241" t="str">
        <f>INDEX('Policy Characteristics'!A:A,MATCH(PolicyLevers!$C727,'Policy Characteristics'!$C:$C,0))</f>
        <v>Government Revenue Accounting</v>
      </c>
      <c r="B727" s="241" t="str">
        <f>INDEX('Policy Characteristics'!B:B,MATCH(PolicyLevers!$C727,'Policy Characteristics'!$C:$C,0))</f>
        <v>Electricity Generation Subsidy</v>
      </c>
      <c r="C727" s="251" t="str">
        <f t="shared" si="107"/>
        <v>GRA for Electricity Generation Subsidies</v>
      </c>
      <c r="D727" s="4" t="s">
        <v>1363</v>
      </c>
      <c r="F727" s="4" t="s">
        <v>1367</v>
      </c>
      <c r="H727" s="40">
        <v>563</v>
      </c>
      <c r="I727" s="251" t="str">
        <f t="shared" si="108"/>
        <v>Yes</v>
      </c>
      <c r="J727" s="242"/>
      <c r="K727" s="242" t="str">
        <f>INDEX('Policy Characteristics'!E:E,MATCH(PolicyLevers!$C727,'Policy Characteristics'!$C:$C,0))</f>
        <v>GRA elec gen subsidy</v>
      </c>
      <c r="L727" s="242">
        <f>INDEX('Policy Characteristics'!F:F,MATCH(PolicyLevers!$C727,'Policy Characteristics'!$C:$C,0))</f>
        <v>0</v>
      </c>
      <c r="M727" s="242">
        <f>INDEX('Policy Characteristics'!G:G,MATCH(PolicyLevers!$C727,'Policy Characteristics'!$C:$C,0))</f>
        <v>10</v>
      </c>
      <c r="N727" s="242">
        <f>INDEX('Policy Characteristics'!H:H,MATCH(PolicyLevers!$C727,'Policy Characteristics'!$C:$C,0))</f>
        <v>1</v>
      </c>
      <c r="O727" s="242" t="str">
        <f>INDEX('Policy Characteristics'!I:I,MATCH(PolicyLevers!$C727,'Policy Characteristics'!$C:$C,0))</f>
        <v>weight</v>
      </c>
      <c r="P727" s="242"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248" t="str">
        <f t="shared" si="109"/>
        <v>io-model.html</v>
      </c>
      <c r="R727" s="311"/>
      <c r="S727" s="4"/>
      <c r="T727" s="4"/>
    </row>
    <row r="728" spans="1:20" x14ac:dyDescent="0.35">
      <c r="A728" s="241" t="str">
        <f>INDEX('Policy Characteristics'!A:A,MATCH(PolicyLevers!$C728,'Policy Characteristics'!$C:$C,0))</f>
        <v>Government Revenue Accounting</v>
      </c>
      <c r="B728" s="241" t="str">
        <f>INDEX('Policy Characteristics'!B:B,MATCH(PolicyLevers!$C728,'Policy Characteristics'!$C:$C,0))</f>
        <v>Electricity Generation Subsidy</v>
      </c>
      <c r="C728" s="251" t="str">
        <f t="shared" si="107"/>
        <v>GRA for Electricity Generation Subsidies</v>
      </c>
      <c r="D728" s="4" t="s">
        <v>1364</v>
      </c>
      <c r="F728" s="4" t="s">
        <v>1368</v>
      </c>
      <c r="H728" s="40">
        <v>564</v>
      </c>
      <c r="I728" s="251" t="str">
        <f t="shared" si="108"/>
        <v>Yes</v>
      </c>
      <c r="J728" s="242"/>
      <c r="K728" s="242" t="str">
        <f>INDEX('Policy Characteristics'!E:E,MATCH(PolicyLevers!$C728,'Policy Characteristics'!$C:$C,0))</f>
        <v>GRA elec gen subsidy</v>
      </c>
      <c r="L728" s="242">
        <f>INDEX('Policy Characteristics'!F:F,MATCH(PolicyLevers!$C728,'Policy Characteristics'!$C:$C,0))</f>
        <v>0</v>
      </c>
      <c r="M728" s="242">
        <f>INDEX('Policy Characteristics'!G:G,MATCH(PolicyLevers!$C728,'Policy Characteristics'!$C:$C,0))</f>
        <v>10</v>
      </c>
      <c r="N728" s="242">
        <f>INDEX('Policy Characteristics'!H:H,MATCH(PolicyLevers!$C728,'Policy Characteristics'!$C:$C,0))</f>
        <v>1</v>
      </c>
      <c r="O728" s="242" t="str">
        <f>INDEX('Policy Characteristics'!I:I,MATCH(PolicyLevers!$C728,'Policy Characteristics'!$C:$C,0))</f>
        <v>weight</v>
      </c>
      <c r="P728" s="242"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248" t="str">
        <f t="shared" si="109"/>
        <v>io-model.html</v>
      </c>
      <c r="R728" s="311"/>
      <c r="S728" s="4"/>
      <c r="T728" s="4"/>
    </row>
    <row r="729" spans="1:20" x14ac:dyDescent="0.35">
      <c r="A729" s="241" t="str">
        <f>INDEX('Policy Characteristics'!A:A,MATCH(PolicyLevers!$C729,'Policy Characteristics'!$C:$C,0))</f>
        <v>Government Revenue Accounting</v>
      </c>
      <c r="B729" s="241" t="str">
        <f>INDEX('Policy Characteristics'!B:B,MATCH(PolicyLevers!$C729,'Policy Characteristics'!$C:$C,0))</f>
        <v>Electricity Capacity Construction Subsidy</v>
      </c>
      <c r="C729" s="4" t="s">
        <v>1355</v>
      </c>
      <c r="D729" s="4" t="s">
        <v>1360</v>
      </c>
      <c r="F729" s="4" t="s">
        <v>1365</v>
      </c>
      <c r="H729" s="40">
        <v>565</v>
      </c>
      <c r="I729" s="4" t="s">
        <v>46</v>
      </c>
      <c r="J729" s="242"/>
      <c r="K729" s="242" t="str">
        <f>INDEX('Policy Characteristics'!E:E,MATCH(PolicyLevers!$C729,'Policy Characteristics'!$C:$C,0))</f>
        <v>GRA elec cap const subsidy</v>
      </c>
      <c r="L729" s="242">
        <f>INDEX('Policy Characteristics'!F:F,MATCH(PolicyLevers!$C729,'Policy Characteristics'!$C:$C,0))</f>
        <v>0</v>
      </c>
      <c r="M729" s="242">
        <f>INDEX('Policy Characteristics'!G:G,MATCH(PolicyLevers!$C729,'Policy Characteristics'!$C:$C,0))</f>
        <v>10</v>
      </c>
      <c r="N729" s="242">
        <f>INDEX('Policy Characteristics'!H:H,MATCH(PolicyLevers!$C729,'Policy Characteristics'!$C:$C,0))</f>
        <v>1</v>
      </c>
      <c r="O729" s="242" t="str">
        <f>INDEX('Policy Characteristics'!I:I,MATCH(PolicyLevers!$C729,'Policy Characteristics'!$C:$C,0))</f>
        <v>weight</v>
      </c>
      <c r="P729" s="242"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1320</v>
      </c>
      <c r="R729" s="311"/>
      <c r="S729" s="4"/>
      <c r="T729" s="4"/>
    </row>
    <row r="730" spans="1:20" x14ac:dyDescent="0.35">
      <c r="A730" s="241" t="str">
        <f>INDEX('Policy Characteristics'!A:A,MATCH(PolicyLevers!$C730,'Policy Characteristics'!$C:$C,0))</f>
        <v>Government Revenue Accounting</v>
      </c>
      <c r="B730" s="241" t="str">
        <f>INDEX('Policy Characteristics'!B:B,MATCH(PolicyLevers!$C730,'Policy Characteristics'!$C:$C,0))</f>
        <v>Electricity Capacity Construction Subsidy</v>
      </c>
      <c r="C730" s="251" t="str">
        <f t="shared" ref="B730:C733" si="110">C$729</f>
        <v>GRA for Electricity Capacity Construction Subsidies</v>
      </c>
      <c r="D730" s="4" t="s">
        <v>1361</v>
      </c>
      <c r="F730" s="4" t="s">
        <v>1402</v>
      </c>
      <c r="H730" s="40">
        <v>566</v>
      </c>
      <c r="I730" s="251" t="str">
        <f t="shared" ref="I730:I733" si="111">I$729</f>
        <v>Yes</v>
      </c>
      <c r="J730" s="242"/>
      <c r="K730" s="242" t="str">
        <f>INDEX('Policy Characteristics'!E:E,MATCH(PolicyLevers!$C730,'Policy Characteristics'!$C:$C,0))</f>
        <v>GRA elec cap const subsidy</v>
      </c>
      <c r="L730" s="242">
        <f>INDEX('Policy Characteristics'!F:F,MATCH(PolicyLevers!$C730,'Policy Characteristics'!$C:$C,0))</f>
        <v>0</v>
      </c>
      <c r="M730" s="242">
        <f>INDEX('Policy Characteristics'!G:G,MATCH(PolicyLevers!$C730,'Policy Characteristics'!$C:$C,0))</f>
        <v>10</v>
      </c>
      <c r="N730" s="242">
        <f>INDEX('Policy Characteristics'!H:H,MATCH(PolicyLevers!$C730,'Policy Characteristics'!$C:$C,0))</f>
        <v>1</v>
      </c>
      <c r="O730" s="242" t="str">
        <f>INDEX('Policy Characteristics'!I:I,MATCH(PolicyLevers!$C730,'Policy Characteristics'!$C:$C,0))</f>
        <v>weight</v>
      </c>
      <c r="P730" s="242"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248" t="str">
        <f t="shared" ref="Q730:Q733" si="112">Q$729</f>
        <v>io-model.html</v>
      </c>
      <c r="R730" s="311"/>
      <c r="S730" s="4"/>
      <c r="T730" s="4"/>
    </row>
    <row r="731" spans="1:20" x14ac:dyDescent="0.35">
      <c r="A731" s="241" t="str">
        <f>INDEX('Policy Characteristics'!A:A,MATCH(PolicyLevers!$C731,'Policy Characteristics'!$C:$C,0))</f>
        <v>Government Revenue Accounting</v>
      </c>
      <c r="B731" s="241" t="str">
        <f>INDEX('Policy Characteristics'!B:B,MATCH(PolicyLevers!$C731,'Policy Characteristics'!$C:$C,0))</f>
        <v>Electricity Capacity Construction Subsidy</v>
      </c>
      <c r="C731" s="251" t="str">
        <f t="shared" si="110"/>
        <v>GRA for Electricity Capacity Construction Subsidies</v>
      </c>
      <c r="D731" s="4" t="s">
        <v>1362</v>
      </c>
      <c r="F731" s="4" t="s">
        <v>1366</v>
      </c>
      <c r="H731" s="40">
        <v>567</v>
      </c>
      <c r="I731" s="251" t="str">
        <f t="shared" si="111"/>
        <v>Yes</v>
      </c>
      <c r="J731" s="242"/>
      <c r="K731" s="242" t="str">
        <f>INDEX('Policy Characteristics'!E:E,MATCH(PolicyLevers!$C731,'Policy Characteristics'!$C:$C,0))</f>
        <v>GRA elec cap const subsidy</v>
      </c>
      <c r="L731" s="242">
        <f>INDEX('Policy Characteristics'!F:F,MATCH(PolicyLevers!$C731,'Policy Characteristics'!$C:$C,0))</f>
        <v>0</v>
      </c>
      <c r="M731" s="242">
        <f>INDEX('Policy Characteristics'!G:G,MATCH(PolicyLevers!$C731,'Policy Characteristics'!$C:$C,0))</f>
        <v>10</v>
      </c>
      <c r="N731" s="242">
        <f>INDEX('Policy Characteristics'!H:H,MATCH(PolicyLevers!$C731,'Policy Characteristics'!$C:$C,0))</f>
        <v>1</v>
      </c>
      <c r="O731" s="242" t="str">
        <f>INDEX('Policy Characteristics'!I:I,MATCH(PolicyLevers!$C731,'Policy Characteristics'!$C:$C,0))</f>
        <v>weight</v>
      </c>
      <c r="P731" s="242"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248" t="str">
        <f t="shared" si="112"/>
        <v>io-model.html</v>
      </c>
      <c r="R731" s="311"/>
      <c r="S731" s="4"/>
      <c r="T731" s="4"/>
    </row>
    <row r="732" spans="1:20" x14ac:dyDescent="0.35">
      <c r="A732" s="241" t="str">
        <f>INDEX('Policy Characteristics'!A:A,MATCH(PolicyLevers!$C732,'Policy Characteristics'!$C:$C,0))</f>
        <v>Government Revenue Accounting</v>
      </c>
      <c r="B732" s="241" t="str">
        <f>INDEX('Policy Characteristics'!B:B,MATCH(PolicyLevers!$C732,'Policy Characteristics'!$C:$C,0))</f>
        <v>Electricity Capacity Construction Subsidy</v>
      </c>
      <c r="C732" s="251" t="str">
        <f t="shared" si="110"/>
        <v>GRA for Electricity Capacity Construction Subsidies</v>
      </c>
      <c r="D732" s="4" t="s">
        <v>1363</v>
      </c>
      <c r="F732" s="4" t="s">
        <v>1367</v>
      </c>
      <c r="H732" s="40">
        <v>568</v>
      </c>
      <c r="I732" s="251" t="str">
        <f t="shared" si="111"/>
        <v>Yes</v>
      </c>
      <c r="J732" s="242"/>
      <c r="K732" s="242" t="str">
        <f>INDEX('Policy Characteristics'!E:E,MATCH(PolicyLevers!$C732,'Policy Characteristics'!$C:$C,0))</f>
        <v>GRA elec cap const subsidy</v>
      </c>
      <c r="L732" s="242">
        <f>INDEX('Policy Characteristics'!F:F,MATCH(PolicyLevers!$C732,'Policy Characteristics'!$C:$C,0))</f>
        <v>0</v>
      </c>
      <c r="M732" s="242">
        <f>INDEX('Policy Characteristics'!G:G,MATCH(PolicyLevers!$C732,'Policy Characteristics'!$C:$C,0))</f>
        <v>10</v>
      </c>
      <c r="N732" s="242">
        <f>INDEX('Policy Characteristics'!H:H,MATCH(PolicyLevers!$C732,'Policy Characteristics'!$C:$C,0))</f>
        <v>1</v>
      </c>
      <c r="O732" s="242" t="str">
        <f>INDEX('Policy Characteristics'!I:I,MATCH(PolicyLevers!$C732,'Policy Characteristics'!$C:$C,0))</f>
        <v>weight</v>
      </c>
      <c r="P732" s="242"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248" t="str">
        <f t="shared" si="112"/>
        <v>io-model.html</v>
      </c>
      <c r="R732" s="311"/>
      <c r="S732" s="4"/>
      <c r="T732" s="4"/>
    </row>
    <row r="733" spans="1:20" x14ac:dyDescent="0.35">
      <c r="A733" s="241" t="str">
        <f>INDEX('Policy Characteristics'!A:A,MATCH(PolicyLevers!$C733,'Policy Characteristics'!$C:$C,0))</f>
        <v>Government Revenue Accounting</v>
      </c>
      <c r="B733" s="241" t="str">
        <f>INDEX('Policy Characteristics'!B:B,MATCH(PolicyLevers!$C733,'Policy Characteristics'!$C:$C,0))</f>
        <v>Electricity Capacity Construction Subsidy</v>
      </c>
      <c r="C733" s="251" t="str">
        <f t="shared" si="110"/>
        <v>GRA for Electricity Capacity Construction Subsidies</v>
      </c>
      <c r="D733" s="4" t="s">
        <v>1364</v>
      </c>
      <c r="F733" s="4" t="s">
        <v>1368</v>
      </c>
      <c r="H733" s="40">
        <v>569</v>
      </c>
      <c r="I733" s="251" t="str">
        <f t="shared" si="111"/>
        <v>Yes</v>
      </c>
      <c r="J733" s="242"/>
      <c r="K733" s="242" t="str">
        <f>INDEX('Policy Characteristics'!E:E,MATCH(PolicyLevers!$C733,'Policy Characteristics'!$C:$C,0))</f>
        <v>GRA elec cap const subsidy</v>
      </c>
      <c r="L733" s="242">
        <f>INDEX('Policy Characteristics'!F:F,MATCH(PolicyLevers!$C733,'Policy Characteristics'!$C:$C,0))</f>
        <v>0</v>
      </c>
      <c r="M733" s="242">
        <f>INDEX('Policy Characteristics'!G:G,MATCH(PolicyLevers!$C733,'Policy Characteristics'!$C:$C,0))</f>
        <v>10</v>
      </c>
      <c r="N733" s="242">
        <f>INDEX('Policy Characteristics'!H:H,MATCH(PolicyLevers!$C733,'Policy Characteristics'!$C:$C,0))</f>
        <v>1</v>
      </c>
      <c r="O733" s="242" t="str">
        <f>INDEX('Policy Characteristics'!I:I,MATCH(PolicyLevers!$C733,'Policy Characteristics'!$C:$C,0))</f>
        <v>weight</v>
      </c>
      <c r="P733" s="242"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248" t="str">
        <f t="shared" si="112"/>
        <v>io-model.html</v>
      </c>
      <c r="R733" s="311"/>
      <c r="S733" s="4"/>
      <c r="T733" s="4"/>
    </row>
    <row r="734" spans="1:20" x14ac:dyDescent="0.35">
      <c r="A734" s="241" t="str">
        <f>INDEX('Policy Characteristics'!A:A,MATCH(PolicyLevers!$C734,'Policy Characteristics'!$C:$C,0))</f>
        <v>Government Revenue Accounting</v>
      </c>
      <c r="B734" s="241" t="str">
        <f>INDEX('Policy Characteristics'!B:B,MATCH(PolicyLevers!$C734,'Policy Characteristics'!$C:$C,0))</f>
        <v>Distributed Solar Subsidy</v>
      </c>
      <c r="C734" s="4" t="s">
        <v>1356</v>
      </c>
      <c r="D734" s="4" t="s">
        <v>1360</v>
      </c>
      <c r="F734" s="4" t="s">
        <v>1365</v>
      </c>
      <c r="H734" s="40">
        <v>570</v>
      </c>
      <c r="I734" s="4" t="s">
        <v>46</v>
      </c>
      <c r="J734" s="242"/>
      <c r="K734" s="242" t="str">
        <f>INDEX('Policy Characteristics'!E:E,MATCH(PolicyLevers!$C734,'Policy Characteristics'!$C:$C,0))</f>
        <v>GRA dist solar subsidy</v>
      </c>
      <c r="L734" s="242">
        <f>INDEX('Policy Characteristics'!F:F,MATCH(PolicyLevers!$C734,'Policy Characteristics'!$C:$C,0))</f>
        <v>0</v>
      </c>
      <c r="M734" s="242">
        <f>INDEX('Policy Characteristics'!G:G,MATCH(PolicyLevers!$C734,'Policy Characteristics'!$C:$C,0))</f>
        <v>10</v>
      </c>
      <c r="N734" s="242">
        <f>INDEX('Policy Characteristics'!H:H,MATCH(PolicyLevers!$C734,'Policy Characteristics'!$C:$C,0))</f>
        <v>1</v>
      </c>
      <c r="O734" s="242" t="str">
        <f>INDEX('Policy Characteristics'!I:I,MATCH(PolicyLevers!$C734,'Policy Characteristics'!$C:$C,0))</f>
        <v>weight</v>
      </c>
      <c r="P734" s="242"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1320</v>
      </c>
      <c r="R734" s="311"/>
      <c r="S734" s="4"/>
      <c r="T734" s="4"/>
    </row>
    <row r="735" spans="1:20" x14ac:dyDescent="0.35">
      <c r="A735" s="241" t="str">
        <f>INDEX('Policy Characteristics'!A:A,MATCH(PolicyLevers!$C735,'Policy Characteristics'!$C:$C,0))</f>
        <v>Government Revenue Accounting</v>
      </c>
      <c r="B735" s="241" t="str">
        <f>INDEX('Policy Characteristics'!B:B,MATCH(PolicyLevers!$C735,'Policy Characteristics'!$C:$C,0))</f>
        <v>Distributed Solar Subsidy</v>
      </c>
      <c r="C735" s="251" t="str">
        <f t="shared" ref="B735:C738" si="113">C$734</f>
        <v>GRA for Distributed Solar Subsidy</v>
      </c>
      <c r="D735" s="4" t="s">
        <v>1361</v>
      </c>
      <c r="F735" s="4" t="s">
        <v>1402</v>
      </c>
      <c r="H735" s="40">
        <v>571</v>
      </c>
      <c r="I735" s="251" t="str">
        <f t="shared" ref="I735:I738" si="114">I$734</f>
        <v>Yes</v>
      </c>
      <c r="J735" s="242"/>
      <c r="K735" s="242" t="str">
        <f>INDEX('Policy Characteristics'!E:E,MATCH(PolicyLevers!$C735,'Policy Characteristics'!$C:$C,0))</f>
        <v>GRA dist solar subsidy</v>
      </c>
      <c r="L735" s="242">
        <f>INDEX('Policy Characteristics'!F:F,MATCH(PolicyLevers!$C735,'Policy Characteristics'!$C:$C,0))</f>
        <v>0</v>
      </c>
      <c r="M735" s="242">
        <f>INDEX('Policy Characteristics'!G:G,MATCH(PolicyLevers!$C735,'Policy Characteristics'!$C:$C,0))</f>
        <v>10</v>
      </c>
      <c r="N735" s="242">
        <f>INDEX('Policy Characteristics'!H:H,MATCH(PolicyLevers!$C735,'Policy Characteristics'!$C:$C,0))</f>
        <v>1</v>
      </c>
      <c r="O735" s="242" t="str">
        <f>INDEX('Policy Characteristics'!I:I,MATCH(PolicyLevers!$C735,'Policy Characteristics'!$C:$C,0))</f>
        <v>weight</v>
      </c>
      <c r="P735" s="242"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248" t="str">
        <f t="shared" ref="Q735:Q738" si="115">Q$734</f>
        <v>io-model.html</v>
      </c>
      <c r="R735" s="311"/>
      <c r="S735" s="4"/>
      <c r="T735" s="4"/>
    </row>
    <row r="736" spans="1:20" x14ac:dyDescent="0.35">
      <c r="A736" s="241" t="str">
        <f>INDEX('Policy Characteristics'!A:A,MATCH(PolicyLevers!$C736,'Policy Characteristics'!$C:$C,0))</f>
        <v>Government Revenue Accounting</v>
      </c>
      <c r="B736" s="241" t="str">
        <f>INDEX('Policy Characteristics'!B:B,MATCH(PolicyLevers!$C736,'Policy Characteristics'!$C:$C,0))</f>
        <v>Distributed Solar Subsidy</v>
      </c>
      <c r="C736" s="251" t="str">
        <f t="shared" si="113"/>
        <v>GRA for Distributed Solar Subsidy</v>
      </c>
      <c r="D736" s="4" t="s">
        <v>1362</v>
      </c>
      <c r="F736" s="4" t="s">
        <v>1366</v>
      </c>
      <c r="H736" s="40">
        <v>572</v>
      </c>
      <c r="I736" s="251" t="str">
        <f t="shared" si="114"/>
        <v>Yes</v>
      </c>
      <c r="J736" s="242"/>
      <c r="K736" s="242" t="str">
        <f>INDEX('Policy Characteristics'!E:E,MATCH(PolicyLevers!$C736,'Policy Characteristics'!$C:$C,0))</f>
        <v>GRA dist solar subsidy</v>
      </c>
      <c r="L736" s="242">
        <f>INDEX('Policy Characteristics'!F:F,MATCH(PolicyLevers!$C736,'Policy Characteristics'!$C:$C,0))</f>
        <v>0</v>
      </c>
      <c r="M736" s="242">
        <f>INDEX('Policy Characteristics'!G:G,MATCH(PolicyLevers!$C736,'Policy Characteristics'!$C:$C,0))</f>
        <v>10</v>
      </c>
      <c r="N736" s="242">
        <f>INDEX('Policy Characteristics'!H:H,MATCH(PolicyLevers!$C736,'Policy Characteristics'!$C:$C,0))</f>
        <v>1</v>
      </c>
      <c r="O736" s="242" t="str">
        <f>INDEX('Policy Characteristics'!I:I,MATCH(PolicyLevers!$C736,'Policy Characteristics'!$C:$C,0))</f>
        <v>weight</v>
      </c>
      <c r="P736" s="242"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248" t="str">
        <f t="shared" si="115"/>
        <v>io-model.html</v>
      </c>
      <c r="R736" s="311"/>
      <c r="S736" s="4"/>
      <c r="T736" s="4"/>
    </row>
    <row r="737" spans="1:20" x14ac:dyDescent="0.35">
      <c r="A737" s="241" t="str">
        <f>INDEX('Policy Characteristics'!A:A,MATCH(PolicyLevers!$C737,'Policy Characteristics'!$C:$C,0))</f>
        <v>Government Revenue Accounting</v>
      </c>
      <c r="B737" s="241" t="str">
        <f>INDEX('Policy Characteristics'!B:B,MATCH(PolicyLevers!$C737,'Policy Characteristics'!$C:$C,0))</f>
        <v>Distributed Solar Subsidy</v>
      </c>
      <c r="C737" s="251" t="str">
        <f t="shared" si="113"/>
        <v>GRA for Distributed Solar Subsidy</v>
      </c>
      <c r="D737" s="4" t="s">
        <v>1363</v>
      </c>
      <c r="F737" s="4" t="s">
        <v>1367</v>
      </c>
      <c r="H737" s="40">
        <v>573</v>
      </c>
      <c r="I737" s="251" t="str">
        <f t="shared" si="114"/>
        <v>Yes</v>
      </c>
      <c r="J737" s="242"/>
      <c r="K737" s="242" t="str">
        <f>INDEX('Policy Characteristics'!E:E,MATCH(PolicyLevers!$C737,'Policy Characteristics'!$C:$C,0))</f>
        <v>GRA dist solar subsidy</v>
      </c>
      <c r="L737" s="242">
        <f>INDEX('Policy Characteristics'!F:F,MATCH(PolicyLevers!$C737,'Policy Characteristics'!$C:$C,0))</f>
        <v>0</v>
      </c>
      <c r="M737" s="242">
        <f>INDEX('Policy Characteristics'!G:G,MATCH(PolicyLevers!$C737,'Policy Characteristics'!$C:$C,0))</f>
        <v>10</v>
      </c>
      <c r="N737" s="242">
        <f>INDEX('Policy Characteristics'!H:H,MATCH(PolicyLevers!$C737,'Policy Characteristics'!$C:$C,0))</f>
        <v>1</v>
      </c>
      <c r="O737" s="242" t="str">
        <f>INDEX('Policy Characteristics'!I:I,MATCH(PolicyLevers!$C737,'Policy Characteristics'!$C:$C,0))</f>
        <v>weight</v>
      </c>
      <c r="P737" s="242"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248" t="str">
        <f t="shared" si="115"/>
        <v>io-model.html</v>
      </c>
      <c r="R737" s="311"/>
      <c r="S737" s="4"/>
      <c r="T737" s="4"/>
    </row>
    <row r="738" spans="1:20" x14ac:dyDescent="0.35">
      <c r="A738" s="241" t="str">
        <f>INDEX('Policy Characteristics'!A:A,MATCH(PolicyLevers!$C738,'Policy Characteristics'!$C:$C,0))</f>
        <v>Government Revenue Accounting</v>
      </c>
      <c r="B738" s="241" t="str">
        <f>INDEX('Policy Characteristics'!B:B,MATCH(PolicyLevers!$C738,'Policy Characteristics'!$C:$C,0))</f>
        <v>Distributed Solar Subsidy</v>
      </c>
      <c r="C738" s="251" t="str">
        <f t="shared" si="113"/>
        <v>GRA for Distributed Solar Subsidy</v>
      </c>
      <c r="D738" s="4" t="s">
        <v>1364</v>
      </c>
      <c r="F738" s="4" t="s">
        <v>1368</v>
      </c>
      <c r="H738" s="40">
        <v>574</v>
      </c>
      <c r="I738" s="251" t="str">
        <f t="shared" si="114"/>
        <v>Yes</v>
      </c>
      <c r="J738" s="242"/>
      <c r="K738" s="242" t="str">
        <f>INDEX('Policy Characteristics'!E:E,MATCH(PolicyLevers!$C738,'Policy Characteristics'!$C:$C,0))</f>
        <v>GRA dist solar subsidy</v>
      </c>
      <c r="L738" s="242">
        <f>INDEX('Policy Characteristics'!F:F,MATCH(PolicyLevers!$C738,'Policy Characteristics'!$C:$C,0))</f>
        <v>0</v>
      </c>
      <c r="M738" s="242">
        <f>INDEX('Policy Characteristics'!G:G,MATCH(PolicyLevers!$C738,'Policy Characteristics'!$C:$C,0))</f>
        <v>10</v>
      </c>
      <c r="N738" s="242">
        <f>INDEX('Policy Characteristics'!H:H,MATCH(PolicyLevers!$C738,'Policy Characteristics'!$C:$C,0))</f>
        <v>1</v>
      </c>
      <c r="O738" s="242" t="str">
        <f>INDEX('Policy Characteristics'!I:I,MATCH(PolicyLevers!$C738,'Policy Characteristics'!$C:$C,0))</f>
        <v>weight</v>
      </c>
      <c r="P738" s="242"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248" t="str">
        <f t="shared" si="115"/>
        <v>io-model.html</v>
      </c>
      <c r="R738" s="311"/>
      <c r="S738" s="4"/>
      <c r="T738" s="4"/>
    </row>
    <row r="739" spans="1:20" x14ac:dyDescent="0.35">
      <c r="A739" s="241" t="str">
        <f>INDEX('Policy Characteristics'!A:A,MATCH(PolicyLevers!$C739,'Policy Characteristics'!$C:$C,0))</f>
        <v>Government Revenue Accounting</v>
      </c>
      <c r="B739" s="241" t="str">
        <f>INDEX('Policy Characteristics'!B:B,MATCH(PolicyLevers!$C739,'Policy Characteristics'!$C:$C,0))</f>
        <v>Fuel Subsidy</v>
      </c>
      <c r="C739" s="4" t="s">
        <v>1357</v>
      </c>
      <c r="D739" s="4" t="s">
        <v>1360</v>
      </c>
      <c r="F739" s="4" t="s">
        <v>1365</v>
      </c>
      <c r="H739" s="40">
        <v>575</v>
      </c>
      <c r="I739" s="4" t="s">
        <v>46</v>
      </c>
      <c r="J739" s="242"/>
      <c r="K739" s="242" t="str">
        <f>INDEX('Policy Characteristics'!E:E,MATCH(PolicyLevers!$C739,'Policy Characteristics'!$C:$C,0))</f>
        <v>GRA fuel subsidy</v>
      </c>
      <c r="L739" s="242">
        <f>INDEX('Policy Characteristics'!F:F,MATCH(PolicyLevers!$C739,'Policy Characteristics'!$C:$C,0))</f>
        <v>0</v>
      </c>
      <c r="M739" s="242">
        <f>INDEX('Policy Characteristics'!G:G,MATCH(PolicyLevers!$C739,'Policy Characteristics'!$C:$C,0))</f>
        <v>10</v>
      </c>
      <c r="N739" s="242">
        <f>INDEX('Policy Characteristics'!H:H,MATCH(PolicyLevers!$C739,'Policy Characteristics'!$C:$C,0))</f>
        <v>1</v>
      </c>
      <c r="O739" s="242" t="str">
        <f>INDEX('Policy Characteristics'!I:I,MATCH(PolicyLevers!$C739,'Policy Characteristics'!$C:$C,0))</f>
        <v>weight</v>
      </c>
      <c r="P739" s="242"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1320</v>
      </c>
      <c r="R739" s="311"/>
      <c r="S739" s="4"/>
      <c r="T739" s="4"/>
    </row>
    <row r="740" spans="1:20" x14ac:dyDescent="0.35">
      <c r="A740" s="241" t="str">
        <f>INDEX('Policy Characteristics'!A:A,MATCH(PolicyLevers!$C740,'Policy Characteristics'!$C:$C,0))</f>
        <v>Government Revenue Accounting</v>
      </c>
      <c r="B740" s="241" t="str">
        <f>INDEX('Policy Characteristics'!B:B,MATCH(PolicyLevers!$C740,'Policy Characteristics'!$C:$C,0))</f>
        <v>Fuel Subsidy</v>
      </c>
      <c r="C740" s="251" t="str">
        <f t="shared" ref="B740:C743" si="116">C$739</f>
        <v>GRA for Fuel Subsidies</v>
      </c>
      <c r="D740" s="4" t="s">
        <v>1361</v>
      </c>
      <c r="F740" s="4" t="s">
        <v>1402</v>
      </c>
      <c r="H740" s="40">
        <v>576</v>
      </c>
      <c r="I740" s="251" t="str">
        <f t="shared" ref="I740:I743" si="117">I$739</f>
        <v>Yes</v>
      </c>
      <c r="J740" s="242"/>
      <c r="K740" s="242" t="str">
        <f>INDEX('Policy Characteristics'!E:E,MATCH(PolicyLevers!$C740,'Policy Characteristics'!$C:$C,0))</f>
        <v>GRA fuel subsidy</v>
      </c>
      <c r="L740" s="242">
        <f>INDEX('Policy Characteristics'!F:F,MATCH(PolicyLevers!$C740,'Policy Characteristics'!$C:$C,0))</f>
        <v>0</v>
      </c>
      <c r="M740" s="242">
        <f>INDEX('Policy Characteristics'!G:G,MATCH(PolicyLevers!$C740,'Policy Characteristics'!$C:$C,0))</f>
        <v>10</v>
      </c>
      <c r="N740" s="242">
        <f>INDEX('Policy Characteristics'!H:H,MATCH(PolicyLevers!$C740,'Policy Characteristics'!$C:$C,0))</f>
        <v>1</v>
      </c>
      <c r="O740" s="242" t="str">
        <f>INDEX('Policy Characteristics'!I:I,MATCH(PolicyLevers!$C740,'Policy Characteristics'!$C:$C,0))</f>
        <v>weight</v>
      </c>
      <c r="P740" s="242"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248" t="str">
        <f t="shared" ref="Q740:Q743" si="118">Q$739</f>
        <v>io-model.html</v>
      </c>
      <c r="R740" s="311"/>
      <c r="S740" s="4"/>
      <c r="T740" s="4"/>
    </row>
    <row r="741" spans="1:20" x14ac:dyDescent="0.35">
      <c r="A741" s="241" t="str">
        <f>INDEX('Policy Characteristics'!A:A,MATCH(PolicyLevers!$C741,'Policy Characteristics'!$C:$C,0))</f>
        <v>Government Revenue Accounting</v>
      </c>
      <c r="B741" s="241" t="str">
        <f>INDEX('Policy Characteristics'!B:B,MATCH(PolicyLevers!$C741,'Policy Characteristics'!$C:$C,0))</f>
        <v>Fuel Subsidy</v>
      </c>
      <c r="C741" s="251" t="str">
        <f t="shared" si="116"/>
        <v>GRA for Fuel Subsidies</v>
      </c>
      <c r="D741" s="4" t="s">
        <v>1362</v>
      </c>
      <c r="F741" s="4" t="s">
        <v>1366</v>
      </c>
      <c r="H741" s="40">
        <v>577</v>
      </c>
      <c r="I741" s="251" t="str">
        <f t="shared" si="117"/>
        <v>Yes</v>
      </c>
      <c r="J741" s="242"/>
      <c r="K741" s="242" t="str">
        <f>INDEX('Policy Characteristics'!E:E,MATCH(PolicyLevers!$C741,'Policy Characteristics'!$C:$C,0))</f>
        <v>GRA fuel subsidy</v>
      </c>
      <c r="L741" s="242">
        <f>INDEX('Policy Characteristics'!F:F,MATCH(PolicyLevers!$C741,'Policy Characteristics'!$C:$C,0))</f>
        <v>0</v>
      </c>
      <c r="M741" s="242">
        <f>INDEX('Policy Characteristics'!G:G,MATCH(PolicyLevers!$C741,'Policy Characteristics'!$C:$C,0))</f>
        <v>10</v>
      </c>
      <c r="N741" s="242">
        <f>INDEX('Policy Characteristics'!H:H,MATCH(PolicyLevers!$C741,'Policy Characteristics'!$C:$C,0))</f>
        <v>1</v>
      </c>
      <c r="O741" s="242" t="str">
        <f>INDEX('Policy Characteristics'!I:I,MATCH(PolicyLevers!$C741,'Policy Characteristics'!$C:$C,0))</f>
        <v>weight</v>
      </c>
      <c r="P741" s="242"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248" t="str">
        <f t="shared" si="118"/>
        <v>io-model.html</v>
      </c>
      <c r="R741" s="311"/>
      <c r="S741" s="4"/>
      <c r="T741" s="4"/>
    </row>
    <row r="742" spans="1:20" x14ac:dyDescent="0.35">
      <c r="A742" s="241" t="str">
        <f>INDEX('Policy Characteristics'!A:A,MATCH(PolicyLevers!$C742,'Policy Characteristics'!$C:$C,0))</f>
        <v>Government Revenue Accounting</v>
      </c>
      <c r="B742" s="241" t="str">
        <f>INDEX('Policy Characteristics'!B:B,MATCH(PolicyLevers!$C742,'Policy Characteristics'!$C:$C,0))</f>
        <v>Fuel Subsidy</v>
      </c>
      <c r="C742" s="251" t="str">
        <f t="shared" si="116"/>
        <v>GRA for Fuel Subsidies</v>
      </c>
      <c r="D742" s="4" t="s">
        <v>1363</v>
      </c>
      <c r="F742" s="4" t="s">
        <v>1367</v>
      </c>
      <c r="H742" s="40">
        <v>578</v>
      </c>
      <c r="I742" s="251" t="str">
        <f t="shared" si="117"/>
        <v>Yes</v>
      </c>
      <c r="J742" s="242"/>
      <c r="K742" s="242" t="str">
        <f>INDEX('Policy Characteristics'!E:E,MATCH(PolicyLevers!$C742,'Policy Characteristics'!$C:$C,0))</f>
        <v>GRA fuel subsidy</v>
      </c>
      <c r="L742" s="242">
        <f>INDEX('Policy Characteristics'!F:F,MATCH(PolicyLevers!$C742,'Policy Characteristics'!$C:$C,0))</f>
        <v>0</v>
      </c>
      <c r="M742" s="242">
        <f>INDEX('Policy Characteristics'!G:G,MATCH(PolicyLevers!$C742,'Policy Characteristics'!$C:$C,0))</f>
        <v>10</v>
      </c>
      <c r="N742" s="242">
        <f>INDEX('Policy Characteristics'!H:H,MATCH(PolicyLevers!$C742,'Policy Characteristics'!$C:$C,0))</f>
        <v>1</v>
      </c>
      <c r="O742" s="242" t="str">
        <f>INDEX('Policy Characteristics'!I:I,MATCH(PolicyLevers!$C742,'Policy Characteristics'!$C:$C,0))</f>
        <v>weight</v>
      </c>
      <c r="P742" s="242"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248" t="str">
        <f t="shared" si="118"/>
        <v>io-model.html</v>
      </c>
      <c r="R742" s="311"/>
      <c r="S742" s="4"/>
      <c r="T742" s="4"/>
    </row>
    <row r="743" spans="1:20" x14ac:dyDescent="0.35">
      <c r="A743" s="241" t="str">
        <f>INDEX('Policy Characteristics'!A:A,MATCH(PolicyLevers!$C743,'Policy Characteristics'!$C:$C,0))</f>
        <v>Government Revenue Accounting</v>
      </c>
      <c r="B743" s="241" t="str">
        <f>INDEX('Policy Characteristics'!B:B,MATCH(PolicyLevers!$C743,'Policy Characteristics'!$C:$C,0))</f>
        <v>Fuel Subsidy</v>
      </c>
      <c r="C743" s="251" t="str">
        <f t="shared" si="116"/>
        <v>GRA for Fuel Subsidies</v>
      </c>
      <c r="D743" s="4" t="s">
        <v>1364</v>
      </c>
      <c r="F743" s="4" t="s">
        <v>1368</v>
      </c>
      <c r="H743" s="40">
        <v>579</v>
      </c>
      <c r="I743" s="251" t="str">
        <f t="shared" si="117"/>
        <v>Yes</v>
      </c>
      <c r="J743" s="242"/>
      <c r="K743" s="242" t="str">
        <f>INDEX('Policy Characteristics'!E:E,MATCH(PolicyLevers!$C743,'Policy Characteristics'!$C:$C,0))</f>
        <v>GRA fuel subsidy</v>
      </c>
      <c r="L743" s="242">
        <f>INDEX('Policy Characteristics'!F:F,MATCH(PolicyLevers!$C743,'Policy Characteristics'!$C:$C,0))</f>
        <v>0</v>
      </c>
      <c r="M743" s="242">
        <f>INDEX('Policy Characteristics'!G:G,MATCH(PolicyLevers!$C743,'Policy Characteristics'!$C:$C,0))</f>
        <v>10</v>
      </c>
      <c r="N743" s="242">
        <f>INDEX('Policy Characteristics'!H:H,MATCH(PolicyLevers!$C743,'Policy Characteristics'!$C:$C,0))</f>
        <v>1</v>
      </c>
      <c r="O743" s="242" t="str">
        <f>INDEX('Policy Characteristics'!I:I,MATCH(PolicyLevers!$C743,'Policy Characteristics'!$C:$C,0))</f>
        <v>weight</v>
      </c>
      <c r="P743" s="242"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248" t="str">
        <f t="shared" si="118"/>
        <v>io-model.html</v>
      </c>
      <c r="R743" s="311"/>
      <c r="S743" s="4"/>
      <c r="T743" s="4"/>
    </row>
    <row r="744" spans="1:20" x14ac:dyDescent="0.35">
      <c r="A744" s="241" t="str">
        <f>INDEX('Policy Characteristics'!A:A,MATCH(PolicyLevers!$C744,'Policy Characteristics'!$C:$C,0))</f>
        <v>Government Revenue Accounting</v>
      </c>
      <c r="B744" s="241" t="str">
        <f>INDEX('Policy Characteristics'!B:B,MATCH(PolicyLevers!$C744,'Policy Characteristics'!$C:$C,0))</f>
        <v>National Debt Interest</v>
      </c>
      <c r="C744" s="4" t="s">
        <v>1358</v>
      </c>
      <c r="D744" s="4" t="s">
        <v>1360</v>
      </c>
      <c r="F744" s="4" t="s">
        <v>1365</v>
      </c>
      <c r="H744" s="40">
        <v>580</v>
      </c>
      <c r="I744" s="4" t="s">
        <v>46</v>
      </c>
      <c r="J744" s="242"/>
      <c r="K744" s="242" t="str">
        <f>INDEX('Policy Characteristics'!E:E,MATCH(PolicyLevers!$C744,'Policy Characteristics'!$C:$C,0))</f>
        <v>GRA national debt interest</v>
      </c>
      <c r="L744" s="242">
        <f>INDEX('Policy Characteristics'!F:F,MATCH(PolicyLevers!$C744,'Policy Characteristics'!$C:$C,0))</f>
        <v>0</v>
      </c>
      <c r="M744" s="242">
        <f>INDEX('Policy Characteristics'!G:G,MATCH(PolicyLevers!$C744,'Policy Characteristics'!$C:$C,0))</f>
        <v>10</v>
      </c>
      <c r="N744" s="242">
        <f>INDEX('Policy Characteristics'!H:H,MATCH(PolicyLevers!$C744,'Policy Characteristics'!$C:$C,0))</f>
        <v>1</v>
      </c>
      <c r="O744" s="242" t="str">
        <f>INDEX('Policy Characteristics'!I:I,MATCH(PolicyLevers!$C744,'Policy Characteristics'!$C:$C,0))</f>
        <v>weight</v>
      </c>
      <c r="P744" s="242"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1320</v>
      </c>
      <c r="R744" s="311"/>
      <c r="S744" s="4"/>
      <c r="T744" s="4"/>
    </row>
    <row r="745" spans="1:20" x14ac:dyDescent="0.35">
      <c r="A745" s="241" t="str">
        <f>INDEX('Policy Characteristics'!A:A,MATCH(PolicyLevers!$C745,'Policy Characteristics'!$C:$C,0))</f>
        <v>Government Revenue Accounting</v>
      </c>
      <c r="B745" s="241" t="str">
        <f>INDEX('Policy Characteristics'!B:B,MATCH(PolicyLevers!$C745,'Policy Characteristics'!$C:$C,0))</f>
        <v>National Debt Interest</v>
      </c>
      <c r="C745" s="251" t="str">
        <f t="shared" ref="B745:C748" si="119">C$744</f>
        <v>GRA for National Debt Interest</v>
      </c>
      <c r="D745" s="4" t="s">
        <v>1361</v>
      </c>
      <c r="F745" s="4" t="s">
        <v>1402</v>
      </c>
      <c r="H745" s="40">
        <v>581</v>
      </c>
      <c r="I745" s="251" t="str">
        <f t="shared" ref="I745:I748" si="120">I$744</f>
        <v>Yes</v>
      </c>
      <c r="J745" s="242"/>
      <c r="K745" s="242" t="str">
        <f>INDEX('Policy Characteristics'!E:E,MATCH(PolicyLevers!$C745,'Policy Characteristics'!$C:$C,0))</f>
        <v>GRA national debt interest</v>
      </c>
      <c r="L745" s="242">
        <f>INDEX('Policy Characteristics'!F:F,MATCH(PolicyLevers!$C745,'Policy Characteristics'!$C:$C,0))</f>
        <v>0</v>
      </c>
      <c r="M745" s="242">
        <f>INDEX('Policy Characteristics'!G:G,MATCH(PolicyLevers!$C745,'Policy Characteristics'!$C:$C,0))</f>
        <v>10</v>
      </c>
      <c r="N745" s="242">
        <f>INDEX('Policy Characteristics'!H:H,MATCH(PolicyLevers!$C745,'Policy Characteristics'!$C:$C,0))</f>
        <v>1</v>
      </c>
      <c r="O745" s="242" t="str">
        <f>INDEX('Policy Characteristics'!I:I,MATCH(PolicyLevers!$C745,'Policy Characteristics'!$C:$C,0))</f>
        <v>weight</v>
      </c>
      <c r="P745" s="242"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248" t="str">
        <f t="shared" ref="Q745:Q748" si="121">Q$744</f>
        <v>io-model.html</v>
      </c>
      <c r="R745" s="311"/>
      <c r="S745" s="4"/>
      <c r="T745" s="4"/>
    </row>
    <row r="746" spans="1:20" x14ac:dyDescent="0.35">
      <c r="A746" s="241" t="str">
        <f>INDEX('Policy Characteristics'!A:A,MATCH(PolicyLevers!$C746,'Policy Characteristics'!$C:$C,0))</f>
        <v>Government Revenue Accounting</v>
      </c>
      <c r="B746" s="241" t="str">
        <f>INDEX('Policy Characteristics'!B:B,MATCH(PolicyLevers!$C746,'Policy Characteristics'!$C:$C,0))</f>
        <v>National Debt Interest</v>
      </c>
      <c r="C746" s="251" t="str">
        <f t="shared" si="119"/>
        <v>GRA for National Debt Interest</v>
      </c>
      <c r="D746" s="4" t="s">
        <v>1362</v>
      </c>
      <c r="F746" s="4" t="s">
        <v>1366</v>
      </c>
      <c r="H746" s="40">
        <v>582</v>
      </c>
      <c r="I746" s="251" t="str">
        <f t="shared" si="120"/>
        <v>Yes</v>
      </c>
      <c r="J746" s="242"/>
      <c r="K746" s="242" t="str">
        <f>INDEX('Policy Characteristics'!E:E,MATCH(PolicyLevers!$C746,'Policy Characteristics'!$C:$C,0))</f>
        <v>GRA national debt interest</v>
      </c>
      <c r="L746" s="242">
        <f>INDEX('Policy Characteristics'!F:F,MATCH(PolicyLevers!$C746,'Policy Characteristics'!$C:$C,0))</f>
        <v>0</v>
      </c>
      <c r="M746" s="242">
        <f>INDEX('Policy Characteristics'!G:G,MATCH(PolicyLevers!$C746,'Policy Characteristics'!$C:$C,0))</f>
        <v>10</v>
      </c>
      <c r="N746" s="242">
        <f>INDEX('Policy Characteristics'!H:H,MATCH(PolicyLevers!$C746,'Policy Characteristics'!$C:$C,0))</f>
        <v>1</v>
      </c>
      <c r="O746" s="242" t="str">
        <f>INDEX('Policy Characteristics'!I:I,MATCH(PolicyLevers!$C746,'Policy Characteristics'!$C:$C,0))</f>
        <v>weight</v>
      </c>
      <c r="P746" s="242"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248" t="str">
        <f t="shared" si="121"/>
        <v>io-model.html</v>
      </c>
      <c r="R746" s="311"/>
      <c r="S746" s="4"/>
      <c r="T746" s="4"/>
    </row>
    <row r="747" spans="1:20" x14ac:dyDescent="0.35">
      <c r="A747" s="241" t="str">
        <f>INDEX('Policy Characteristics'!A:A,MATCH(PolicyLevers!$C747,'Policy Characteristics'!$C:$C,0))</f>
        <v>Government Revenue Accounting</v>
      </c>
      <c r="B747" s="241" t="str">
        <f>INDEX('Policy Characteristics'!B:B,MATCH(PolicyLevers!$C747,'Policy Characteristics'!$C:$C,0))</f>
        <v>National Debt Interest</v>
      </c>
      <c r="C747" s="251" t="str">
        <f t="shared" si="119"/>
        <v>GRA for National Debt Interest</v>
      </c>
      <c r="D747" s="4" t="s">
        <v>1363</v>
      </c>
      <c r="F747" s="4" t="s">
        <v>1367</v>
      </c>
      <c r="H747" s="40">
        <v>583</v>
      </c>
      <c r="I747" s="251" t="str">
        <f t="shared" si="120"/>
        <v>Yes</v>
      </c>
      <c r="J747" s="242"/>
      <c r="K747" s="242" t="str">
        <f>INDEX('Policy Characteristics'!E:E,MATCH(PolicyLevers!$C747,'Policy Characteristics'!$C:$C,0))</f>
        <v>GRA national debt interest</v>
      </c>
      <c r="L747" s="242">
        <f>INDEX('Policy Characteristics'!F:F,MATCH(PolicyLevers!$C747,'Policy Characteristics'!$C:$C,0))</f>
        <v>0</v>
      </c>
      <c r="M747" s="242">
        <f>INDEX('Policy Characteristics'!G:G,MATCH(PolicyLevers!$C747,'Policy Characteristics'!$C:$C,0))</f>
        <v>10</v>
      </c>
      <c r="N747" s="242">
        <f>INDEX('Policy Characteristics'!H:H,MATCH(PolicyLevers!$C747,'Policy Characteristics'!$C:$C,0))</f>
        <v>1</v>
      </c>
      <c r="O747" s="242" t="str">
        <f>INDEX('Policy Characteristics'!I:I,MATCH(PolicyLevers!$C747,'Policy Characteristics'!$C:$C,0))</f>
        <v>weight</v>
      </c>
      <c r="P747" s="242"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248" t="str">
        <f t="shared" si="121"/>
        <v>io-model.html</v>
      </c>
      <c r="R747" s="311"/>
      <c r="S747" s="4"/>
      <c r="T747" s="4"/>
    </row>
    <row r="748" spans="1:20" x14ac:dyDescent="0.35">
      <c r="A748" s="241" t="str">
        <f>INDEX('Policy Characteristics'!A:A,MATCH(PolicyLevers!$C748,'Policy Characteristics'!$C:$C,0))</f>
        <v>Government Revenue Accounting</v>
      </c>
      <c r="B748" s="241" t="str">
        <f>INDEX('Policy Characteristics'!B:B,MATCH(PolicyLevers!$C748,'Policy Characteristics'!$C:$C,0))</f>
        <v>National Debt Interest</v>
      </c>
      <c r="C748" s="251" t="str">
        <f t="shared" si="119"/>
        <v>GRA for National Debt Interest</v>
      </c>
      <c r="D748" s="4" t="s">
        <v>1364</v>
      </c>
      <c r="F748" s="4" t="s">
        <v>1368</v>
      </c>
      <c r="H748" s="40">
        <v>584</v>
      </c>
      <c r="I748" s="251" t="str">
        <f t="shared" si="120"/>
        <v>Yes</v>
      </c>
      <c r="J748" s="242"/>
      <c r="K748" s="242" t="str">
        <f>INDEX('Policy Characteristics'!E:E,MATCH(PolicyLevers!$C748,'Policy Characteristics'!$C:$C,0))</f>
        <v>GRA national debt interest</v>
      </c>
      <c r="L748" s="242">
        <f>INDEX('Policy Characteristics'!F:F,MATCH(PolicyLevers!$C748,'Policy Characteristics'!$C:$C,0))</f>
        <v>0</v>
      </c>
      <c r="M748" s="242">
        <f>INDEX('Policy Characteristics'!G:G,MATCH(PolicyLevers!$C748,'Policy Characteristics'!$C:$C,0))</f>
        <v>10</v>
      </c>
      <c r="N748" s="242">
        <f>INDEX('Policy Characteristics'!H:H,MATCH(PolicyLevers!$C748,'Policy Characteristics'!$C:$C,0))</f>
        <v>1</v>
      </c>
      <c r="O748" s="242" t="str">
        <f>INDEX('Policy Characteristics'!I:I,MATCH(PolicyLevers!$C748,'Policy Characteristics'!$C:$C,0))</f>
        <v>weight</v>
      </c>
      <c r="P748" s="242"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248" t="str">
        <f t="shared" si="121"/>
        <v>io-model.html</v>
      </c>
      <c r="R748" s="311"/>
      <c r="S748" s="4"/>
      <c r="T748" s="4"/>
    </row>
    <row r="749" spans="1:20" x14ac:dyDescent="0.35">
      <c r="A749" s="241" t="str">
        <f>INDEX('Policy Characteristics'!A:A,MATCH(PolicyLevers!$C749,'Policy Characteristics'!$C:$C,0))</f>
        <v>Government Revenue Accounting</v>
      </c>
      <c r="B749" s="241" t="str">
        <f>INDEX('Policy Characteristics'!B:B,MATCH(PolicyLevers!$C749,'Policy Characteristics'!$C:$C,0))</f>
        <v>Remaining Government Cash Flows</v>
      </c>
      <c r="C749" s="4" t="s">
        <v>1359</v>
      </c>
      <c r="D749" s="4" t="s">
        <v>1360</v>
      </c>
      <c r="F749" s="4" t="s">
        <v>1365</v>
      </c>
      <c r="H749" s="40">
        <v>585</v>
      </c>
      <c r="I749" s="4" t="s">
        <v>46</v>
      </c>
      <c r="J749" s="242"/>
      <c r="K749" s="242" t="str">
        <f>INDEX('Policy Characteristics'!E:E,MATCH(PolicyLevers!$C749,'Policy Characteristics'!$C:$C,0))</f>
        <v>GRA remaining cash flow changes</v>
      </c>
      <c r="L749" s="242">
        <f>INDEX('Policy Characteristics'!F:F,MATCH(PolicyLevers!$C749,'Policy Characteristics'!$C:$C,0))</f>
        <v>0</v>
      </c>
      <c r="M749" s="242">
        <f>INDEX('Policy Characteristics'!G:G,MATCH(PolicyLevers!$C749,'Policy Characteristics'!$C:$C,0))</f>
        <v>10</v>
      </c>
      <c r="N749" s="242">
        <f>INDEX('Policy Characteristics'!H:H,MATCH(PolicyLevers!$C749,'Policy Characteristics'!$C:$C,0))</f>
        <v>1</v>
      </c>
      <c r="O749" s="242" t="str">
        <f>INDEX('Policy Characteristics'!I:I,MATCH(PolicyLevers!$C749,'Policy Characteristics'!$C:$C,0))</f>
        <v>weight</v>
      </c>
      <c r="P749" s="242"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1320</v>
      </c>
      <c r="R749" s="311"/>
      <c r="S749" s="4"/>
      <c r="T749" s="4"/>
    </row>
    <row r="750" spans="1:20" x14ac:dyDescent="0.35">
      <c r="A750" s="241" t="str">
        <f>INDEX('Policy Characteristics'!A:A,MATCH(PolicyLevers!$C750,'Policy Characteristics'!$C:$C,0))</f>
        <v>Government Revenue Accounting</v>
      </c>
      <c r="B750" s="241" t="str">
        <f>INDEX('Policy Characteristics'!B:B,MATCH(PolicyLevers!$C750,'Policy Characteristics'!$C:$C,0))</f>
        <v>Remaining Government Cash Flows</v>
      </c>
      <c r="C750" s="251" t="str">
        <f t="shared" ref="B750:C750" si="122">C$749</f>
        <v>GRA for Remaining Government Cash Flow Changes</v>
      </c>
      <c r="D750" s="4" t="s">
        <v>1361</v>
      </c>
      <c r="F750" s="4" t="s">
        <v>1402</v>
      </c>
      <c r="H750" s="40">
        <v>586</v>
      </c>
      <c r="I750" s="251" t="str">
        <f t="shared" ref="I750:I753" si="123">I$749</f>
        <v>Yes</v>
      </c>
      <c r="J750" s="242"/>
      <c r="K750" s="242" t="str">
        <f>INDEX('Policy Characteristics'!E:E,MATCH(PolicyLevers!$C750,'Policy Characteristics'!$C:$C,0))</f>
        <v>GRA remaining cash flow changes</v>
      </c>
      <c r="L750" s="242">
        <f>INDEX('Policy Characteristics'!F:F,MATCH(PolicyLevers!$C750,'Policy Characteristics'!$C:$C,0))</f>
        <v>0</v>
      </c>
      <c r="M750" s="242">
        <f>INDEX('Policy Characteristics'!G:G,MATCH(PolicyLevers!$C750,'Policy Characteristics'!$C:$C,0))</f>
        <v>10</v>
      </c>
      <c r="N750" s="242">
        <f>INDEX('Policy Characteristics'!H:H,MATCH(PolicyLevers!$C750,'Policy Characteristics'!$C:$C,0))</f>
        <v>1</v>
      </c>
      <c r="O750" s="242" t="str">
        <f>INDEX('Policy Characteristics'!I:I,MATCH(PolicyLevers!$C750,'Policy Characteristics'!$C:$C,0))</f>
        <v>weight</v>
      </c>
      <c r="P750" s="242"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248" t="str">
        <f t="shared" ref="Q750:Q753" si="124">Q$749</f>
        <v>io-model.html</v>
      </c>
      <c r="R750" s="311"/>
      <c r="S750" s="4"/>
      <c r="T750" s="4"/>
    </row>
    <row r="751" spans="1:20" x14ac:dyDescent="0.35">
      <c r="A751" s="241" t="str">
        <f>INDEX('Policy Characteristics'!A:A,MATCH(PolicyLevers!$C751,'Policy Characteristics'!$C:$C,0))</f>
        <v>Government Revenue Accounting</v>
      </c>
      <c r="B751" s="241" t="str">
        <f>INDEX('Policy Characteristics'!B:B,MATCH(PolicyLevers!$C751,'Policy Characteristics'!$C:$C,0))</f>
        <v>Remaining Government Cash Flows</v>
      </c>
      <c r="C751" s="251" t="str">
        <f t="shared" ref="A751:C753" si="125">C$749</f>
        <v>GRA for Remaining Government Cash Flow Changes</v>
      </c>
      <c r="D751" s="4" t="s">
        <v>1362</v>
      </c>
      <c r="F751" s="4" t="s">
        <v>1366</v>
      </c>
      <c r="H751" s="40">
        <v>587</v>
      </c>
      <c r="I751" s="251" t="str">
        <f t="shared" si="123"/>
        <v>Yes</v>
      </c>
      <c r="J751" s="242"/>
      <c r="K751" s="242" t="str">
        <f>INDEX('Policy Characteristics'!E:E,MATCH(PolicyLevers!$C751,'Policy Characteristics'!$C:$C,0))</f>
        <v>GRA remaining cash flow changes</v>
      </c>
      <c r="L751" s="242">
        <f>INDEX('Policy Characteristics'!F:F,MATCH(PolicyLevers!$C751,'Policy Characteristics'!$C:$C,0))</f>
        <v>0</v>
      </c>
      <c r="M751" s="242">
        <f>INDEX('Policy Characteristics'!G:G,MATCH(PolicyLevers!$C751,'Policy Characteristics'!$C:$C,0))</f>
        <v>10</v>
      </c>
      <c r="N751" s="242">
        <f>INDEX('Policy Characteristics'!H:H,MATCH(PolicyLevers!$C751,'Policy Characteristics'!$C:$C,0))</f>
        <v>1</v>
      </c>
      <c r="O751" s="242" t="str">
        <f>INDEX('Policy Characteristics'!I:I,MATCH(PolicyLevers!$C751,'Policy Characteristics'!$C:$C,0))</f>
        <v>weight</v>
      </c>
      <c r="P751" s="242"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248" t="str">
        <f t="shared" si="124"/>
        <v>io-model.html</v>
      </c>
      <c r="R751" s="311"/>
      <c r="S751" s="4"/>
      <c r="T751" s="4"/>
    </row>
    <row r="752" spans="1:20" x14ac:dyDescent="0.35">
      <c r="A752" s="241" t="str">
        <f>INDEX('Policy Characteristics'!A:A,MATCH(PolicyLevers!$C752,'Policy Characteristics'!$C:$C,0))</f>
        <v>Government Revenue Accounting</v>
      </c>
      <c r="B752" s="241" t="str">
        <f>INDEX('Policy Characteristics'!B:B,MATCH(PolicyLevers!$C752,'Policy Characteristics'!$C:$C,0))</f>
        <v>Remaining Government Cash Flows</v>
      </c>
      <c r="C752" s="251" t="str">
        <f t="shared" si="125"/>
        <v>GRA for Remaining Government Cash Flow Changes</v>
      </c>
      <c r="D752" s="4" t="s">
        <v>1363</v>
      </c>
      <c r="F752" s="4" t="s">
        <v>1367</v>
      </c>
      <c r="H752" s="40">
        <v>588</v>
      </c>
      <c r="I752" s="251" t="str">
        <f t="shared" si="123"/>
        <v>Yes</v>
      </c>
      <c r="J752" s="242"/>
      <c r="K752" s="242" t="str">
        <f>INDEX('Policy Characteristics'!E:E,MATCH(PolicyLevers!$C752,'Policy Characteristics'!$C:$C,0))</f>
        <v>GRA remaining cash flow changes</v>
      </c>
      <c r="L752" s="242">
        <f>INDEX('Policy Characteristics'!F:F,MATCH(PolicyLevers!$C752,'Policy Characteristics'!$C:$C,0))</f>
        <v>0</v>
      </c>
      <c r="M752" s="242">
        <f>INDEX('Policy Characteristics'!G:G,MATCH(PolicyLevers!$C752,'Policy Characteristics'!$C:$C,0))</f>
        <v>10</v>
      </c>
      <c r="N752" s="242">
        <f>INDEX('Policy Characteristics'!H:H,MATCH(PolicyLevers!$C752,'Policy Characteristics'!$C:$C,0))</f>
        <v>1</v>
      </c>
      <c r="O752" s="242" t="str">
        <f>INDEX('Policy Characteristics'!I:I,MATCH(PolicyLevers!$C752,'Policy Characteristics'!$C:$C,0))</f>
        <v>weight</v>
      </c>
      <c r="P752" s="242"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248" t="str">
        <f t="shared" si="124"/>
        <v>io-model.html</v>
      </c>
      <c r="R752" s="311"/>
      <c r="S752" s="4"/>
      <c r="T752" s="4"/>
    </row>
    <row r="753" spans="1:20" x14ac:dyDescent="0.35">
      <c r="A753" s="241" t="str">
        <f>INDEX('Policy Characteristics'!A:A,MATCH(PolicyLevers!$C753,'Policy Characteristics'!$C:$C,0))</f>
        <v>Government Revenue Accounting</v>
      </c>
      <c r="B753" s="241" t="str">
        <f>INDEX('Policy Characteristics'!B:B,MATCH(PolicyLevers!$C753,'Policy Characteristics'!$C:$C,0))</f>
        <v>Remaining Government Cash Flows</v>
      </c>
      <c r="C753" s="251" t="str">
        <f t="shared" si="125"/>
        <v>GRA for Remaining Government Cash Flow Changes</v>
      </c>
      <c r="D753" s="4" t="s">
        <v>1364</v>
      </c>
      <c r="F753" s="4" t="s">
        <v>1368</v>
      </c>
      <c r="H753" s="40">
        <v>589</v>
      </c>
      <c r="I753" s="251" t="str">
        <f t="shared" si="123"/>
        <v>Yes</v>
      </c>
      <c r="J753" s="242"/>
      <c r="K753" s="242" t="str">
        <f>INDEX('Policy Characteristics'!E:E,MATCH(PolicyLevers!$C753,'Policy Characteristics'!$C:$C,0))</f>
        <v>GRA remaining cash flow changes</v>
      </c>
      <c r="L753" s="242">
        <f>INDEX('Policy Characteristics'!F:F,MATCH(PolicyLevers!$C753,'Policy Characteristics'!$C:$C,0))</f>
        <v>0</v>
      </c>
      <c r="M753" s="242">
        <f>INDEX('Policy Characteristics'!G:G,MATCH(PolicyLevers!$C753,'Policy Characteristics'!$C:$C,0))</f>
        <v>10</v>
      </c>
      <c r="N753" s="242">
        <f>INDEX('Policy Characteristics'!H:H,MATCH(PolicyLevers!$C753,'Policy Characteristics'!$C:$C,0))</f>
        <v>1</v>
      </c>
      <c r="O753" s="242" t="str">
        <f>INDEX('Policy Characteristics'!I:I,MATCH(PolicyLevers!$C753,'Policy Characteristics'!$C:$C,0))</f>
        <v>weight</v>
      </c>
      <c r="P753" s="242"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248" t="str">
        <f t="shared" si="124"/>
        <v>io-model.html</v>
      </c>
      <c r="R753" s="311"/>
      <c r="S753" s="4"/>
      <c r="T753" s="4"/>
    </row>
    <row r="754" spans="1:20" x14ac:dyDescent="0.35">
      <c r="A754" s="4"/>
      <c r="B754" s="4"/>
      <c r="C754" s="4"/>
      <c r="H754" s="4"/>
      <c r="J754" s="4"/>
      <c r="R754" s="311"/>
      <c r="T754" s="4"/>
    </row>
    <row r="755" spans="1:20" x14ac:dyDescent="0.35">
      <c r="A755" s="4"/>
      <c r="B755" s="4"/>
      <c r="C755" s="4"/>
      <c r="H755" s="4"/>
      <c r="J755" s="4"/>
      <c r="R755" s="311"/>
      <c r="T755" s="4"/>
    </row>
    <row r="756" spans="1:20" x14ac:dyDescent="0.35">
      <c r="A756" s="4"/>
      <c r="B756" s="4"/>
      <c r="C756" s="4"/>
      <c r="H756" s="4"/>
      <c r="J756" s="4"/>
      <c r="R756" s="311"/>
      <c r="T756" s="4"/>
    </row>
    <row r="757" spans="1:20" x14ac:dyDescent="0.35">
      <c r="A757" s="4"/>
      <c r="B757" s="4"/>
      <c r="C757" s="4"/>
      <c r="H757" s="4"/>
      <c r="J757" s="4"/>
      <c r="R757" s="311"/>
      <c r="T757" s="4"/>
    </row>
    <row r="758" spans="1:20" x14ac:dyDescent="0.35">
      <c r="A758" s="4"/>
      <c r="B758" s="4"/>
      <c r="C758" s="4"/>
      <c r="H758" s="4"/>
      <c r="J758" s="4"/>
      <c r="R758" s="311"/>
      <c r="T758" s="4"/>
    </row>
  </sheetData>
  <sortState xmlns:xlrd2="http://schemas.microsoft.com/office/spreadsheetml/2017/richdata2" ref="A129:I149">
    <sortCondition ref="B129:B149"/>
  </sortState>
  <conditionalFormatting sqref="I76:I88 I657:I672 I691 I693:I706 I90:I99 I2:I9 I12:I19 I24 I33:I36 I43:I46 I53:I59 I38:I39 I48:I49 I63:I64 I471:I476 I481:I486 I491:I496 I511:I512 I521:I526 I501:I509 I514 I516 I675:I689 I113 I708 I754:I1048576 I232:I241 I450:I466 I126:I187 I609:I655 I204:I230 I258:I350 I367:I369 I531:I596">
    <cfRule type="containsText" dxfId="99" priority="92" operator="containsText" text="No">
      <formula>NOT(ISERROR(SEARCH("No",I2)))</formula>
    </cfRule>
  </conditionalFormatting>
  <conditionalFormatting sqref="I692">
    <cfRule type="containsText" dxfId="98" priority="91" operator="containsText" text="No">
      <formula>NOT(ISERROR(SEARCH("No",I692)))</formula>
    </cfRule>
  </conditionalFormatting>
  <conditionalFormatting sqref="I66 I74 I22 I32 I42 I52">
    <cfRule type="containsText" dxfId="97" priority="90" operator="containsText" text="No">
      <formula>NOT(ISERROR(SEARCH("No",I22)))</formula>
    </cfRule>
  </conditionalFormatting>
  <conditionalFormatting sqref="I75">
    <cfRule type="containsText" dxfId="96" priority="89" operator="containsText" text="No">
      <formula>NOT(ISERROR(SEARCH("No",I75)))</formula>
    </cfRule>
  </conditionalFormatting>
  <conditionalFormatting sqref="I65">
    <cfRule type="containsText" dxfId="95" priority="88" operator="containsText" text="No">
      <formula>NOT(ISERROR(SEARCH("No",I65)))</formula>
    </cfRule>
  </conditionalFormatting>
  <conditionalFormatting sqref="I67:I73">
    <cfRule type="containsText" dxfId="94" priority="87" operator="containsText" text="No">
      <formula>NOT(ISERROR(SEARCH("No",I67)))</formula>
    </cfRule>
  </conditionalFormatting>
  <conditionalFormatting sqref="I89">
    <cfRule type="containsText" dxfId="93" priority="86" operator="containsText" text="No">
      <formula>NOT(ISERROR(SEARCH("No",I89)))</formula>
    </cfRule>
  </conditionalFormatting>
  <conditionalFormatting sqref="I100">
    <cfRule type="containsText" dxfId="92" priority="85" operator="containsText" text="No">
      <formula>NOT(ISERROR(SEARCH("No",I100)))</formula>
    </cfRule>
  </conditionalFormatting>
  <conditionalFormatting sqref="I656">
    <cfRule type="containsText" dxfId="91" priority="84" operator="containsText" text="No">
      <formula>NOT(ISERROR(SEARCH("No",I656)))</formula>
    </cfRule>
  </conditionalFormatting>
  <conditionalFormatting sqref="I690">
    <cfRule type="containsText" dxfId="90" priority="83" operator="containsText" text="No">
      <formula>NOT(ISERROR(SEARCH("No",I690)))</formula>
    </cfRule>
  </conditionalFormatting>
  <conditionalFormatting sqref="I60:I62">
    <cfRule type="containsText" dxfId="89" priority="82" operator="containsText" text="No">
      <formula>NOT(ISERROR(SEARCH("No",I60)))</formula>
    </cfRule>
  </conditionalFormatting>
  <conditionalFormatting sqref="I50:I51">
    <cfRule type="containsText" dxfId="88" priority="81" operator="containsText" text="No">
      <formula>NOT(ISERROR(SEARCH("No",I50)))</formula>
    </cfRule>
  </conditionalFormatting>
  <conditionalFormatting sqref="I40:I41">
    <cfRule type="containsText" dxfId="87" priority="80" operator="containsText" text="No">
      <formula>NOT(ISERROR(SEARCH("No",I40)))</formula>
    </cfRule>
  </conditionalFormatting>
  <conditionalFormatting sqref="I30:I31">
    <cfRule type="containsText" dxfId="86" priority="79" operator="containsText" text="No">
      <formula>NOT(ISERROR(SEARCH("No",I30)))</formula>
    </cfRule>
  </conditionalFormatting>
  <conditionalFormatting sqref="I20:I21">
    <cfRule type="containsText" dxfId="85" priority="78" operator="containsText" text="No">
      <formula>NOT(ISERROR(SEARCH("No",I20)))</formula>
    </cfRule>
  </conditionalFormatting>
  <conditionalFormatting sqref="I10:I11">
    <cfRule type="containsText" dxfId="84" priority="77" operator="containsText" text="No">
      <formula>NOT(ISERROR(SEARCH("No",I10)))</formula>
    </cfRule>
  </conditionalFormatting>
  <conditionalFormatting sqref="I23">
    <cfRule type="containsText" dxfId="83" priority="76" operator="containsText" text="No">
      <formula>NOT(ISERROR(SEARCH("No",I23)))</formula>
    </cfRule>
  </conditionalFormatting>
  <conditionalFormatting sqref="I25:I29">
    <cfRule type="containsText" dxfId="82" priority="75" operator="containsText" text="No">
      <formula>NOT(ISERROR(SEARCH("No",I25)))</formula>
    </cfRule>
  </conditionalFormatting>
  <conditionalFormatting sqref="I37">
    <cfRule type="containsText" dxfId="81" priority="74" operator="containsText" text="No">
      <formula>NOT(ISERROR(SEARCH("No",I37)))</formula>
    </cfRule>
  </conditionalFormatting>
  <conditionalFormatting sqref="I47">
    <cfRule type="containsText" dxfId="80" priority="73" operator="containsText" text="No">
      <formula>NOT(ISERROR(SEARCH("No",I47)))</formula>
    </cfRule>
  </conditionalFormatting>
  <conditionalFormatting sqref="I101:I110">
    <cfRule type="containsText" dxfId="79" priority="72" operator="containsText" text="No">
      <formula>NOT(ISERROR(SEARCH("No",I101)))</formula>
    </cfRule>
  </conditionalFormatting>
  <conditionalFormatting sqref="I111:I112">
    <cfRule type="containsText" dxfId="78" priority="71" operator="containsText" text="No">
      <formula>NOT(ISERROR(SEARCH("No",I111)))</formula>
    </cfRule>
  </conditionalFormatting>
  <conditionalFormatting sqref="I470">
    <cfRule type="containsText" dxfId="77" priority="70" operator="containsText" text="No">
      <formula>NOT(ISERROR(SEARCH("No",I470)))</formula>
    </cfRule>
  </conditionalFormatting>
  <conditionalFormatting sqref="I480">
    <cfRule type="containsText" dxfId="76" priority="69" operator="containsText" text="No">
      <formula>NOT(ISERROR(SEARCH("No",I480)))</formula>
    </cfRule>
  </conditionalFormatting>
  <conditionalFormatting sqref="I490">
    <cfRule type="containsText" dxfId="75" priority="68" operator="containsText" text="No">
      <formula>NOT(ISERROR(SEARCH("No",I490)))</formula>
    </cfRule>
  </conditionalFormatting>
  <conditionalFormatting sqref="I500">
    <cfRule type="containsText" dxfId="74" priority="67" operator="containsText" text="No">
      <formula>NOT(ISERROR(SEARCH("No",I500)))</formula>
    </cfRule>
  </conditionalFormatting>
  <conditionalFormatting sqref="I510">
    <cfRule type="containsText" dxfId="73" priority="66" operator="containsText" text="No">
      <formula>NOT(ISERROR(SEARCH("No",I510)))</formula>
    </cfRule>
  </conditionalFormatting>
  <conditionalFormatting sqref="I520">
    <cfRule type="containsText" dxfId="72" priority="65" operator="containsText" text="No">
      <formula>NOT(ISERROR(SEARCH("No",I520)))</formula>
    </cfRule>
  </conditionalFormatting>
  <conditionalFormatting sqref="I530">
    <cfRule type="containsText" dxfId="71" priority="64" operator="containsText" text="No">
      <formula>NOT(ISERROR(SEARCH("No",I530)))</formula>
    </cfRule>
  </conditionalFormatting>
  <conditionalFormatting sqref="I467">
    <cfRule type="containsText" dxfId="70" priority="63" operator="containsText" text="No">
      <formula>NOT(ISERROR(SEARCH("No",I467)))</formula>
    </cfRule>
  </conditionalFormatting>
  <conditionalFormatting sqref="I468:I469">
    <cfRule type="containsText" dxfId="69" priority="62" operator="containsText" text="No">
      <formula>NOT(ISERROR(SEARCH("No",I468)))</formula>
    </cfRule>
  </conditionalFormatting>
  <conditionalFormatting sqref="I478:I479">
    <cfRule type="containsText" dxfId="68" priority="61" operator="containsText" text="No">
      <formula>NOT(ISERROR(SEARCH("No",I478)))</formula>
    </cfRule>
  </conditionalFormatting>
  <conditionalFormatting sqref="I477">
    <cfRule type="containsText" dxfId="67" priority="60" operator="containsText" text="No">
      <formula>NOT(ISERROR(SEARCH("No",I477)))</formula>
    </cfRule>
  </conditionalFormatting>
  <conditionalFormatting sqref="I488:I489">
    <cfRule type="containsText" dxfId="66" priority="59" operator="containsText" text="No">
      <formula>NOT(ISERROR(SEARCH("No",I488)))</formula>
    </cfRule>
  </conditionalFormatting>
  <conditionalFormatting sqref="I487">
    <cfRule type="containsText" dxfId="65" priority="58" operator="containsText" text="No">
      <formula>NOT(ISERROR(SEARCH("No",I487)))</formula>
    </cfRule>
  </conditionalFormatting>
  <conditionalFormatting sqref="I498">
    <cfRule type="containsText" dxfId="64" priority="57" operator="containsText" text="No">
      <formula>NOT(ISERROR(SEARCH("No",I498)))</formula>
    </cfRule>
  </conditionalFormatting>
  <conditionalFormatting sqref="I497">
    <cfRule type="containsText" dxfId="63" priority="56" operator="containsText" text="No">
      <formula>NOT(ISERROR(SEARCH("No",I497)))</formula>
    </cfRule>
  </conditionalFormatting>
  <conditionalFormatting sqref="I499">
    <cfRule type="containsText" dxfId="62" priority="55" operator="containsText" text="No">
      <formula>NOT(ISERROR(SEARCH("No",I499)))</formula>
    </cfRule>
  </conditionalFormatting>
  <conditionalFormatting sqref="I518:I519">
    <cfRule type="containsText" dxfId="61" priority="54" operator="containsText" text="No">
      <formula>NOT(ISERROR(SEARCH("No",I518)))</formula>
    </cfRule>
  </conditionalFormatting>
  <conditionalFormatting sqref="I517">
    <cfRule type="containsText" dxfId="60" priority="53" operator="containsText" text="No">
      <formula>NOT(ISERROR(SEARCH("No",I517)))</formula>
    </cfRule>
  </conditionalFormatting>
  <conditionalFormatting sqref="I513">
    <cfRule type="containsText" dxfId="59" priority="52" operator="containsText" text="No">
      <formula>NOT(ISERROR(SEARCH("No",I513)))</formula>
    </cfRule>
  </conditionalFormatting>
  <conditionalFormatting sqref="I515">
    <cfRule type="containsText" dxfId="58" priority="51" operator="containsText" text="No">
      <formula>NOT(ISERROR(SEARCH("No",I515)))</formula>
    </cfRule>
  </conditionalFormatting>
  <conditionalFormatting sqref="I528:I529">
    <cfRule type="containsText" dxfId="57" priority="50" operator="containsText" text="No">
      <formula>NOT(ISERROR(SEARCH("No",I528)))</formula>
    </cfRule>
  </conditionalFormatting>
  <conditionalFormatting sqref="I527">
    <cfRule type="containsText" dxfId="56" priority="49" operator="containsText" text="No">
      <formula>NOT(ISERROR(SEARCH("No",I527)))</formula>
    </cfRule>
  </conditionalFormatting>
  <conditionalFormatting sqref="I673:I674">
    <cfRule type="containsText" dxfId="55" priority="48" operator="containsText" text="No">
      <formula>NOT(ISERROR(SEARCH("No",I673)))</formula>
    </cfRule>
  </conditionalFormatting>
  <conditionalFormatting sqref="I707">
    <cfRule type="containsText" dxfId="54" priority="47" operator="containsText" text="No">
      <formula>NOT(ISERROR(SEARCH("No",I707)))</formula>
    </cfRule>
  </conditionalFormatting>
  <conditionalFormatting sqref="I231">
    <cfRule type="containsText" dxfId="53" priority="46" operator="containsText" text="No">
      <formula>NOT(ISERROR(SEARCH("No",I231)))</formula>
    </cfRule>
  </conditionalFormatting>
  <conditionalFormatting sqref="I593">
    <cfRule type="containsText" dxfId="52" priority="45" operator="containsText" text="No">
      <formula>NOT(ISERROR(SEARCH("No",I593)))</formula>
    </cfRule>
  </conditionalFormatting>
  <conditionalFormatting sqref="I391:I395 I401:I405 I411:I415 I431 I441:I445 I421:I428 I433 I435 I371:I379 I381:I385">
    <cfRule type="containsText" dxfId="51" priority="44" operator="containsText" text="No">
      <formula>NOT(ISERROR(SEARCH("No",I371)))</formula>
    </cfRule>
  </conditionalFormatting>
  <conditionalFormatting sqref="I389">
    <cfRule type="containsText" dxfId="50" priority="43" operator="containsText" text="No">
      <formula>NOT(ISERROR(SEARCH("No",I389)))</formula>
    </cfRule>
  </conditionalFormatting>
  <conditionalFormatting sqref="I399">
    <cfRule type="containsText" dxfId="49" priority="42" operator="containsText" text="No">
      <formula>NOT(ISERROR(SEARCH("No",I399)))</formula>
    </cfRule>
  </conditionalFormatting>
  <conditionalFormatting sqref="I409">
    <cfRule type="containsText" dxfId="48" priority="41" operator="containsText" text="No">
      <formula>NOT(ISERROR(SEARCH("No",I409)))</formula>
    </cfRule>
  </conditionalFormatting>
  <conditionalFormatting sqref="I419">
    <cfRule type="containsText" dxfId="47" priority="40" operator="containsText" text="No">
      <formula>NOT(ISERROR(SEARCH("No",I419)))</formula>
    </cfRule>
  </conditionalFormatting>
  <conditionalFormatting sqref="I429">
    <cfRule type="containsText" dxfId="46" priority="39" operator="containsText" text="No">
      <formula>NOT(ISERROR(SEARCH("No",I429)))</formula>
    </cfRule>
  </conditionalFormatting>
  <conditionalFormatting sqref="I439">
    <cfRule type="containsText" dxfId="45" priority="38" operator="containsText" text="No">
      <formula>NOT(ISERROR(SEARCH("No",I439)))</formula>
    </cfRule>
  </conditionalFormatting>
  <conditionalFormatting sqref="I449">
    <cfRule type="containsText" dxfId="44" priority="37" operator="containsText" text="No">
      <formula>NOT(ISERROR(SEARCH("No",I449)))</formula>
    </cfRule>
  </conditionalFormatting>
  <conditionalFormatting sqref="I386">
    <cfRule type="containsText" dxfId="43" priority="36" operator="containsText" text="No">
      <formula>NOT(ISERROR(SEARCH("No",I386)))</formula>
    </cfRule>
  </conditionalFormatting>
  <conditionalFormatting sqref="I387:I388">
    <cfRule type="containsText" dxfId="42" priority="35" operator="containsText" text="No">
      <formula>NOT(ISERROR(SEARCH("No",I387)))</formula>
    </cfRule>
  </conditionalFormatting>
  <conditionalFormatting sqref="I397:I398">
    <cfRule type="containsText" dxfId="41" priority="34" operator="containsText" text="No">
      <formula>NOT(ISERROR(SEARCH("No",I397)))</formula>
    </cfRule>
  </conditionalFormatting>
  <conditionalFormatting sqref="I396">
    <cfRule type="containsText" dxfId="40" priority="33" operator="containsText" text="No">
      <formula>NOT(ISERROR(SEARCH("No",I396)))</formula>
    </cfRule>
  </conditionalFormatting>
  <conditionalFormatting sqref="I407:I408">
    <cfRule type="containsText" dxfId="39" priority="32" operator="containsText" text="No">
      <formula>NOT(ISERROR(SEARCH("No",I407)))</formula>
    </cfRule>
  </conditionalFormatting>
  <conditionalFormatting sqref="I406">
    <cfRule type="containsText" dxfId="38" priority="31" operator="containsText" text="No">
      <formula>NOT(ISERROR(SEARCH("No",I406)))</formula>
    </cfRule>
  </conditionalFormatting>
  <conditionalFormatting sqref="I417">
    <cfRule type="containsText" dxfId="37" priority="30" operator="containsText" text="No">
      <formula>NOT(ISERROR(SEARCH("No",I417)))</formula>
    </cfRule>
  </conditionalFormatting>
  <conditionalFormatting sqref="I416">
    <cfRule type="containsText" dxfId="36" priority="29" operator="containsText" text="No">
      <formula>NOT(ISERROR(SEARCH("No",I416)))</formula>
    </cfRule>
  </conditionalFormatting>
  <conditionalFormatting sqref="I418">
    <cfRule type="containsText" dxfId="35" priority="28" operator="containsText" text="No">
      <formula>NOT(ISERROR(SEARCH("No",I418)))</formula>
    </cfRule>
  </conditionalFormatting>
  <conditionalFormatting sqref="I437:I438">
    <cfRule type="containsText" dxfId="34" priority="27" operator="containsText" text="No">
      <formula>NOT(ISERROR(SEARCH("No",I437)))</formula>
    </cfRule>
  </conditionalFormatting>
  <conditionalFormatting sqref="I436">
    <cfRule type="containsText" dxfId="33" priority="26" operator="containsText" text="No">
      <formula>NOT(ISERROR(SEARCH("No",I436)))</formula>
    </cfRule>
  </conditionalFormatting>
  <conditionalFormatting sqref="I432">
    <cfRule type="containsText" dxfId="32" priority="25" operator="containsText" text="No">
      <formula>NOT(ISERROR(SEARCH("No",I432)))</formula>
    </cfRule>
  </conditionalFormatting>
  <conditionalFormatting sqref="I434">
    <cfRule type="containsText" dxfId="31" priority="24" operator="containsText" text="No">
      <formula>NOT(ISERROR(SEARCH("No",I434)))</formula>
    </cfRule>
  </conditionalFormatting>
  <conditionalFormatting sqref="I447:I448">
    <cfRule type="containsText" dxfId="30" priority="23" operator="containsText" text="No">
      <formula>NOT(ISERROR(SEARCH("No",I447)))</formula>
    </cfRule>
  </conditionalFormatting>
  <conditionalFormatting sqref="I446">
    <cfRule type="containsText" dxfId="29" priority="22" operator="containsText" text="No">
      <formula>NOT(ISERROR(SEARCH("No",I446)))</formula>
    </cfRule>
  </conditionalFormatting>
  <conditionalFormatting sqref="I370">
    <cfRule type="containsText" dxfId="28" priority="21" operator="containsText" text="No">
      <formula>NOT(ISERROR(SEARCH("No",I370)))</formula>
    </cfRule>
  </conditionalFormatting>
  <conditionalFormatting sqref="I380">
    <cfRule type="containsText" dxfId="27" priority="20" operator="containsText" text="No">
      <formula>NOT(ISERROR(SEARCH("No",I380)))</formula>
    </cfRule>
  </conditionalFormatting>
  <conditionalFormatting sqref="I390">
    <cfRule type="containsText" dxfId="26" priority="19" operator="containsText" text="No">
      <formula>NOT(ISERROR(SEARCH("No",I390)))</formula>
    </cfRule>
  </conditionalFormatting>
  <conditionalFormatting sqref="I400">
    <cfRule type="containsText" dxfId="25" priority="18" operator="containsText" text="No">
      <formula>NOT(ISERROR(SEARCH("No",I400)))</formula>
    </cfRule>
  </conditionalFormatting>
  <conditionalFormatting sqref="I410">
    <cfRule type="containsText" dxfId="24" priority="17" operator="containsText" text="No">
      <formula>NOT(ISERROR(SEARCH("No",I410)))</formula>
    </cfRule>
  </conditionalFormatting>
  <conditionalFormatting sqref="I420">
    <cfRule type="containsText" dxfId="23" priority="16" operator="containsText" text="No">
      <formula>NOT(ISERROR(SEARCH("No",I420)))</formula>
    </cfRule>
  </conditionalFormatting>
  <conditionalFormatting sqref="I430">
    <cfRule type="containsText" dxfId="22" priority="15" operator="containsText" text="No">
      <formula>NOT(ISERROR(SEARCH("No",I430)))</formula>
    </cfRule>
  </conditionalFormatting>
  <conditionalFormatting sqref="I440">
    <cfRule type="containsText" dxfId="21" priority="14" operator="containsText" text="No">
      <formula>NOT(ISERROR(SEARCH("No",I440)))</formula>
    </cfRule>
  </conditionalFormatting>
  <conditionalFormatting sqref="I709 I714 I719 I724 I729 I734 I739 I744 I749">
    <cfRule type="containsText" dxfId="20" priority="13" operator="containsText" text="No">
      <formula>NOT(ISERROR(SEARCH("No",I709)))</formula>
    </cfRule>
  </conditionalFormatting>
  <conditionalFormatting sqref="I121">
    <cfRule type="containsText" dxfId="19" priority="7" operator="containsText" text="No">
      <formula>NOT(ISERROR(SEARCH("No",I121)))</formula>
    </cfRule>
  </conditionalFormatting>
  <conditionalFormatting sqref="I115 I119:I120 I122:I125">
    <cfRule type="containsText" dxfId="18" priority="12" operator="containsText" text="No">
      <formula>NOT(ISERROR(SEARCH("No",I115)))</formula>
    </cfRule>
  </conditionalFormatting>
  <conditionalFormatting sqref="I114">
    <cfRule type="containsText" dxfId="17" priority="11" operator="containsText" text="No">
      <formula>NOT(ISERROR(SEARCH("No",I114)))</formula>
    </cfRule>
  </conditionalFormatting>
  <conditionalFormatting sqref="I118">
    <cfRule type="containsText" dxfId="16" priority="9" operator="containsText" text="No">
      <formula>NOT(ISERROR(SEARCH("No",I118)))</formula>
    </cfRule>
  </conditionalFormatting>
  <conditionalFormatting sqref="I117">
    <cfRule type="containsText" dxfId="15" priority="10" operator="containsText" text="No">
      <formula>NOT(ISERROR(SEARCH("No",I117)))</formula>
    </cfRule>
  </conditionalFormatting>
  <conditionalFormatting sqref="I116">
    <cfRule type="containsText" dxfId="14" priority="8" operator="containsText" text="No">
      <formula>NOT(ISERROR(SEARCH("No",I116)))</formula>
    </cfRule>
  </conditionalFormatting>
  <conditionalFormatting sqref="I597:I608">
    <cfRule type="containsText" dxfId="13" priority="6" operator="containsText" text="No">
      <formula>NOT(ISERROR(SEARCH("No",I597)))</formula>
    </cfRule>
  </conditionalFormatting>
  <conditionalFormatting sqref="I188:I203">
    <cfRule type="containsText" dxfId="12" priority="5" operator="containsText" text="No">
      <formula>NOT(ISERROR(SEARCH("No",I188)))</formula>
    </cfRule>
  </conditionalFormatting>
  <conditionalFormatting sqref="I242:I257">
    <cfRule type="containsText" dxfId="11" priority="4" operator="containsText" text="No">
      <formula>NOT(ISERROR(SEARCH("No",I242)))</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I1 AC1 AW1 BQ1 CK1 DE1 DY1 ES1 FM1 GG1 HA1 HU1 IO1 JI1 KC1 KW1 LQ1 MK1 NE1 NY1 OS1 PM1 QG1 RA1 RU1 SO1 TI1 UC1 UW1 VQ1 WK1 XE1 XY1 YS1 ZM1 AAG1 ABA1 ABU1 ACO1 ADI1 AEC1 AEW1 AFQ1 AGK1 AHE1 AHY1 AIS1 AJM1 AKG1 ALA1 ALU1 AMO1 ANI1 AOC1 AOW1 APQ1 AQK1 ARE1 ARY1 ASS1 ATM1 AUG1 AVA1 AVU1 AWO1 AXI1 AYC1 AYW1 AZQ1 BAK1 BBE1 BBY1 BCS1 BDM1 BEG1 BFA1 BFU1 BGO1 BHI1 BIC1 BIW1 BJQ1 BKK1 BLE1 BLY1 BMS1 BNM1 BOG1 BPA1 BPU1 BQO1 BRI1 BSC1 BSW1 BTQ1 BUK1 BVE1 BVY1 BWS1 BXM1 BYG1 BZA1 BZU1 CAO1 CBI1 CCC1 CCW1 CDQ1 CEK1 CFE1 CFY1 CGS1 CHM1 CIG1 CJA1 CJU1 CKO1 CLI1 CMC1 CMW1 CNQ1 COK1 CPE1 CPY1 CQS1 CRM1 CSG1 CTA1 CTU1 CUO1 CVI1 CWC1 CWW1 CXQ1 CYK1 CZE1 CZY1 DAS1 DBM1 DCG1 DDA1 DDU1 DEO1 DFI1 DGC1 DGW1 DHQ1 DIK1 DJE1 DJY1 DKS1 DLM1 DMG1 DNA1 DNU1 DOO1 DPI1 DQC1 DQW1 DRQ1 DSK1 DTE1 DTY1 DUS1 DVM1 DWG1 DXA1 DXU1 DYO1 DZI1 EAC1 EAW1 EBQ1 ECK1 EDE1 EDY1 EES1 EFM1 EGG1 EHA1 EHU1 EIO1 EJI1 EKC1 EKW1 ELQ1 EMK1 ENE1 ENY1 EOS1 EPM1 EQG1 ERA1 ERU1 ESO1 ETI1 EUC1 EUW1 EVQ1 EWK1 EXE1 EXY1 EYS1 EZM1 FAG1 FBA1 FBU1 FCO1 FDI1 FEC1 FEW1 FFQ1 FGK1 FHE1 FHY1 FIS1 FJM1 FKG1 FLA1 FLU1 FMO1 FNI1 FOC1 FOW1 FPQ1 FQK1 FRE1 FRY1 FSS1 FTM1 FUG1 FVA1 FVU1 FWO1 FXI1 FYC1 FYW1 FZQ1 GAK1 GBE1 GBY1 GCS1 GDM1 GEG1 GFA1 GFU1 GGO1 GHI1 GIC1 GIW1 GJQ1 GKK1 GLE1 GLY1 GMS1 GNM1 GOG1 GPA1 GPU1 GQO1 GRI1 GSC1 GSW1 GTQ1 GUK1 GVE1 GVY1 GWS1 GXM1 GYG1 GZA1 GZU1 HAO1 HBI1 HCC1 HCW1 HDQ1 HEK1 HFE1 HFY1 HGS1 HHM1 HIG1 HJA1 HJU1 HKO1 HLI1 HMC1 HMW1 HNQ1 HOK1 HPE1 HPY1 HQS1 HRM1 HSG1 HTA1 HTU1 HUO1 HVI1 HWC1 HWW1 HXQ1 HYK1 HZE1 HZY1 IAS1 IBM1 ICG1 IDA1 IDU1 IEO1 IFI1 IGC1 IGW1 IHQ1 IIK1 IJE1 IJY1 IKS1 ILM1 IMG1 INA1 INU1 IOO1 IPI1 IQC1 IQW1 IRQ1 ISK1 ITE1 ITY1 IUS1 IVM1 IWG1 IXA1 IXU1 IYO1 IZI1 JAC1 JAW1 JBQ1 JCK1 JDE1 JDY1 JES1 JFM1 JGG1 JHA1 JHU1 JIO1 JJI1 JKC1 JKW1 JLQ1 JMK1 JNE1 JNY1 JOS1 JPM1 JQG1 JRA1 JRU1 JSO1 JTI1 JUC1 JUW1 JVQ1 JWK1 JXE1 JXY1 JYS1 JZM1 KAG1 KBA1 KBU1 KCO1 KDI1 KEC1 KEW1 KFQ1 KGK1 KHE1 KHY1 KIS1 KJM1 KKG1 KLA1 KLU1 KMO1 KNI1 KOC1 KOW1 KPQ1 KQK1 KRE1 KRY1 KSS1 KTM1 KUG1 KVA1 KVU1 KWO1 KXI1 KYC1 KYW1 KZQ1 LAK1 LBE1 LBY1 LCS1 LDM1 LEG1 LFA1 LFU1 LGO1 LHI1 LIC1 LIW1 LJQ1 LKK1 LLE1 LLY1 LMS1 LNM1 LOG1 LPA1 LPU1 LQO1 LRI1 LSC1 LSW1 LTQ1 LUK1 LVE1 LVY1 LWS1 LXM1 LYG1 LZA1 LZU1 MAO1 MBI1 MCC1 MCW1 MDQ1 MEK1 MFE1 MFY1 MGS1 MHM1 MIG1 MJA1 MJU1 MKO1 MLI1 MMC1 MMW1 MNQ1 MOK1 MPE1 MPY1 MQS1 MRM1 MSG1 MTA1 MTU1 MUO1 MVI1 MWC1 MWW1 MXQ1 MYK1 MZE1 MZY1 NAS1 NBM1 NCG1 NDA1 NDU1 NEO1 NFI1 NGC1 NGW1 NHQ1 NIK1 NJE1 NJY1 NKS1 NLM1 NMG1 NNA1 NNU1 NOO1 NPI1 NQC1 NQW1 NRQ1 NSK1 NTE1 NTY1 NUS1 NVM1 NWG1 NXA1 NXU1 NYO1 NZI1 OAC1 OAW1 OBQ1 OCK1 ODE1 ODY1 OES1 OFM1 OGG1 OHA1 OHU1 OIO1 OJI1 OKC1 OKW1 OLQ1 OMK1 ONE1 ONY1 OOS1 OPM1 OQG1 ORA1 ORU1 OSO1 OTI1 OUC1 OUW1 OVQ1 OWK1 OXE1 OXY1 OYS1 OZM1 PAG1 PBA1 PBU1 PCO1 PDI1 PEC1 PEW1 PFQ1 PGK1 PHE1 PHY1 PIS1 PJM1 PKG1 PLA1 PLU1 PMO1 PNI1 POC1 POW1 PPQ1 PQK1 PRE1 PRY1 PSS1 PTM1 PUG1 PVA1 PVU1 PWO1 PXI1 PYC1 PYW1 PZQ1 QAK1 QBE1 QBY1 QCS1 QDM1 QEG1 QFA1 QFU1 QGO1 QHI1 QIC1 QIW1 QJQ1 QKK1 QLE1 QLY1 QMS1 QNM1 QOG1 QPA1 QPU1 QQO1 QRI1 QSC1 QSW1 QTQ1 QUK1 QVE1 QVY1 QWS1 QXM1 QYG1 QZA1 QZU1 RAO1 RBI1 RCC1 RCW1 RDQ1 REK1 RFE1 RFY1 RGS1 RHM1 RIG1 RJA1 RJU1 RKO1 RLI1 RMC1 RMW1 RNQ1 ROK1 RPE1 RPY1 RQS1 RRM1 RSG1 RTA1 RTU1 RUO1 RVI1 RWC1 RWW1 RXQ1 RYK1 RZE1 RZY1 SAS1 SBM1 SCG1 SDA1 SDU1 SEO1 SFI1 SGC1 SGW1 SHQ1 SIK1 SJE1 SJY1 SKS1 SLM1 SMG1 SNA1 SNU1 SOO1 SPI1 SQC1 SQW1 SRQ1 SSK1 STE1 STY1 SUS1 SVM1 SWG1 SXA1 SXU1 SYO1 SZI1 TAC1 TAW1 TBQ1 TCK1 TDE1 TDY1 TES1 TFM1 TGG1 THA1 THU1 TIO1 TJI1 TKC1 TKW1 TLQ1 TMK1 TNE1 TNY1 TOS1 TPM1 TQG1 TRA1 TRU1 TSO1 TTI1 TUC1 TUW1 TVQ1 TWK1 TXE1 TXY1 TYS1 TZM1 UAG1 UBA1 UBU1 UCO1 UDI1 UEC1 UEW1 UFQ1 UGK1 UHE1 UHY1 UIS1 UJM1 UKG1 ULA1 ULU1 UMO1 UNI1 UOC1 UOW1 UPQ1 UQK1 URE1 URY1 USS1 UTM1 UUG1 UVA1 UVU1 UWO1 UXI1 UYC1 UYW1 UZQ1 VAK1 VBE1 VBY1 VCS1 VDM1 VEG1 VFA1 VFU1 VGO1 VHI1 VIC1 VIW1 VJQ1 VKK1 VLE1 VLY1 VMS1 VNM1 VOG1 VPA1 VPU1 VQO1 VRI1 VSC1 VSW1 VTQ1 VUK1 VVE1 VVY1 VWS1 VXM1 VYG1 VZA1 VZU1 WAO1 WBI1 WCC1 WCW1 WDQ1 WEK1 WFE1 WFY1 WGS1 WHM1 WIG1 WJA1 WJU1 WKO1 WLI1 WMC1 WMW1 WNQ1 WOK1 WPE1 WPY1 WQS1 WRM1 WSG1 WTA1 WTU1 WUO1 WVI1 WWC1 WWW1 WXQ1 WYK1 WZE1 WZY1 XAS1 XBM1 XCG1 XDA1 XDU1 XEO1">
    <cfRule type="containsText" dxfId="0" priority="1" operator="containsText" text="No">
      <formula>NOT(ISERROR(SEARCH("No",I1)))</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82" r:id="rId10" xr:uid="{00000000-0004-0000-0100-00000A000000}"/>
    <hyperlink ref="S126" r:id="rId11" xr:uid="{00000000-0004-0000-0100-00000B000000}"/>
    <hyperlink ref="S566" r:id="rId12" xr:uid="{00000000-0004-0000-0100-000009000000}"/>
  </hyperlinks>
  <pageMargins left="0.7" right="0.7" top="0.75" bottom="0.75" header="0.3" footer="0.3"/>
  <pageSetup orientation="portrait" horizontalDpi="1200" verticalDpi="1200" r:id="rId13"/>
  <legacyDrawing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08984375" defaultRowHeight="14.5" x14ac:dyDescent="0.35"/>
  <cols>
    <col min="1" max="2" width="76.81640625" style="28" bestFit="1" customWidth="1"/>
    <col min="3" max="16384" width="9.08984375" style="28"/>
  </cols>
  <sheetData>
    <row r="1" spans="1:2" x14ac:dyDescent="0.35">
      <c r="A1" s="226" t="s">
        <v>1183</v>
      </c>
      <c r="B1" s="226"/>
    </row>
    <row r="2" spans="1:2" x14ac:dyDescent="0.35">
      <c r="A2" s="74" t="s">
        <v>1184</v>
      </c>
      <c r="B2" s="74" t="s">
        <v>1185</v>
      </c>
    </row>
    <row r="3" spans="1:2" x14ac:dyDescent="0.35">
      <c r="A3" s="75" t="s">
        <v>350</v>
      </c>
      <c r="B3" s="28" t="str">
        <f>A3</f>
        <v>million metric tons / year</v>
      </c>
    </row>
    <row r="4" spans="1:2" x14ac:dyDescent="0.35">
      <c r="A4" s="75" t="s">
        <v>1291</v>
      </c>
      <c r="B4" s="28" t="str">
        <f>A4</f>
        <v>g CO2e / 2019 dollar</v>
      </c>
    </row>
    <row r="5" spans="1:2" x14ac:dyDescent="0.35">
      <c r="A5" s="76" t="s">
        <v>581</v>
      </c>
      <c r="B5" s="28" t="str">
        <f t="shared" ref="B5:B40" si="0">A5</f>
        <v>thousand metric tons / year</v>
      </c>
    </row>
    <row r="6" spans="1:2" x14ac:dyDescent="0.35">
      <c r="A6" s="76" t="s">
        <v>1292</v>
      </c>
      <c r="B6" s="28" t="str">
        <f>A6</f>
        <v>g CO2 / 2019 dollar</v>
      </c>
    </row>
    <row r="7" spans="1:2" x14ac:dyDescent="0.35">
      <c r="A7" s="76" t="s">
        <v>1293</v>
      </c>
      <c r="B7" s="28" t="str">
        <f t="shared" si="0"/>
        <v>2019 dollars / ton CO2e abated, Annual average abatement potential (MtCO2e)</v>
      </c>
    </row>
    <row r="8" spans="1:2" x14ac:dyDescent="0.35">
      <c r="A8" s="76" t="s">
        <v>1294</v>
      </c>
      <c r="B8" s="28" t="str">
        <f t="shared" si="0"/>
        <v>billion 2019 dollars / year</v>
      </c>
    </row>
    <row r="9" spans="1:2" x14ac:dyDescent="0.35">
      <c r="A9" s="76" t="s">
        <v>1334</v>
      </c>
      <c r="B9" s="28" t="str">
        <f t="shared" si="0"/>
        <v>billion 2019 dollars</v>
      </c>
    </row>
    <row r="10" spans="1:2" x14ac:dyDescent="0.35">
      <c r="A10" s="76" t="s">
        <v>1234</v>
      </c>
      <c r="B10" s="28" t="str">
        <f t="shared" si="0"/>
        <v>jobs</v>
      </c>
    </row>
    <row r="11" spans="1:2" x14ac:dyDescent="0.35">
      <c r="A11" s="76" t="s">
        <v>1281</v>
      </c>
      <c r="B11" s="28" t="str">
        <f t="shared" si="0"/>
        <v>incidents / year</v>
      </c>
    </row>
    <row r="12" spans="1:2" x14ac:dyDescent="0.35">
      <c r="A12" s="76" t="s">
        <v>1256</v>
      </c>
      <c r="B12" s="28" t="str">
        <f t="shared" si="0"/>
        <v>% change</v>
      </c>
    </row>
    <row r="13" spans="1:2" x14ac:dyDescent="0.35">
      <c r="A13" s="76" t="s">
        <v>1295</v>
      </c>
      <c r="B13" s="28" t="str">
        <f t="shared" si="0"/>
        <v>2019 dollars / employee-year</v>
      </c>
    </row>
    <row r="14" spans="1:2" x14ac:dyDescent="0.35">
      <c r="A14" s="76" t="s">
        <v>351</v>
      </c>
      <c r="B14" s="28" t="str">
        <f t="shared" si="0"/>
        <v>lives / year</v>
      </c>
    </row>
    <row r="15" spans="1:2" x14ac:dyDescent="0.35">
      <c r="A15" s="76" t="s">
        <v>352</v>
      </c>
      <c r="B15" s="28" t="str">
        <f t="shared" si="0"/>
        <v>terawatt-hours (TWh) / year</v>
      </c>
    </row>
    <row r="16" spans="1:2" x14ac:dyDescent="0.35">
      <c r="A16" s="76" t="s">
        <v>353</v>
      </c>
      <c r="B16" s="28" t="str">
        <f t="shared" si="0"/>
        <v>gigawatts (GW) / year</v>
      </c>
    </row>
    <row r="17" spans="1:2" x14ac:dyDescent="0.35">
      <c r="A17" s="76" t="s">
        <v>1296</v>
      </c>
      <c r="B17" s="28" t="str">
        <f t="shared" si="0"/>
        <v>2019 dollars / megawatt-hour (MWh)</v>
      </c>
    </row>
    <row r="18" spans="1:2" x14ac:dyDescent="0.35">
      <c r="A18" s="76" t="s">
        <v>757</v>
      </c>
      <c r="B18" s="28" t="str">
        <f t="shared" si="0"/>
        <v>cubic km / yr</v>
      </c>
    </row>
    <row r="19" spans="1:2" x14ac:dyDescent="0.35">
      <c r="A19" s="76" t="s">
        <v>657</v>
      </c>
      <c r="B19" s="28" t="str">
        <f t="shared" si="0"/>
        <v>trillion passenger-miles / year</v>
      </c>
    </row>
    <row r="20" spans="1:2" x14ac:dyDescent="0.35">
      <c r="A20" s="76" t="s">
        <v>658</v>
      </c>
      <c r="B20" s="28" t="str">
        <f t="shared" si="0"/>
        <v>trillion freight ton-miles / year</v>
      </c>
    </row>
    <row r="21" spans="1:2" x14ac:dyDescent="0.35">
      <c r="A21" s="76" t="s">
        <v>483</v>
      </c>
      <c r="B21" s="28" t="str">
        <f t="shared" si="0"/>
        <v>million vehicles / year</v>
      </c>
    </row>
    <row r="22" spans="1:2" x14ac:dyDescent="0.35">
      <c r="A22" s="76" t="s">
        <v>636</v>
      </c>
      <c r="B22" s="28" t="str">
        <f t="shared" si="0"/>
        <v>thousand vehicles / year</v>
      </c>
    </row>
    <row r="23" spans="1:2" x14ac:dyDescent="0.35">
      <c r="A23" s="76" t="s">
        <v>635</v>
      </c>
      <c r="B23" s="28" t="str">
        <f t="shared" si="0"/>
        <v>million vehicles</v>
      </c>
    </row>
    <row r="24" spans="1:2" x14ac:dyDescent="0.35">
      <c r="A24" s="76" t="s">
        <v>666</v>
      </c>
      <c r="B24" s="28" t="str">
        <f t="shared" si="0"/>
        <v>thousand vehicles</v>
      </c>
    </row>
    <row r="25" spans="1:2" x14ac:dyDescent="0.35">
      <c r="A25" s="76" t="s">
        <v>462</v>
      </c>
      <c r="B25" s="28" t="str">
        <f t="shared" si="0"/>
        <v>quads / year</v>
      </c>
    </row>
    <row r="26" spans="1:2" x14ac:dyDescent="0.35">
      <c r="A26" s="76" t="s">
        <v>1297</v>
      </c>
      <c r="B26" s="28" t="str">
        <f>A26</f>
        <v>thousand BTU / 2019 dollar</v>
      </c>
    </row>
    <row r="27" spans="1:2" x14ac:dyDescent="0.35">
      <c r="A27" s="76" t="s">
        <v>641</v>
      </c>
      <c r="B27" s="28" t="str">
        <f t="shared" si="0"/>
        <v>millions of short tons / year</v>
      </c>
    </row>
    <row r="28" spans="1:2" x14ac:dyDescent="0.35">
      <c r="A28" s="76" t="s">
        <v>642</v>
      </c>
      <c r="B28" s="28" t="str">
        <f t="shared" si="0"/>
        <v>trillion cubic feet / year</v>
      </c>
    </row>
    <row r="29" spans="1:2" x14ac:dyDescent="0.35">
      <c r="A29" s="76" t="s">
        <v>573</v>
      </c>
      <c r="B29" s="28" t="str">
        <f t="shared" si="0"/>
        <v>million barrels / year</v>
      </c>
    </row>
    <row r="30" spans="1:2" x14ac:dyDescent="0.35">
      <c r="A30" s="76" t="s">
        <v>967</v>
      </c>
      <c r="B30" s="28" t="str">
        <f t="shared" si="0"/>
        <v>million gallons / year</v>
      </c>
    </row>
    <row r="31" spans="1:2" x14ac:dyDescent="0.35">
      <c r="A31" s="76" t="s">
        <v>710</v>
      </c>
      <c r="B31" s="28" t="str">
        <f t="shared" si="0"/>
        <v>trillion BTU / year</v>
      </c>
    </row>
    <row r="32" spans="1:2" x14ac:dyDescent="0.35">
      <c r="A32" s="76" t="s">
        <v>1298</v>
      </c>
      <c r="B32" s="28" t="str">
        <f t="shared" si="0"/>
        <v>2019 dollars / short ton</v>
      </c>
    </row>
    <row r="33" spans="1:2" x14ac:dyDescent="0.35">
      <c r="A33" s="76" t="s">
        <v>1299</v>
      </c>
      <c r="B33" s="28" t="str">
        <f t="shared" si="0"/>
        <v>2019 dollars / thousand cubic feet</v>
      </c>
    </row>
    <row r="34" spans="1:2" x14ac:dyDescent="0.35">
      <c r="A34" s="76" t="s">
        <v>1300</v>
      </c>
      <c r="B34" s="28" t="str">
        <f t="shared" si="0"/>
        <v>2019 dollars / gallon</v>
      </c>
    </row>
    <row r="35" spans="1:2" x14ac:dyDescent="0.35">
      <c r="A35" s="76" t="s">
        <v>1301</v>
      </c>
      <c r="B35" s="28" t="str">
        <f t="shared" si="0"/>
        <v>2019 dollars / barrel</v>
      </c>
    </row>
    <row r="36" spans="1:2" x14ac:dyDescent="0.35">
      <c r="A36" s="76" t="s">
        <v>1302</v>
      </c>
      <c r="B36" s="28" t="str">
        <f t="shared" si="0"/>
        <v>2019 dollars / kg</v>
      </c>
    </row>
    <row r="37" spans="1:2" x14ac:dyDescent="0.35">
      <c r="A37" s="76" t="s">
        <v>1303</v>
      </c>
      <c r="B37" s="28" t="str">
        <f t="shared" si="0"/>
        <v>2019 dollars / kilowatt-hour (kWh)</v>
      </c>
    </row>
    <row r="38" spans="1:2" x14ac:dyDescent="0.35">
      <c r="A38" s="76" t="s">
        <v>1304</v>
      </c>
      <c r="B38" s="28" t="str">
        <f t="shared" si="0"/>
        <v>cost of eqpt. to capture 1 metric ton CO2e/yr (2019 dollars)</v>
      </c>
    </row>
    <row r="39" spans="1:2" x14ac:dyDescent="0.35">
      <c r="A39" s="76" t="s">
        <v>1305</v>
      </c>
      <c r="B39" s="28" t="str">
        <f t="shared" si="0"/>
        <v>million 2019 dollars / megawatt (MW)</v>
      </c>
    </row>
    <row r="40" spans="1:2" x14ac:dyDescent="0.35">
      <c r="A40" s="76" t="s">
        <v>1306</v>
      </c>
      <c r="B40" s="28" t="str">
        <f t="shared" si="0"/>
        <v>cost of eqpt. to produce 1 kg H2/yr (2019 dollars)</v>
      </c>
    </row>
    <row r="42" spans="1:2" x14ac:dyDescent="0.35">
      <c r="A42" s="226" t="s">
        <v>1187</v>
      </c>
      <c r="B42" s="226"/>
    </row>
    <row r="43" spans="1:2" x14ac:dyDescent="0.35">
      <c r="A43" s="74" t="s">
        <v>1184</v>
      </c>
      <c r="B43" s="74" t="s">
        <v>1185</v>
      </c>
    </row>
    <row r="44" spans="1:2" x14ac:dyDescent="0.35">
      <c r="A44" s="22" t="s">
        <v>156</v>
      </c>
      <c r="B44" s="28" t="str">
        <f t="shared" ref="B44:B45" si="1">A44</f>
        <v>$/metric ton CO2e</v>
      </c>
    </row>
    <row r="45" spans="1:2" x14ac:dyDescent="0.35">
      <c r="A45" s="22" t="s">
        <v>158</v>
      </c>
      <c r="B45" s="28" t="str">
        <f t="shared" si="1"/>
        <v>$/MWh</v>
      </c>
    </row>
    <row r="56" spans="1:1" x14ac:dyDescent="0.35">
      <c r="A56" s="2"/>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A34" zoomScale="91" workbookViewId="0">
      <selection activeCell="G43" sqref="G43"/>
    </sheetView>
  </sheetViews>
  <sheetFormatPr defaultColWidth="9.08984375" defaultRowHeight="14.5" x14ac:dyDescent="0.35"/>
  <cols>
    <col min="1" max="1" width="37.26953125" style="19" customWidth="1"/>
    <col min="2" max="2" width="27.26953125" style="19" customWidth="1"/>
    <col min="3" max="3" width="9" style="2" customWidth="1"/>
    <col min="4" max="4" width="18.7265625" style="19" customWidth="1"/>
    <col min="5" max="5" width="18.08984375" style="19" customWidth="1"/>
    <col min="6" max="6" width="34.08984375" style="2" customWidth="1"/>
    <col min="7" max="7" width="95" style="19" customWidth="1"/>
    <col min="8" max="8" width="37.26953125" style="19" customWidth="1"/>
    <col min="9" max="9" width="34.26953125" style="19" customWidth="1"/>
    <col min="10" max="10" width="25.26953125" style="19" customWidth="1"/>
    <col min="11" max="11" width="11.08984375" style="19" customWidth="1"/>
    <col min="12" max="13" width="16" style="19" customWidth="1"/>
    <col min="14" max="14" width="37.26953125" style="19" customWidth="1"/>
    <col min="15" max="15" width="25.26953125" style="19" customWidth="1"/>
    <col min="16" max="16" width="11.08984375" style="19" customWidth="1"/>
    <col min="17" max="18" width="16" style="19" customWidth="1"/>
    <col min="19" max="19" width="37.26953125" style="19" customWidth="1"/>
    <col min="20" max="16384" width="9.08984375" style="19"/>
  </cols>
  <sheetData>
    <row r="1" spans="1:19" s="27" customFormat="1" ht="29" x14ac:dyDescent="0.35">
      <c r="A1" s="24" t="s">
        <v>571</v>
      </c>
      <c r="B1" s="25" t="s">
        <v>572</v>
      </c>
      <c r="C1" s="78" t="s">
        <v>1186</v>
      </c>
      <c r="D1" s="25" t="s">
        <v>63</v>
      </c>
      <c r="E1" s="25" t="s">
        <v>65</v>
      </c>
      <c r="F1" s="77" t="s">
        <v>444</v>
      </c>
      <c r="G1" s="25" t="s">
        <v>64</v>
      </c>
      <c r="H1" s="25" t="s">
        <v>594</v>
      </c>
      <c r="I1" s="26" t="s">
        <v>292</v>
      </c>
      <c r="J1" s="91" t="s">
        <v>1369</v>
      </c>
      <c r="K1" s="91" t="s">
        <v>1370</v>
      </c>
      <c r="L1" s="91" t="s">
        <v>1371</v>
      </c>
      <c r="M1" s="91" t="s">
        <v>1372</v>
      </c>
      <c r="N1" s="91" t="s">
        <v>1373</v>
      </c>
      <c r="O1" s="91" t="s">
        <v>1374</v>
      </c>
      <c r="P1" s="91" t="s">
        <v>1375</v>
      </c>
      <c r="Q1" s="91" t="s">
        <v>1376</v>
      </c>
      <c r="R1" s="91" t="s">
        <v>1377</v>
      </c>
      <c r="S1" s="91" t="s">
        <v>1378</v>
      </c>
    </row>
    <row r="2" spans="1:19" ht="58" x14ac:dyDescent="0.35">
      <c r="A2" s="31" t="s">
        <v>599</v>
      </c>
      <c r="B2" s="29" t="s">
        <v>600</v>
      </c>
      <c r="C2" s="72">
        <v>1</v>
      </c>
      <c r="D2" s="29" t="s">
        <v>66</v>
      </c>
      <c r="E2" s="29" t="s">
        <v>67</v>
      </c>
      <c r="F2" s="2" t="str">
        <f>UnitControlCenter!$B$3</f>
        <v>million metric tons / year</v>
      </c>
      <c r="G2" s="29" t="s">
        <v>192</v>
      </c>
      <c r="J2" s="122" t="s">
        <v>1398</v>
      </c>
      <c r="K2" s="122">
        <v>2030</v>
      </c>
      <c r="L2" s="148">
        <f>'Target Calculations'!F10</f>
        <v>32.185330800000003</v>
      </c>
      <c r="M2" s="148">
        <f>'Target Calculations'!G10</f>
        <v>54.002383599999987</v>
      </c>
      <c r="N2" s="122" t="str">
        <f>'Target Calculations'!K10</f>
        <v>In a scenario limiting global warming to 1.5 °C, Virginia would need to cut its total (including land use) emissions by 58 to 75 percent of 2005 levels.</v>
      </c>
    </row>
    <row r="3" spans="1:19" ht="58" x14ac:dyDescent="0.35">
      <c r="A3" s="31" t="s">
        <v>599</v>
      </c>
      <c r="B3" s="29" t="s">
        <v>601</v>
      </c>
      <c r="C3" s="33">
        <v>1</v>
      </c>
      <c r="D3" s="30" t="s">
        <v>66</v>
      </c>
      <c r="E3" s="30" t="s">
        <v>67</v>
      </c>
      <c r="F3" s="2" t="str">
        <f>UnitControlCenter!$B$3</f>
        <v>million metric tons / year</v>
      </c>
      <c r="G3" s="29" t="s">
        <v>570</v>
      </c>
      <c r="I3" s="29"/>
      <c r="J3" s="122" t="s">
        <v>1398</v>
      </c>
      <c r="K3" s="122">
        <v>2030</v>
      </c>
      <c r="L3" s="148">
        <f>'Target Calculations'!F11</f>
        <v>61.545830800000005</v>
      </c>
      <c r="M3" s="148">
        <f>'Target Calculations'!G11</f>
        <v>83.362883599999989</v>
      </c>
      <c r="N3" s="122" t="str">
        <f>'Target Calculations'!K11</f>
        <v>In a scenario limiting global warming to 1.5 °C, Virginia would need to cut its total (excluding land use) emissions by 47 to 61 percent of 2005 levels.</v>
      </c>
    </row>
    <row r="4" spans="1:19" ht="72.5" x14ac:dyDescent="0.35">
      <c r="A4" s="31" t="s">
        <v>599</v>
      </c>
      <c r="B4" s="30" t="s">
        <v>602</v>
      </c>
      <c r="C4" s="72">
        <v>1</v>
      </c>
      <c r="D4" s="29" t="s">
        <v>68</v>
      </c>
      <c r="E4" s="29" t="s">
        <v>69</v>
      </c>
      <c r="F4" s="2" t="str">
        <f>UnitControlCenter!$B$3</f>
        <v>million metric tons / year</v>
      </c>
      <c r="G4" s="29" t="s">
        <v>1164</v>
      </c>
      <c r="H4" s="29" t="s">
        <v>1165</v>
      </c>
      <c r="I4" s="29" t="s">
        <v>1166</v>
      </c>
      <c r="J4" s="122"/>
      <c r="K4" s="122"/>
      <c r="L4" s="148"/>
      <c r="M4" s="148"/>
      <c r="N4" s="122"/>
    </row>
    <row r="5" spans="1:19" ht="29" x14ac:dyDescent="0.35">
      <c r="A5" s="31" t="s">
        <v>599</v>
      </c>
      <c r="B5" s="30" t="s">
        <v>603</v>
      </c>
      <c r="C5" s="72">
        <v>1</v>
      </c>
      <c r="D5" s="29" t="s">
        <v>68</v>
      </c>
      <c r="E5" s="29" t="s">
        <v>69</v>
      </c>
      <c r="F5" s="2" t="str">
        <f>UnitControlCenter!$B$3</f>
        <v>million metric tons / year</v>
      </c>
      <c r="G5" s="29" t="s">
        <v>1167</v>
      </c>
      <c r="H5" s="29" t="s">
        <v>1168</v>
      </c>
      <c r="I5" s="29" t="s">
        <v>1169</v>
      </c>
      <c r="J5" s="122"/>
      <c r="K5" s="122"/>
      <c r="L5" s="148"/>
      <c r="M5" s="148"/>
      <c r="N5" s="122"/>
    </row>
    <row r="6" spans="1:19" ht="29" x14ac:dyDescent="0.35">
      <c r="A6" s="31" t="s">
        <v>599</v>
      </c>
      <c r="B6" s="30" t="s">
        <v>604</v>
      </c>
      <c r="C6" s="72">
        <v>1</v>
      </c>
      <c r="D6" s="29" t="s">
        <v>68</v>
      </c>
      <c r="E6" s="29" t="s">
        <v>69</v>
      </c>
      <c r="F6" s="2" t="str">
        <f>UnitControlCenter!$B$3</f>
        <v>million metric tons / year</v>
      </c>
      <c r="G6" s="29" t="s">
        <v>935</v>
      </c>
      <c r="H6" s="19" t="s">
        <v>936</v>
      </c>
      <c r="I6" s="29" t="s">
        <v>937</v>
      </c>
      <c r="J6" s="122"/>
      <c r="K6" s="122"/>
      <c r="L6" s="148"/>
      <c r="M6" s="148"/>
      <c r="N6" s="122"/>
    </row>
    <row r="7" spans="1:19" x14ac:dyDescent="0.35">
      <c r="A7" s="31" t="s">
        <v>599</v>
      </c>
      <c r="B7" s="30" t="s">
        <v>1244</v>
      </c>
      <c r="C7" s="73">
        <v>0</v>
      </c>
      <c r="D7" s="29" t="s">
        <v>66</v>
      </c>
      <c r="E7" s="29" t="s">
        <v>67</v>
      </c>
      <c r="F7" s="1" t="str">
        <f>UnitControlCenter!$B$4</f>
        <v>g CO2e / 2019 dollar</v>
      </c>
      <c r="G7" s="29" t="s">
        <v>1189</v>
      </c>
      <c r="I7" s="29"/>
      <c r="J7" s="122"/>
      <c r="K7" s="122"/>
      <c r="L7" s="148"/>
      <c r="M7" s="148"/>
      <c r="N7" s="122"/>
    </row>
    <row r="8" spans="1:19" x14ac:dyDescent="0.35">
      <c r="A8" s="31" t="s">
        <v>599</v>
      </c>
      <c r="B8" s="30" t="s">
        <v>148</v>
      </c>
      <c r="C8" s="72">
        <v>1</v>
      </c>
      <c r="D8" s="29" t="s">
        <v>66</v>
      </c>
      <c r="E8" s="29" t="s">
        <v>67</v>
      </c>
      <c r="F8" s="2" t="str">
        <f>UnitControlCenter!$B$3</f>
        <v>million metric tons / year</v>
      </c>
      <c r="G8" s="29" t="s">
        <v>715</v>
      </c>
      <c r="I8" s="29"/>
      <c r="J8" s="122"/>
      <c r="K8" s="122"/>
      <c r="L8" s="148"/>
      <c r="M8" s="148"/>
      <c r="N8" s="122"/>
    </row>
    <row r="9" spans="1:19" ht="58" x14ac:dyDescent="0.35">
      <c r="A9" s="31" t="s">
        <v>599</v>
      </c>
      <c r="B9" s="30" t="s">
        <v>713</v>
      </c>
      <c r="C9" s="72">
        <v>1</v>
      </c>
      <c r="D9" s="29" t="s">
        <v>66</v>
      </c>
      <c r="E9" s="29" t="s">
        <v>67</v>
      </c>
      <c r="F9" s="2" t="str">
        <f>UnitControlCenter!$B$3</f>
        <v>million metric tons / year</v>
      </c>
      <c r="G9" s="29" t="s">
        <v>716</v>
      </c>
      <c r="J9" s="122" t="s">
        <v>1398</v>
      </c>
      <c r="K9" s="122">
        <v>2030</v>
      </c>
      <c r="L9" s="148">
        <f>'Target Calculations'!F3</f>
        <v>4.5517499999999993</v>
      </c>
      <c r="M9" s="148">
        <f>'Target Calculations'!G3</f>
        <v>6.069</v>
      </c>
      <c r="N9" s="122" t="str">
        <f>'Target Calculations'!K3</f>
        <v>In a scenario limiting global warming to 1.5 °C, Virginia would need to cut its buildings emissions by 60 to 70 percent of 2005 levels.</v>
      </c>
    </row>
    <row r="10" spans="1:19" x14ac:dyDescent="0.35">
      <c r="A10" s="31" t="s">
        <v>599</v>
      </c>
      <c r="B10" s="30" t="s">
        <v>785</v>
      </c>
      <c r="C10" s="72">
        <v>1</v>
      </c>
      <c r="D10" s="29" t="s">
        <v>66</v>
      </c>
      <c r="E10" s="29" t="s">
        <v>67</v>
      </c>
      <c r="F10" s="2" t="str">
        <f>UnitControlCenter!$B$3</f>
        <v>million metric tons / year</v>
      </c>
      <c r="G10" s="29" t="s">
        <v>796</v>
      </c>
      <c r="J10" s="122"/>
      <c r="K10" s="122"/>
      <c r="L10" s="148"/>
      <c r="M10" s="148"/>
      <c r="N10" s="122"/>
    </row>
    <row r="11" spans="1:19" ht="58" x14ac:dyDescent="0.35">
      <c r="A11" s="31" t="s">
        <v>599</v>
      </c>
      <c r="B11" s="30" t="s">
        <v>99</v>
      </c>
      <c r="C11" s="72">
        <v>1</v>
      </c>
      <c r="D11" s="29" t="s">
        <v>66</v>
      </c>
      <c r="E11" s="29" t="s">
        <v>67</v>
      </c>
      <c r="F11" s="2" t="str">
        <f>UnitControlCenter!$B$3</f>
        <v>million metric tons / year</v>
      </c>
      <c r="G11" s="29" t="s">
        <v>717</v>
      </c>
      <c r="J11" s="122" t="s">
        <v>1398</v>
      </c>
      <c r="K11" s="122">
        <v>2030</v>
      </c>
      <c r="L11" s="148">
        <f>'Target Calculations'!F4</f>
        <v>3.0155619999999996</v>
      </c>
      <c r="M11" s="148">
        <f>'Target Calculations'!G4</f>
        <v>9.3208279999999988</v>
      </c>
      <c r="N11" s="122" t="str">
        <f>'Target Calculations'!K4</f>
        <v>In a scenario limiting global warming to 1.5 °C, Virginia would need to cut its electricity emissions by 78 to 93 percent of 2005 levels.</v>
      </c>
    </row>
    <row r="12" spans="1:19" ht="58" x14ac:dyDescent="0.35">
      <c r="A12" s="31" t="s">
        <v>599</v>
      </c>
      <c r="B12" s="30" t="s">
        <v>9</v>
      </c>
      <c r="C12" s="72">
        <v>1</v>
      </c>
      <c r="D12" s="29" t="s">
        <v>66</v>
      </c>
      <c r="E12" s="29" t="s">
        <v>67</v>
      </c>
      <c r="F12" s="2" t="str">
        <f>UnitControlCenter!$B$3</f>
        <v>million metric tons / year</v>
      </c>
      <c r="G12" s="29" t="s">
        <v>743</v>
      </c>
      <c r="J12" s="122" t="s">
        <v>1398</v>
      </c>
      <c r="K12" s="122">
        <v>2030</v>
      </c>
      <c r="L12" s="148">
        <f>'Target Calculations'!F5</f>
        <v>16.297157000000002</v>
      </c>
      <c r="M12" s="148">
        <f>'Target Calculations'!G5</f>
        <v>18.506940999999998</v>
      </c>
      <c r="N12" s="122" t="str">
        <f>'Target Calculations'!K5</f>
        <v>In a scenario limiting global warming to 1.5 °C, Virginia would need to cut its industry emissions by 42 to 49 percent of 2005 levels.</v>
      </c>
    </row>
    <row r="13" spans="1:19" x14ac:dyDescent="0.35">
      <c r="A13" s="31" t="s">
        <v>599</v>
      </c>
      <c r="B13" s="30" t="s">
        <v>714</v>
      </c>
      <c r="C13" s="72">
        <v>1</v>
      </c>
      <c r="D13" s="29" t="s">
        <v>66</v>
      </c>
      <c r="E13" s="29" t="s">
        <v>67</v>
      </c>
      <c r="F13" s="2" t="str">
        <f>UnitControlCenter!$B$3</f>
        <v>million metric tons / year</v>
      </c>
      <c r="G13" s="29" t="s">
        <v>718</v>
      </c>
      <c r="J13" s="122"/>
      <c r="K13" s="122"/>
      <c r="L13" s="148"/>
      <c r="M13" s="148"/>
      <c r="N13" s="122"/>
    </row>
    <row r="14" spans="1:19" ht="58" x14ac:dyDescent="0.35">
      <c r="A14" s="31" t="s">
        <v>599</v>
      </c>
      <c r="B14" s="30" t="s">
        <v>4</v>
      </c>
      <c r="C14" s="72">
        <v>1</v>
      </c>
      <c r="D14" s="29" t="s">
        <v>66</v>
      </c>
      <c r="E14" s="29" t="s">
        <v>67</v>
      </c>
      <c r="F14" s="2" t="str">
        <f>UnitControlCenter!$B$3</f>
        <v>million metric tons / year</v>
      </c>
      <c r="G14" s="29" t="s">
        <v>719</v>
      </c>
      <c r="J14" s="122" t="s">
        <v>1398</v>
      </c>
      <c r="K14" s="122">
        <v>2030</v>
      </c>
      <c r="L14" s="148">
        <f>'Target Calculations'!F6</f>
        <v>28.180152</v>
      </c>
      <c r="M14" s="148">
        <f>'Target Calculations'!G6</f>
        <v>39.560597999999999</v>
      </c>
      <c r="N14" s="122" t="str">
        <f>'Target Calculations'!K6</f>
        <v>In a scenario limiting global warming to 1.5 °C, Virginia would need to cut its transportation emissions by 30 to 50 percent of 2005 levels.</v>
      </c>
    </row>
    <row r="15" spans="1:19" ht="15" thickBot="1" x14ac:dyDescent="0.4">
      <c r="A15" s="70" t="s">
        <v>599</v>
      </c>
      <c r="B15" s="64" t="s">
        <v>723</v>
      </c>
      <c r="C15" s="79">
        <v>1</v>
      </c>
      <c r="D15" s="65" t="s">
        <v>66</v>
      </c>
      <c r="E15" s="65" t="s">
        <v>67</v>
      </c>
      <c r="F15" s="68" t="str">
        <f>UnitControlCenter!$B$3</f>
        <v>million metric tons / year</v>
      </c>
      <c r="G15" s="65" t="s">
        <v>720</v>
      </c>
      <c r="H15" s="66"/>
      <c r="I15" s="65"/>
      <c r="J15" s="66"/>
      <c r="K15" s="66"/>
      <c r="L15" s="66"/>
      <c r="M15" s="66"/>
      <c r="N15" s="66"/>
      <c r="O15" s="66"/>
      <c r="P15" s="66"/>
      <c r="Q15" s="66"/>
      <c r="R15" s="66"/>
      <c r="S15" s="66"/>
    </row>
    <row r="16" spans="1:19" x14ac:dyDescent="0.35">
      <c r="A16" s="30" t="s">
        <v>605</v>
      </c>
      <c r="B16" s="30" t="s">
        <v>489</v>
      </c>
      <c r="C16" s="72">
        <v>1</v>
      </c>
      <c r="D16" s="29" t="s">
        <v>66</v>
      </c>
      <c r="E16" s="29" t="s">
        <v>67</v>
      </c>
      <c r="F16" s="2" t="str">
        <f>UnitControlCenter!$B$3</f>
        <v>million metric tons / year</v>
      </c>
      <c r="G16" s="29" t="s">
        <v>593</v>
      </c>
      <c r="I16" s="29"/>
    </row>
    <row r="17" spans="1:19" x14ac:dyDescent="0.35">
      <c r="A17" s="30" t="s">
        <v>605</v>
      </c>
      <c r="B17" s="31" t="s">
        <v>497</v>
      </c>
      <c r="C17" s="72">
        <v>1</v>
      </c>
      <c r="D17" s="29" t="s">
        <v>66</v>
      </c>
      <c r="E17" s="29" t="s">
        <v>67</v>
      </c>
      <c r="F17" s="2" t="str">
        <f>UnitControlCenter!$B$3</f>
        <v>million metric tons / year</v>
      </c>
      <c r="G17" s="29" t="s">
        <v>584</v>
      </c>
      <c r="I17" s="29"/>
    </row>
    <row r="18" spans="1:19" x14ac:dyDescent="0.35">
      <c r="A18" s="30" t="s">
        <v>605</v>
      </c>
      <c r="B18" s="31" t="s">
        <v>498</v>
      </c>
      <c r="C18" s="72">
        <v>1</v>
      </c>
      <c r="D18" s="29" t="s">
        <v>66</v>
      </c>
      <c r="E18" s="29" t="s">
        <v>67</v>
      </c>
      <c r="F18" s="2" t="str">
        <f>UnitControlCenter!$B$3</f>
        <v>million metric tons / year</v>
      </c>
      <c r="G18" s="29" t="s">
        <v>583</v>
      </c>
      <c r="I18" s="29"/>
    </row>
    <row r="19" spans="1:19" x14ac:dyDescent="0.35">
      <c r="A19" s="30" t="s">
        <v>605</v>
      </c>
      <c r="B19" s="31" t="s">
        <v>580</v>
      </c>
      <c r="C19" s="72">
        <v>1</v>
      </c>
      <c r="D19" s="29" t="s">
        <v>66</v>
      </c>
      <c r="E19" s="29" t="s">
        <v>67</v>
      </c>
      <c r="F19" s="2" t="str">
        <f>UnitControlCenter!$B$3</f>
        <v>million metric tons / year</v>
      </c>
      <c r="G19" s="29" t="s">
        <v>582</v>
      </c>
      <c r="I19" s="29"/>
    </row>
    <row r="20" spans="1:19" x14ac:dyDescent="0.35">
      <c r="A20" s="30" t="s">
        <v>605</v>
      </c>
      <c r="B20" s="31" t="s">
        <v>579</v>
      </c>
      <c r="C20" s="72">
        <v>1</v>
      </c>
      <c r="D20" s="29" t="s">
        <v>66</v>
      </c>
      <c r="E20" s="29" t="s">
        <v>67</v>
      </c>
      <c r="F20" s="2" t="str">
        <f>UnitControlCenter!$B$5</f>
        <v>thousand metric tons / year</v>
      </c>
      <c r="G20" s="29" t="s">
        <v>588</v>
      </c>
      <c r="I20" s="29"/>
    </row>
    <row r="21" spans="1:19" x14ac:dyDescent="0.35">
      <c r="A21" s="30" t="s">
        <v>605</v>
      </c>
      <c r="B21" s="31" t="s">
        <v>492</v>
      </c>
      <c r="C21" s="72">
        <v>1</v>
      </c>
      <c r="D21" s="29" t="s">
        <v>66</v>
      </c>
      <c r="E21" s="29" t="s">
        <v>67</v>
      </c>
      <c r="F21" s="2" t="str">
        <f>UnitControlCenter!$B$5</f>
        <v>thousand metric tons / year</v>
      </c>
      <c r="G21" s="29" t="s">
        <v>589</v>
      </c>
      <c r="I21" s="29"/>
    </row>
    <row r="22" spans="1:19" x14ac:dyDescent="0.35">
      <c r="A22" s="30" t="s">
        <v>605</v>
      </c>
      <c r="B22" s="31" t="s">
        <v>495</v>
      </c>
      <c r="C22" s="72">
        <v>1</v>
      </c>
      <c r="D22" s="29" t="s">
        <v>66</v>
      </c>
      <c r="E22" s="29" t="s">
        <v>67</v>
      </c>
      <c r="F22" s="2" t="str">
        <f>UnitControlCenter!$B$5</f>
        <v>thousand metric tons / year</v>
      </c>
      <c r="G22" s="29" t="s">
        <v>586</v>
      </c>
      <c r="I22" s="29"/>
    </row>
    <row r="23" spans="1:19" x14ac:dyDescent="0.35">
      <c r="A23" s="30" t="s">
        <v>605</v>
      </c>
      <c r="B23" s="31" t="s">
        <v>496</v>
      </c>
      <c r="C23" s="72">
        <v>1</v>
      </c>
      <c r="D23" s="29" t="s">
        <v>66</v>
      </c>
      <c r="E23" s="29" t="s">
        <v>67</v>
      </c>
      <c r="F23" s="2" t="str">
        <f>UnitControlCenter!$B$5</f>
        <v>thousand metric tons / year</v>
      </c>
      <c r="G23" s="29" t="s">
        <v>585</v>
      </c>
      <c r="I23" s="29"/>
    </row>
    <row r="24" spans="1:19" x14ac:dyDescent="0.35">
      <c r="A24" s="30" t="s">
        <v>605</v>
      </c>
      <c r="B24" s="31" t="s">
        <v>491</v>
      </c>
      <c r="C24" s="72">
        <v>1</v>
      </c>
      <c r="D24" s="29" t="s">
        <v>66</v>
      </c>
      <c r="E24" s="29" t="s">
        <v>67</v>
      </c>
      <c r="F24" s="2" t="str">
        <f>UnitControlCenter!$B$3</f>
        <v>million metric tons / year</v>
      </c>
      <c r="G24" s="29" t="s">
        <v>590</v>
      </c>
      <c r="I24" s="29"/>
    </row>
    <row r="25" spans="1:19" x14ac:dyDescent="0.35">
      <c r="A25" s="30" t="s">
        <v>605</v>
      </c>
      <c r="B25" s="31" t="s">
        <v>490</v>
      </c>
      <c r="C25" s="72">
        <v>1</v>
      </c>
      <c r="D25" s="29" t="s">
        <v>66</v>
      </c>
      <c r="E25" s="29" t="s">
        <v>67</v>
      </c>
      <c r="F25" s="2" t="str">
        <f>UnitControlCenter!$B$5</f>
        <v>thousand metric tons / year</v>
      </c>
      <c r="G25" s="29" t="s">
        <v>592</v>
      </c>
      <c r="I25" s="29"/>
    </row>
    <row r="26" spans="1:19" x14ac:dyDescent="0.35">
      <c r="A26" s="30" t="s">
        <v>605</v>
      </c>
      <c r="B26" s="31" t="s">
        <v>494</v>
      </c>
      <c r="C26" s="72">
        <v>1</v>
      </c>
      <c r="D26" s="29" t="s">
        <v>66</v>
      </c>
      <c r="E26" s="29" t="s">
        <v>67</v>
      </c>
      <c r="F26" s="2" t="str">
        <f>UnitControlCenter!$B$3</f>
        <v>million metric tons / year</v>
      </c>
      <c r="G26" s="29" t="s">
        <v>587</v>
      </c>
      <c r="I26" s="29"/>
    </row>
    <row r="27" spans="1:19" ht="15" thickBot="1" x14ac:dyDescent="0.4">
      <c r="A27" s="64" t="s">
        <v>605</v>
      </c>
      <c r="B27" s="70" t="s">
        <v>484</v>
      </c>
      <c r="C27" s="79">
        <v>1</v>
      </c>
      <c r="D27" s="65" t="s">
        <v>66</v>
      </c>
      <c r="E27" s="65" t="s">
        <v>67</v>
      </c>
      <c r="F27" s="68" t="str">
        <f>UnitControlCenter!$B$3</f>
        <v>million metric tons / year</v>
      </c>
      <c r="G27" s="65" t="s">
        <v>591</v>
      </c>
      <c r="H27" s="66"/>
      <c r="I27" s="65"/>
      <c r="J27" s="66"/>
      <c r="K27" s="66"/>
      <c r="L27" s="66"/>
      <c r="M27" s="66"/>
      <c r="N27" s="66"/>
      <c r="O27" s="66"/>
      <c r="P27" s="66"/>
      <c r="Q27" s="66"/>
      <c r="R27" s="66"/>
      <c r="S27" s="66"/>
    </row>
    <row r="28" spans="1:19" ht="72.5" x14ac:dyDescent="0.35">
      <c r="A28" s="30" t="s">
        <v>606</v>
      </c>
      <c r="B28" s="30" t="s">
        <v>602</v>
      </c>
      <c r="C28" s="72">
        <v>1</v>
      </c>
      <c r="D28" s="29" t="s">
        <v>68</v>
      </c>
      <c r="E28" s="29" t="s">
        <v>69</v>
      </c>
      <c r="F28" s="2" t="str">
        <f>UnitControlCenter!$B$3</f>
        <v>million metric tons / year</v>
      </c>
      <c r="G28" s="29" t="s">
        <v>1259</v>
      </c>
      <c r="H28" s="19" t="s">
        <v>1260</v>
      </c>
      <c r="I28" s="29" t="s">
        <v>1261</v>
      </c>
    </row>
    <row r="29" spans="1:19" ht="87" x14ac:dyDescent="0.35">
      <c r="A29" s="30" t="s">
        <v>606</v>
      </c>
      <c r="B29" s="30" t="s">
        <v>797</v>
      </c>
      <c r="C29" s="72">
        <v>1</v>
      </c>
      <c r="D29" s="29" t="s">
        <v>68</v>
      </c>
      <c r="E29" s="29" t="s">
        <v>69</v>
      </c>
      <c r="F29" s="2" t="str">
        <f>UnitControlCenter!$B$3</f>
        <v>million metric tons / year</v>
      </c>
      <c r="G29" s="29" t="s">
        <v>1262</v>
      </c>
      <c r="H29" s="19" t="s">
        <v>1263</v>
      </c>
      <c r="I29" s="29" t="s">
        <v>1264</v>
      </c>
    </row>
    <row r="30" spans="1:19" ht="58" x14ac:dyDescent="0.35">
      <c r="A30" s="30" t="s">
        <v>606</v>
      </c>
      <c r="B30" s="30" t="s">
        <v>607</v>
      </c>
      <c r="C30" s="80">
        <v>1</v>
      </c>
      <c r="D30" s="29" t="s">
        <v>68</v>
      </c>
      <c r="E30" s="29" t="s">
        <v>69</v>
      </c>
      <c r="F30" s="3" t="str">
        <f>UnitControlCenter!$B$3</f>
        <v>million metric tons / year</v>
      </c>
      <c r="G30" s="71" t="s">
        <v>1265</v>
      </c>
      <c r="H30" s="71" t="s">
        <v>1266</v>
      </c>
      <c r="I30" s="29" t="s">
        <v>1267</v>
      </c>
    </row>
    <row r="31" spans="1:19" ht="15" thickBot="1" x14ac:dyDescent="0.4">
      <c r="A31" s="64" t="s">
        <v>606</v>
      </c>
      <c r="B31" s="64" t="s">
        <v>1244</v>
      </c>
      <c r="C31" s="79">
        <v>0</v>
      </c>
      <c r="D31" s="65" t="s">
        <v>66</v>
      </c>
      <c r="E31" s="65" t="s">
        <v>67</v>
      </c>
      <c r="F31" s="81" t="str">
        <f>UnitControlCenter!$B$6</f>
        <v>g CO2 / 2019 dollar</v>
      </c>
      <c r="G31" s="66" t="s">
        <v>1188</v>
      </c>
      <c r="H31" s="66"/>
      <c r="I31" s="65"/>
      <c r="J31" s="66"/>
      <c r="K31" s="66"/>
      <c r="L31" s="66"/>
      <c r="M31" s="66"/>
      <c r="N31" s="66"/>
      <c r="O31" s="66"/>
      <c r="P31" s="66"/>
      <c r="Q31" s="66"/>
      <c r="R31" s="66"/>
      <c r="S31" s="66"/>
    </row>
    <row r="32" spans="1:19" ht="87" x14ac:dyDescent="0.35">
      <c r="A32" s="30" t="s">
        <v>1077</v>
      </c>
      <c r="B32" s="30" t="s">
        <v>890</v>
      </c>
      <c r="C32" s="72">
        <v>1</v>
      </c>
      <c r="D32" s="29" t="s">
        <v>66</v>
      </c>
      <c r="E32" s="29" t="s">
        <v>1383</v>
      </c>
      <c r="F32" s="2" t="str">
        <f>UnitControlCenter!$B$3</f>
        <v>million metric tons / year</v>
      </c>
      <c r="G32" s="19" t="s">
        <v>1699</v>
      </c>
      <c r="I32" s="29"/>
      <c r="J32" s="19" t="s">
        <v>1398</v>
      </c>
      <c r="K32" s="19">
        <v>2030</v>
      </c>
      <c r="L32" s="97">
        <f>L2</f>
        <v>32.185330800000003</v>
      </c>
      <c r="M32" s="97">
        <f>M2</f>
        <v>54.002383599999987</v>
      </c>
      <c r="N32" s="19" t="str">
        <f>N2</f>
        <v>In a scenario limiting global warming to 1.5 °C, Virginia would need to cut its total (including land use) emissions by 58 to 75 percent of 2005 levels.</v>
      </c>
    </row>
    <row r="33" spans="1:19" x14ac:dyDescent="0.35">
      <c r="A33" s="30" t="s">
        <v>1077</v>
      </c>
      <c r="B33" s="30" t="s">
        <v>148</v>
      </c>
      <c r="C33" s="72">
        <v>1</v>
      </c>
      <c r="D33" s="29" t="s">
        <v>66</v>
      </c>
      <c r="E33" s="29" t="s">
        <v>1383</v>
      </c>
      <c r="F33" s="2" t="str">
        <f>UnitControlCenter!$B$3</f>
        <v>million metric tons / year</v>
      </c>
      <c r="G33" s="29" t="s">
        <v>715</v>
      </c>
      <c r="I33" s="29"/>
    </row>
    <row r="34" spans="1:19" ht="58" x14ac:dyDescent="0.35">
      <c r="A34" s="30" t="s">
        <v>1077</v>
      </c>
      <c r="B34" s="30" t="s">
        <v>713</v>
      </c>
      <c r="C34" s="72">
        <v>1</v>
      </c>
      <c r="D34" s="29" t="s">
        <v>66</v>
      </c>
      <c r="E34" s="29" t="s">
        <v>1383</v>
      </c>
      <c r="F34" s="2" t="str">
        <f>UnitControlCenter!$B$3</f>
        <v>million metric tons / year</v>
      </c>
      <c r="G34" s="29" t="s">
        <v>716</v>
      </c>
      <c r="I34" s="29"/>
      <c r="J34" s="19" t="s">
        <v>1398</v>
      </c>
      <c r="K34" s="19">
        <v>2030</v>
      </c>
      <c r="L34" s="97">
        <f>L9</f>
        <v>4.5517499999999993</v>
      </c>
      <c r="M34" s="97">
        <f>M9</f>
        <v>6.069</v>
      </c>
      <c r="N34" s="19" t="str">
        <f>N9</f>
        <v>In a scenario limiting global warming to 1.5 °C, Virginia would need to cut its buildings emissions by 60 to 70 percent of 2005 levels.</v>
      </c>
    </row>
    <row r="35" spans="1:19" x14ac:dyDescent="0.35">
      <c r="A35" s="30" t="s">
        <v>1077</v>
      </c>
      <c r="B35" s="30" t="s">
        <v>785</v>
      </c>
      <c r="C35" s="72">
        <v>1</v>
      </c>
      <c r="D35" s="29" t="s">
        <v>66</v>
      </c>
      <c r="E35" s="29" t="s">
        <v>1383</v>
      </c>
      <c r="F35" s="2" t="str">
        <f>UnitControlCenter!$B$3</f>
        <v>million metric tons / year</v>
      </c>
      <c r="G35" s="29" t="s">
        <v>796</v>
      </c>
      <c r="I35" s="29"/>
    </row>
    <row r="36" spans="1:19" ht="58" x14ac:dyDescent="0.35">
      <c r="A36" s="30" t="s">
        <v>1077</v>
      </c>
      <c r="B36" s="30" t="s">
        <v>99</v>
      </c>
      <c r="C36" s="72">
        <v>1</v>
      </c>
      <c r="D36" s="29" t="s">
        <v>66</v>
      </c>
      <c r="E36" s="29" t="s">
        <v>1383</v>
      </c>
      <c r="F36" s="2" t="str">
        <f>UnitControlCenter!$B$3</f>
        <v>million metric tons / year</v>
      </c>
      <c r="G36" s="29" t="s">
        <v>717</v>
      </c>
      <c r="I36" s="29"/>
      <c r="J36" s="19" t="s">
        <v>1398</v>
      </c>
      <c r="K36" s="19">
        <v>2030</v>
      </c>
      <c r="L36" s="97">
        <f t="shared" ref="L36:N37" si="0">L11</f>
        <v>3.0155619999999996</v>
      </c>
      <c r="M36" s="97">
        <f t="shared" si="0"/>
        <v>9.3208279999999988</v>
      </c>
      <c r="N36" s="19" t="str">
        <f t="shared" si="0"/>
        <v>In a scenario limiting global warming to 1.5 °C, Virginia would need to cut its electricity emissions by 78 to 93 percent of 2005 levels.</v>
      </c>
    </row>
    <row r="37" spans="1:19" ht="58" x14ac:dyDescent="0.35">
      <c r="A37" s="30" t="s">
        <v>1077</v>
      </c>
      <c r="B37" s="30" t="s">
        <v>9</v>
      </c>
      <c r="C37" s="72">
        <v>1</v>
      </c>
      <c r="D37" s="29" t="s">
        <v>66</v>
      </c>
      <c r="E37" s="29" t="s">
        <v>1383</v>
      </c>
      <c r="F37" s="2" t="str">
        <f>UnitControlCenter!$B$3</f>
        <v>million metric tons / year</v>
      </c>
      <c r="G37" s="29" t="s">
        <v>1700</v>
      </c>
      <c r="I37" s="29"/>
      <c r="J37" s="19" t="s">
        <v>1398</v>
      </c>
      <c r="K37" s="19">
        <v>2030</v>
      </c>
      <c r="L37" s="20">
        <f t="shared" si="0"/>
        <v>16.297157000000002</v>
      </c>
      <c r="M37" s="20">
        <f t="shared" si="0"/>
        <v>18.506940999999998</v>
      </c>
      <c r="N37" s="19" t="str">
        <f t="shared" si="0"/>
        <v>In a scenario limiting global warming to 1.5 °C, Virginia would need to cut its industry emissions by 42 to 49 percent of 2005 levels.</v>
      </c>
    </row>
    <row r="38" spans="1:19" ht="58.5" thickBot="1" x14ac:dyDescent="0.4">
      <c r="A38" s="64" t="s">
        <v>1077</v>
      </c>
      <c r="B38" s="64" t="s">
        <v>4</v>
      </c>
      <c r="C38" s="79">
        <v>1</v>
      </c>
      <c r="D38" s="65" t="s">
        <v>66</v>
      </c>
      <c r="E38" s="65" t="s">
        <v>1383</v>
      </c>
      <c r="F38" s="68" t="str">
        <f>UnitControlCenter!$B$3</f>
        <v>million metric tons / year</v>
      </c>
      <c r="G38" s="65" t="s">
        <v>719</v>
      </c>
      <c r="H38" s="66"/>
      <c r="I38" s="65"/>
      <c r="J38" s="19" t="s">
        <v>1398</v>
      </c>
      <c r="K38" s="19">
        <v>2030</v>
      </c>
      <c r="L38" s="20">
        <f>L14</f>
        <v>28.180152</v>
      </c>
      <c r="M38" s="20">
        <f>M14</f>
        <v>39.560597999999999</v>
      </c>
      <c r="N38" s="19" t="str">
        <f>N14</f>
        <v>In a scenario limiting global warming to 1.5 °C, Virginia would need to cut its transportation emissions by 30 to 50 percent of 2005 levels.</v>
      </c>
      <c r="O38" s="66"/>
      <c r="P38" s="66"/>
      <c r="Q38" s="66"/>
      <c r="R38" s="66"/>
      <c r="S38" s="66"/>
    </row>
    <row r="39" spans="1:19" ht="29" x14ac:dyDescent="0.35">
      <c r="A39" s="30" t="s">
        <v>354</v>
      </c>
      <c r="B39" s="30" t="s">
        <v>1339</v>
      </c>
      <c r="C39" s="72">
        <v>1</v>
      </c>
      <c r="D39" s="29" t="s">
        <v>68</v>
      </c>
      <c r="E39" s="29" t="s">
        <v>442</v>
      </c>
      <c r="F39" s="2" t="str">
        <f>UnitControlCenter!$B$7</f>
        <v>2019 dollars / ton CO2e abated, Annual average abatement potential (MtCO2e)</v>
      </c>
      <c r="G39" s="19" t="s">
        <v>1701</v>
      </c>
      <c r="I39" s="29"/>
    </row>
    <row r="40" spans="1:19" ht="29.5" thickBot="1" x14ac:dyDescent="0.4">
      <c r="A40" s="64" t="s">
        <v>354</v>
      </c>
      <c r="B40" s="64" t="s">
        <v>1340</v>
      </c>
      <c r="C40" s="79">
        <v>1</v>
      </c>
      <c r="D40" s="65" t="s">
        <v>68</v>
      </c>
      <c r="E40" s="65" t="s">
        <v>442</v>
      </c>
      <c r="F40" s="68" t="str">
        <f>UnitControlCenter!$B$7</f>
        <v>2019 dollars / ton CO2e abated, Annual average abatement potential (MtCO2e)</v>
      </c>
      <c r="G40" s="66" t="s">
        <v>1701</v>
      </c>
      <c r="H40" s="66"/>
      <c r="I40" s="65"/>
      <c r="J40" s="66"/>
      <c r="K40" s="66"/>
      <c r="L40" s="66"/>
      <c r="M40" s="66"/>
      <c r="N40" s="66"/>
      <c r="O40" s="66"/>
      <c r="P40" s="66"/>
      <c r="Q40" s="66"/>
      <c r="R40" s="66"/>
      <c r="S40" s="66"/>
    </row>
    <row r="41" spans="1:19" ht="43.5" x14ac:dyDescent="0.35">
      <c r="A41" s="30" t="s">
        <v>608</v>
      </c>
      <c r="B41" s="30" t="s">
        <v>1342</v>
      </c>
      <c r="C41" s="72">
        <v>1</v>
      </c>
      <c r="D41" s="29" t="s">
        <v>68</v>
      </c>
      <c r="E41" s="29" t="s">
        <v>67</v>
      </c>
      <c r="F41" s="2" t="str">
        <f>UnitControlCenter!$B$8</f>
        <v>billion 2019 dollars / year</v>
      </c>
      <c r="G41" s="19" t="s">
        <v>1341</v>
      </c>
      <c r="H41" s="19" t="s">
        <v>697</v>
      </c>
      <c r="I41" s="29" t="s">
        <v>673</v>
      </c>
    </row>
    <row r="42" spans="1:19" x14ac:dyDescent="0.35">
      <c r="A42" s="30" t="s">
        <v>608</v>
      </c>
      <c r="B42" s="63" t="s">
        <v>1105</v>
      </c>
      <c r="C42" s="72">
        <v>1</v>
      </c>
      <c r="D42" s="29" t="s">
        <v>66</v>
      </c>
      <c r="E42" s="29" t="s">
        <v>67</v>
      </c>
      <c r="F42" s="2" t="str">
        <f>UnitControlCenter!$B$8</f>
        <v>billion 2019 dollars / year</v>
      </c>
      <c r="G42" s="19" t="s">
        <v>1093</v>
      </c>
      <c r="I42" s="29"/>
    </row>
    <row r="43" spans="1:19" ht="58" x14ac:dyDescent="0.35">
      <c r="A43" s="30" t="s">
        <v>608</v>
      </c>
      <c r="B43" s="30" t="s">
        <v>1328</v>
      </c>
      <c r="C43" s="89">
        <v>1</v>
      </c>
      <c r="D43" s="29" t="s">
        <v>68</v>
      </c>
      <c r="E43" s="29" t="s">
        <v>69</v>
      </c>
      <c r="F43" s="2" t="str">
        <f>UnitControlCenter!$B$8</f>
        <v>billion 2019 dollars / year</v>
      </c>
      <c r="G43" s="2" t="s">
        <v>1329</v>
      </c>
      <c r="H43" s="2" t="s">
        <v>1330</v>
      </c>
      <c r="I43" s="2" t="s">
        <v>1331</v>
      </c>
    </row>
    <row r="44" spans="1:19" ht="29" x14ac:dyDescent="0.35">
      <c r="A44" s="30" t="s">
        <v>608</v>
      </c>
      <c r="B44" s="63" t="s">
        <v>1333</v>
      </c>
      <c r="C44" s="80">
        <v>1</v>
      </c>
      <c r="D44" s="29" t="s">
        <v>66</v>
      </c>
      <c r="E44" s="29" t="s">
        <v>67</v>
      </c>
      <c r="F44" s="3" t="str">
        <f>UnitControlCenter!$B$9</f>
        <v>billion 2019 dollars</v>
      </c>
      <c r="G44" s="71" t="s">
        <v>1335</v>
      </c>
      <c r="H44" s="71"/>
      <c r="I44" s="29"/>
    </row>
    <row r="45" spans="1:19" ht="29.5" thickBot="1" x14ac:dyDescent="0.4">
      <c r="A45" s="64" t="s">
        <v>608</v>
      </c>
      <c r="B45" s="69" t="s">
        <v>1336</v>
      </c>
      <c r="C45" s="79">
        <v>1</v>
      </c>
      <c r="D45" s="65" t="s">
        <v>66</v>
      </c>
      <c r="E45" s="65" t="s">
        <v>67</v>
      </c>
      <c r="F45" s="68" t="str">
        <f>UnitControlCenter!$B$8</f>
        <v>billion 2019 dollars / year</v>
      </c>
      <c r="G45" s="66" t="s">
        <v>1337</v>
      </c>
      <c r="H45" s="66"/>
      <c r="I45" s="65"/>
      <c r="J45" s="66"/>
      <c r="K45" s="66"/>
      <c r="L45" s="66"/>
      <c r="M45" s="66"/>
      <c r="N45" s="66"/>
      <c r="O45" s="66"/>
      <c r="P45" s="66"/>
      <c r="Q45" s="66"/>
      <c r="R45" s="66"/>
      <c r="S45" s="66"/>
    </row>
    <row r="46" spans="1:19" ht="29" x14ac:dyDescent="0.35">
      <c r="A46" s="30" t="s">
        <v>1231</v>
      </c>
      <c r="B46" s="63" t="s">
        <v>1248</v>
      </c>
      <c r="C46" s="83">
        <v>1</v>
      </c>
      <c r="D46" s="29" t="s">
        <v>68</v>
      </c>
      <c r="E46" s="29" t="s">
        <v>67</v>
      </c>
      <c r="F46" s="3" t="str">
        <f>UnitControlCenter!$B$10</f>
        <v>jobs</v>
      </c>
      <c r="G46" s="71" t="s">
        <v>1239</v>
      </c>
      <c r="H46" s="71" t="s">
        <v>1238</v>
      </c>
      <c r="I46" s="29" t="s">
        <v>674</v>
      </c>
    </row>
    <row r="47" spans="1:19" ht="29" x14ac:dyDescent="0.35">
      <c r="A47" s="30" t="s">
        <v>1231</v>
      </c>
      <c r="B47" s="63" t="s">
        <v>1249</v>
      </c>
      <c r="C47" s="86">
        <v>1</v>
      </c>
      <c r="D47" s="29" t="s">
        <v>68</v>
      </c>
      <c r="E47" s="29" t="s">
        <v>67</v>
      </c>
      <c r="F47" s="3" t="str">
        <f>UnitControlCenter!$B$10</f>
        <v>jobs</v>
      </c>
      <c r="G47" s="71" t="s">
        <v>1252</v>
      </c>
      <c r="H47" s="71" t="s">
        <v>1253</v>
      </c>
      <c r="I47" s="29" t="s">
        <v>1254</v>
      </c>
    </row>
    <row r="48" spans="1:19" ht="29" x14ac:dyDescent="0.35">
      <c r="A48" s="30" t="s">
        <v>1231</v>
      </c>
      <c r="B48" s="63" t="s">
        <v>1312</v>
      </c>
      <c r="C48" s="88">
        <v>1</v>
      </c>
      <c r="D48" s="29" t="s">
        <v>68</v>
      </c>
      <c r="E48" s="29" t="s">
        <v>67</v>
      </c>
      <c r="F48" s="3" t="str">
        <f>UnitControlCenter!$B$10</f>
        <v>jobs</v>
      </c>
      <c r="G48" s="71" t="s">
        <v>1316</v>
      </c>
      <c r="H48" s="71" t="s">
        <v>1315</v>
      </c>
      <c r="I48" s="29" t="s">
        <v>1327</v>
      </c>
    </row>
    <row r="49" spans="1:19" ht="43.5" x14ac:dyDescent="0.35">
      <c r="A49" s="30" t="s">
        <v>1231</v>
      </c>
      <c r="B49" s="63" t="s">
        <v>1380</v>
      </c>
      <c r="C49" s="92">
        <v>1</v>
      </c>
      <c r="D49" s="29" t="s">
        <v>68</v>
      </c>
      <c r="E49" s="29" t="s">
        <v>67</v>
      </c>
      <c r="F49" s="3" t="str">
        <f>UnitControlCenter!$B$10</f>
        <v>jobs</v>
      </c>
      <c r="G49" s="71" t="s">
        <v>1379</v>
      </c>
      <c r="H49" s="71" t="s">
        <v>1238</v>
      </c>
      <c r="I49" s="29" t="s">
        <v>674</v>
      </c>
    </row>
    <row r="50" spans="1:19" ht="43.5" x14ac:dyDescent="0.35">
      <c r="A50" s="30" t="s">
        <v>1231</v>
      </c>
      <c r="B50" s="63" t="s">
        <v>1233</v>
      </c>
      <c r="C50" s="83">
        <v>1</v>
      </c>
      <c r="D50" s="29" t="s">
        <v>68</v>
      </c>
      <c r="E50" s="29" t="s">
        <v>67</v>
      </c>
      <c r="F50" s="2" t="str">
        <f>UnitControlCenter!$B$8</f>
        <v>billion 2019 dollars / year</v>
      </c>
      <c r="G50" s="71" t="s">
        <v>1240</v>
      </c>
      <c r="H50" s="71" t="s">
        <v>1242</v>
      </c>
      <c r="I50" s="29" t="s">
        <v>674</v>
      </c>
    </row>
    <row r="51" spans="1:19" ht="43.5" x14ac:dyDescent="0.35">
      <c r="A51" s="30" t="s">
        <v>1231</v>
      </c>
      <c r="B51" s="63" t="s">
        <v>1255</v>
      </c>
      <c r="C51" s="87">
        <v>1</v>
      </c>
      <c r="D51" s="29" t="s">
        <v>68</v>
      </c>
      <c r="E51" s="29" t="s">
        <v>67</v>
      </c>
      <c r="F51" s="2" t="str">
        <f>UnitControlCenter!$B$12</f>
        <v>% change</v>
      </c>
      <c r="G51" s="71" t="s">
        <v>1257</v>
      </c>
      <c r="H51" s="71" t="s">
        <v>1242</v>
      </c>
      <c r="I51" s="29" t="s">
        <v>674</v>
      </c>
    </row>
    <row r="52" spans="1:19" ht="29" x14ac:dyDescent="0.35">
      <c r="A52" s="30" t="s">
        <v>1231</v>
      </c>
      <c r="B52" s="63" t="s">
        <v>1313</v>
      </c>
      <c r="C52" s="88">
        <v>1</v>
      </c>
      <c r="D52" s="29" t="s">
        <v>68</v>
      </c>
      <c r="E52" s="29" t="s">
        <v>67</v>
      </c>
      <c r="F52" s="2" t="str">
        <f>UnitControlCenter!$B$8</f>
        <v>billion 2019 dollars / year</v>
      </c>
      <c r="G52" s="71" t="s">
        <v>1317</v>
      </c>
      <c r="H52" s="71" t="s">
        <v>1315</v>
      </c>
      <c r="I52" s="29" t="s">
        <v>1327</v>
      </c>
    </row>
    <row r="53" spans="1:19" ht="43.5" x14ac:dyDescent="0.35">
      <c r="A53" s="30" t="s">
        <v>1231</v>
      </c>
      <c r="B53" s="63" t="s">
        <v>1247</v>
      </c>
      <c r="C53" s="83">
        <v>1</v>
      </c>
      <c r="D53" s="29" t="s">
        <v>68</v>
      </c>
      <c r="E53" s="29" t="s">
        <v>67</v>
      </c>
      <c r="F53" s="2" t="str">
        <f>UnitControlCenter!$B$8</f>
        <v>billion 2019 dollars / year</v>
      </c>
      <c r="G53" s="71" t="s">
        <v>1243</v>
      </c>
      <c r="H53" s="71" t="s">
        <v>1241</v>
      </c>
      <c r="I53" s="29" t="s">
        <v>674</v>
      </c>
    </row>
    <row r="54" spans="1:19" ht="29" x14ac:dyDescent="0.35">
      <c r="A54" s="30" t="s">
        <v>1231</v>
      </c>
      <c r="B54" s="63" t="s">
        <v>1245</v>
      </c>
      <c r="C54" s="80">
        <v>1</v>
      </c>
      <c r="D54" s="29" t="s">
        <v>66</v>
      </c>
      <c r="E54" s="29" t="s">
        <v>67</v>
      </c>
      <c r="F54" s="3" t="str">
        <f>UnitControlCenter!$B$13</f>
        <v>2019 dollars / employee-year</v>
      </c>
      <c r="G54" s="71" t="s">
        <v>1246</v>
      </c>
      <c r="H54" s="71"/>
      <c r="I54" s="29"/>
    </row>
    <row r="55" spans="1:19" ht="29.5" thickBot="1" x14ac:dyDescent="0.4">
      <c r="A55" s="64" t="s">
        <v>1231</v>
      </c>
      <c r="B55" s="69" t="s">
        <v>1314</v>
      </c>
      <c r="C55" s="79">
        <v>1</v>
      </c>
      <c r="D55" s="65" t="s">
        <v>68</v>
      </c>
      <c r="E55" s="65" t="s">
        <v>67</v>
      </c>
      <c r="F55" s="68" t="str">
        <f>UnitControlCenter!$B$8</f>
        <v>billion 2019 dollars / year</v>
      </c>
      <c r="G55" s="66" t="s">
        <v>1318</v>
      </c>
      <c r="H55" s="66" t="s">
        <v>1315</v>
      </c>
      <c r="I55" s="65" t="s">
        <v>1327</v>
      </c>
      <c r="J55" s="66"/>
      <c r="K55" s="66"/>
      <c r="L55" s="66"/>
      <c r="M55" s="66"/>
      <c r="N55" s="66"/>
      <c r="O55" s="66"/>
      <c r="P55" s="66"/>
      <c r="Q55" s="66"/>
      <c r="R55" s="66"/>
      <c r="S55" s="66"/>
    </row>
    <row r="56" spans="1:19" ht="87" x14ac:dyDescent="0.35">
      <c r="A56" s="30" t="s">
        <v>1232</v>
      </c>
      <c r="B56" s="30" t="s">
        <v>1005</v>
      </c>
      <c r="C56" s="72">
        <v>1</v>
      </c>
      <c r="D56" s="29" t="s">
        <v>68</v>
      </c>
      <c r="E56" s="29" t="s">
        <v>67</v>
      </c>
      <c r="F56" s="2" t="str">
        <f>UnitControlCenter!$B$8</f>
        <v>billion 2019 dollars / year</v>
      </c>
      <c r="G56" s="2" t="s">
        <v>1006</v>
      </c>
      <c r="H56" s="2" t="s">
        <v>1007</v>
      </c>
      <c r="I56" s="2" t="s">
        <v>980</v>
      </c>
    </row>
    <row r="57" spans="1:19" ht="43.5" x14ac:dyDescent="0.35">
      <c r="A57" s="30" t="s">
        <v>1232</v>
      </c>
      <c r="B57" s="30" t="s">
        <v>1009</v>
      </c>
      <c r="C57" s="72">
        <v>1</v>
      </c>
      <c r="D57" s="29" t="s">
        <v>68</v>
      </c>
      <c r="E57" s="29" t="s">
        <v>67</v>
      </c>
      <c r="F57" s="2" t="str">
        <f>UnitControlCenter!$B$8</f>
        <v>billion 2019 dollars / year</v>
      </c>
      <c r="G57" s="2" t="s">
        <v>1019</v>
      </c>
      <c r="H57" s="2" t="s">
        <v>1020</v>
      </c>
      <c r="I57" s="2" t="s">
        <v>1021</v>
      </c>
    </row>
    <row r="58" spans="1:19" ht="58" x14ac:dyDescent="0.35">
      <c r="A58" s="30" t="s">
        <v>1232</v>
      </c>
      <c r="B58" s="30" t="s">
        <v>1010</v>
      </c>
      <c r="C58" s="72">
        <v>1</v>
      </c>
      <c r="D58" s="29" t="s">
        <v>68</v>
      </c>
      <c r="E58" s="29" t="s">
        <v>67</v>
      </c>
      <c r="F58" s="2" t="str">
        <f>UnitControlCenter!$B$8</f>
        <v>billion 2019 dollars / year</v>
      </c>
      <c r="G58" s="2" t="s">
        <v>1030</v>
      </c>
      <c r="H58" s="2" t="s">
        <v>1028</v>
      </c>
      <c r="I58" s="2" t="s">
        <v>1029</v>
      </c>
    </row>
    <row r="59" spans="1:19" ht="43.5" x14ac:dyDescent="0.35">
      <c r="A59" s="30" t="s">
        <v>1232</v>
      </c>
      <c r="B59" s="30" t="s">
        <v>1011</v>
      </c>
      <c r="C59" s="72">
        <v>1</v>
      </c>
      <c r="D59" s="29" t="s">
        <v>68</v>
      </c>
      <c r="E59" s="29" t="s">
        <v>67</v>
      </c>
      <c r="F59" s="2" t="str">
        <f>UnitControlCenter!$B$8</f>
        <v>billion 2019 dollars / year</v>
      </c>
      <c r="G59" s="2" t="s">
        <v>1024</v>
      </c>
      <c r="H59" s="2" t="s">
        <v>1020</v>
      </c>
      <c r="I59" s="2" t="s">
        <v>1022</v>
      </c>
    </row>
    <row r="60" spans="1:19" ht="43.5" x14ac:dyDescent="0.35">
      <c r="A60" s="30" t="s">
        <v>1232</v>
      </c>
      <c r="B60" s="30" t="s">
        <v>1012</v>
      </c>
      <c r="C60" s="72">
        <v>1</v>
      </c>
      <c r="D60" s="29" t="s">
        <v>68</v>
      </c>
      <c r="E60" s="29" t="s">
        <v>67</v>
      </c>
      <c r="F60" s="2" t="str">
        <f>UnitControlCenter!$B$8</f>
        <v>billion 2019 dollars / year</v>
      </c>
      <c r="G60" s="2" t="s">
        <v>1025</v>
      </c>
      <c r="H60" s="2" t="s">
        <v>1020</v>
      </c>
      <c r="I60" s="2" t="s">
        <v>1023</v>
      </c>
    </row>
    <row r="61" spans="1:19" ht="58" x14ac:dyDescent="0.35">
      <c r="A61" s="30" t="s">
        <v>1232</v>
      </c>
      <c r="B61" s="30" t="s">
        <v>1013</v>
      </c>
      <c r="C61" s="72">
        <v>1</v>
      </c>
      <c r="D61" s="29" t="s">
        <v>68</v>
      </c>
      <c r="E61" s="29" t="s">
        <v>67</v>
      </c>
      <c r="F61" s="2" t="str">
        <f>UnitControlCenter!$B$8</f>
        <v>billion 2019 dollars / year</v>
      </c>
      <c r="G61" s="2" t="s">
        <v>1031</v>
      </c>
      <c r="H61" s="2" t="s">
        <v>1028</v>
      </c>
      <c r="I61" s="2" t="s">
        <v>1029</v>
      </c>
    </row>
    <row r="62" spans="1:19" ht="58" x14ac:dyDescent="0.35">
      <c r="A62" s="30" t="s">
        <v>1232</v>
      </c>
      <c r="B62" s="30" t="s">
        <v>1014</v>
      </c>
      <c r="C62" s="72">
        <v>1</v>
      </c>
      <c r="D62" s="29" t="s">
        <v>68</v>
      </c>
      <c r="E62" s="29" t="s">
        <v>67</v>
      </c>
      <c r="F62" s="2" t="str">
        <f>UnitControlCenter!$B$8</f>
        <v>billion 2019 dollars / year</v>
      </c>
      <c r="G62" s="2" t="s">
        <v>1032</v>
      </c>
      <c r="H62" s="2" t="s">
        <v>1028</v>
      </c>
      <c r="I62" s="2" t="s">
        <v>1029</v>
      </c>
    </row>
    <row r="63" spans="1:19" ht="72.5" x14ac:dyDescent="0.35">
      <c r="A63" s="30" t="s">
        <v>1232</v>
      </c>
      <c r="B63" s="30" t="s">
        <v>1015</v>
      </c>
      <c r="C63" s="72">
        <v>1</v>
      </c>
      <c r="D63" s="29" t="s">
        <v>68</v>
      </c>
      <c r="E63" s="29" t="s">
        <v>67</v>
      </c>
      <c r="F63" s="2" t="str">
        <f>UnitControlCenter!$B$8</f>
        <v>billion 2019 dollars / year</v>
      </c>
      <c r="G63" s="2" t="s">
        <v>1033</v>
      </c>
      <c r="H63" s="2" t="s">
        <v>1028</v>
      </c>
      <c r="I63" s="2" t="s">
        <v>1029</v>
      </c>
    </row>
    <row r="64" spans="1:19" ht="58" x14ac:dyDescent="0.35">
      <c r="A64" s="30" t="s">
        <v>1232</v>
      </c>
      <c r="B64" s="30" t="s">
        <v>1039</v>
      </c>
      <c r="C64" s="72">
        <v>1</v>
      </c>
      <c r="D64" s="29" t="s">
        <v>68</v>
      </c>
      <c r="E64" s="29" t="s">
        <v>67</v>
      </c>
      <c r="F64" s="2" t="str">
        <f>UnitControlCenter!$B$8</f>
        <v>billion 2019 dollars / year</v>
      </c>
      <c r="G64" s="2" t="s">
        <v>1037</v>
      </c>
      <c r="H64" s="2" t="s">
        <v>1028</v>
      </c>
      <c r="I64" s="2" t="s">
        <v>1035</v>
      </c>
    </row>
    <row r="65" spans="1:19" ht="58.5" thickBot="1" x14ac:dyDescent="0.4">
      <c r="A65" s="64" t="s">
        <v>1232</v>
      </c>
      <c r="B65" s="64" t="s">
        <v>1040</v>
      </c>
      <c r="C65" s="79">
        <v>1</v>
      </c>
      <c r="D65" s="65" t="s">
        <v>68</v>
      </c>
      <c r="E65" s="65" t="s">
        <v>67</v>
      </c>
      <c r="F65" s="68" t="str">
        <f>UnitControlCenter!$B$8</f>
        <v>billion 2019 dollars / year</v>
      </c>
      <c r="G65" s="68" t="s">
        <v>1038</v>
      </c>
      <c r="H65" s="68" t="s">
        <v>1028</v>
      </c>
      <c r="I65" s="68" t="s">
        <v>1036</v>
      </c>
      <c r="J65" s="66"/>
      <c r="K65" s="66"/>
      <c r="L65" s="66"/>
      <c r="M65" s="66"/>
      <c r="N65" s="66"/>
      <c r="O65" s="66"/>
      <c r="P65" s="66"/>
      <c r="Q65" s="66"/>
      <c r="R65" s="66"/>
      <c r="S65" s="66"/>
    </row>
    <row r="66" spans="1:19" ht="29" x14ac:dyDescent="0.35">
      <c r="A66" s="30" t="s">
        <v>609</v>
      </c>
      <c r="B66" s="30" t="s">
        <v>1381</v>
      </c>
      <c r="C66" s="92">
        <v>1</v>
      </c>
      <c r="D66" s="29" t="s">
        <v>66</v>
      </c>
      <c r="E66" s="29" t="s">
        <v>1384</v>
      </c>
      <c r="F66" s="2" t="str">
        <f>UnitControlCenter!$B$11</f>
        <v>incidents / year</v>
      </c>
      <c r="G66" s="29" t="s">
        <v>1282</v>
      </c>
      <c r="I66" s="29"/>
    </row>
    <row r="67" spans="1:19" x14ac:dyDescent="0.35">
      <c r="A67" s="30" t="s">
        <v>609</v>
      </c>
      <c r="B67" s="30" t="s">
        <v>1274</v>
      </c>
      <c r="C67" s="72">
        <v>1</v>
      </c>
      <c r="D67" s="29" t="s">
        <v>66</v>
      </c>
      <c r="E67" s="29" t="s">
        <v>67</v>
      </c>
      <c r="F67" s="2" t="str">
        <f>UnitControlCenter!$B$11</f>
        <v>incidents / year</v>
      </c>
      <c r="G67" s="29" t="s">
        <v>1282</v>
      </c>
      <c r="I67" s="29"/>
    </row>
    <row r="68" spans="1:19" ht="29" x14ac:dyDescent="0.35">
      <c r="A68" s="30" t="s">
        <v>609</v>
      </c>
      <c r="B68" s="30" t="s">
        <v>610</v>
      </c>
      <c r="C68" s="80">
        <v>1</v>
      </c>
      <c r="D68" s="29" t="s">
        <v>66</v>
      </c>
      <c r="E68" s="29" t="s">
        <v>67</v>
      </c>
      <c r="F68" s="3" t="str">
        <f>UnitControlCenter!$B$8</f>
        <v>billion 2019 dollars / year</v>
      </c>
      <c r="G68" s="29" t="s">
        <v>70</v>
      </c>
      <c r="H68" s="71"/>
      <c r="I68" s="29"/>
    </row>
    <row r="69" spans="1:19" x14ac:dyDescent="0.35">
      <c r="A69" s="30" t="s">
        <v>609</v>
      </c>
      <c r="B69" s="30" t="s">
        <v>1275</v>
      </c>
      <c r="C69" s="80">
        <v>1</v>
      </c>
      <c r="D69" s="29" t="s">
        <v>66</v>
      </c>
      <c r="E69" s="29" t="s">
        <v>67</v>
      </c>
      <c r="F69" s="2" t="str">
        <f>UnitControlCenter!$B$11</f>
        <v>incidents / year</v>
      </c>
      <c r="G69" s="29" t="s">
        <v>1283</v>
      </c>
      <c r="H69" s="71"/>
      <c r="I69" s="29"/>
    </row>
    <row r="70" spans="1:19" ht="29" x14ac:dyDescent="0.35">
      <c r="A70" s="30" t="s">
        <v>609</v>
      </c>
      <c r="B70" s="30" t="s">
        <v>1276</v>
      </c>
      <c r="C70" s="80">
        <v>1</v>
      </c>
      <c r="D70" s="29" t="s">
        <v>66</v>
      </c>
      <c r="E70" s="29" t="s">
        <v>67</v>
      </c>
      <c r="F70" s="2" t="str">
        <f>UnitControlCenter!$B$11</f>
        <v>incidents / year</v>
      </c>
      <c r="G70" s="29" t="s">
        <v>1284</v>
      </c>
      <c r="H70" s="71"/>
      <c r="I70" s="29"/>
    </row>
    <row r="71" spans="1:19" x14ac:dyDescent="0.35">
      <c r="A71" s="30" t="s">
        <v>609</v>
      </c>
      <c r="B71" s="30" t="s">
        <v>1289</v>
      </c>
      <c r="C71" s="80">
        <v>1</v>
      </c>
      <c r="D71" s="29" t="s">
        <v>66</v>
      </c>
      <c r="E71" s="29" t="s">
        <v>67</v>
      </c>
      <c r="F71" s="2" t="str">
        <f>UnitControlCenter!$B$11</f>
        <v>incidents / year</v>
      </c>
      <c r="G71" s="29" t="s">
        <v>1290</v>
      </c>
      <c r="H71" s="71"/>
      <c r="I71" s="29"/>
    </row>
    <row r="72" spans="1:19" x14ac:dyDescent="0.35">
      <c r="A72" s="30" t="s">
        <v>609</v>
      </c>
      <c r="B72" s="30" t="s">
        <v>1277</v>
      </c>
      <c r="C72" s="80">
        <v>1</v>
      </c>
      <c r="D72" s="29" t="s">
        <v>66</v>
      </c>
      <c r="E72" s="29" t="s">
        <v>67</v>
      </c>
      <c r="F72" s="2" t="str">
        <f>UnitControlCenter!$B$11</f>
        <v>incidents / year</v>
      </c>
      <c r="G72" s="29" t="s">
        <v>1285</v>
      </c>
      <c r="H72" s="71"/>
      <c r="I72" s="29"/>
    </row>
    <row r="73" spans="1:19" x14ac:dyDescent="0.35">
      <c r="A73" s="30" t="s">
        <v>609</v>
      </c>
      <c r="B73" s="30" t="s">
        <v>1278</v>
      </c>
      <c r="C73" s="80">
        <v>1</v>
      </c>
      <c r="D73" s="29" t="s">
        <v>66</v>
      </c>
      <c r="E73" s="29" t="s">
        <v>67</v>
      </c>
      <c r="F73" s="2" t="str">
        <f>UnitControlCenter!$B$11</f>
        <v>incidents / year</v>
      </c>
      <c r="G73" s="29" t="s">
        <v>1286</v>
      </c>
      <c r="H73" s="71"/>
      <c r="I73" s="29"/>
    </row>
    <row r="74" spans="1:19" x14ac:dyDescent="0.35">
      <c r="A74" s="30" t="s">
        <v>609</v>
      </c>
      <c r="B74" s="30" t="s">
        <v>1279</v>
      </c>
      <c r="C74" s="80">
        <v>1</v>
      </c>
      <c r="D74" s="29" t="s">
        <v>66</v>
      </c>
      <c r="E74" s="29" t="s">
        <v>67</v>
      </c>
      <c r="F74" s="2" t="str">
        <f>UnitControlCenter!$B$11</f>
        <v>incidents / year</v>
      </c>
      <c r="G74" s="29" t="s">
        <v>1287</v>
      </c>
      <c r="H74" s="71"/>
      <c r="I74" s="29"/>
    </row>
    <row r="75" spans="1:19" ht="29.5" thickBot="1" x14ac:dyDescent="0.4">
      <c r="A75" s="64" t="s">
        <v>609</v>
      </c>
      <c r="B75" s="64" t="s">
        <v>1280</v>
      </c>
      <c r="C75" s="79">
        <v>1</v>
      </c>
      <c r="D75" s="65" t="s">
        <v>66</v>
      </c>
      <c r="E75" s="65" t="s">
        <v>67</v>
      </c>
      <c r="F75" s="68" t="str">
        <f>UnitControlCenter!$B$11</f>
        <v>incidents / year</v>
      </c>
      <c r="G75" s="65" t="s">
        <v>1288</v>
      </c>
      <c r="H75" s="66"/>
      <c r="I75" s="65"/>
      <c r="J75" s="66"/>
      <c r="K75" s="66"/>
      <c r="L75" s="66"/>
      <c r="M75" s="66"/>
      <c r="N75" s="66"/>
      <c r="O75" s="66"/>
      <c r="P75" s="66"/>
      <c r="Q75" s="66"/>
      <c r="R75" s="66"/>
      <c r="S75" s="66"/>
    </row>
    <row r="76" spans="1:19" ht="130.5" x14ac:dyDescent="0.35">
      <c r="A76" s="30" t="s">
        <v>761</v>
      </c>
      <c r="B76" s="30" t="s">
        <v>611</v>
      </c>
      <c r="C76" s="72">
        <v>1</v>
      </c>
      <c r="D76" s="29" t="s">
        <v>68</v>
      </c>
      <c r="E76" s="29" t="s">
        <v>69</v>
      </c>
      <c r="F76" s="2" t="str">
        <f>UnitControlCenter!$B$15</f>
        <v>terawatt-hours (TWh) / year</v>
      </c>
      <c r="G76" s="29" t="s">
        <v>798</v>
      </c>
      <c r="H76" s="19" t="s">
        <v>799</v>
      </c>
      <c r="I76" s="29" t="s">
        <v>806</v>
      </c>
    </row>
    <row r="77" spans="1:19" ht="145" x14ac:dyDescent="0.35">
      <c r="A77" s="30" t="s">
        <v>761</v>
      </c>
      <c r="B77" s="30" t="s">
        <v>612</v>
      </c>
      <c r="C77" s="72">
        <v>1</v>
      </c>
      <c r="D77" s="29" t="s">
        <v>68</v>
      </c>
      <c r="E77" s="29" t="s">
        <v>67</v>
      </c>
      <c r="F77" s="2" t="str">
        <f>UnitControlCenter!$B$15</f>
        <v>terawatt-hours (TWh) / year</v>
      </c>
      <c r="G77" s="29" t="s">
        <v>800</v>
      </c>
      <c r="H77" s="19" t="s">
        <v>801</v>
      </c>
      <c r="I77" s="29" t="s">
        <v>807</v>
      </c>
    </row>
    <row r="78" spans="1:19" ht="130.5" x14ac:dyDescent="0.35">
      <c r="A78" s="30" t="s">
        <v>761</v>
      </c>
      <c r="B78" s="30" t="s">
        <v>613</v>
      </c>
      <c r="C78" s="72">
        <v>1</v>
      </c>
      <c r="D78" s="29" t="s">
        <v>68</v>
      </c>
      <c r="E78" s="29" t="s">
        <v>69</v>
      </c>
      <c r="F78" s="2" t="str">
        <f>UnitControlCenter!$B$16</f>
        <v>gigawatts (GW) / year</v>
      </c>
      <c r="G78" s="29" t="s">
        <v>802</v>
      </c>
      <c r="H78" s="19" t="s">
        <v>803</v>
      </c>
      <c r="I78" s="29" t="s">
        <v>808</v>
      </c>
    </row>
    <row r="79" spans="1:19" ht="145" x14ac:dyDescent="0.35">
      <c r="A79" s="30" t="s">
        <v>761</v>
      </c>
      <c r="B79" s="30" t="s">
        <v>614</v>
      </c>
      <c r="C79" s="72">
        <v>1</v>
      </c>
      <c r="D79" s="29" t="s">
        <v>68</v>
      </c>
      <c r="E79" s="29" t="s">
        <v>67</v>
      </c>
      <c r="F79" s="2" t="str">
        <f>UnitControlCenter!$B$16</f>
        <v>gigawatts (GW) / year</v>
      </c>
      <c r="G79" s="29" t="s">
        <v>804</v>
      </c>
      <c r="H79" s="19" t="s">
        <v>805</v>
      </c>
      <c r="I79" s="29" t="s">
        <v>809</v>
      </c>
    </row>
    <row r="80" spans="1:19" ht="44" thickBot="1" x14ac:dyDescent="0.4">
      <c r="A80" s="64" t="s">
        <v>761</v>
      </c>
      <c r="B80" s="64" t="s">
        <v>762</v>
      </c>
      <c r="C80" s="79">
        <v>1</v>
      </c>
      <c r="D80" s="65" t="s">
        <v>68</v>
      </c>
      <c r="E80" s="65" t="s">
        <v>69</v>
      </c>
      <c r="F80" s="68" t="str">
        <f>UnitControlCenter!$B$15</f>
        <v>terawatt-hours (TWh) / year</v>
      </c>
      <c r="G80" s="65" t="s">
        <v>1197</v>
      </c>
      <c r="H80" s="65" t="s">
        <v>1198</v>
      </c>
      <c r="I80" s="65" t="s">
        <v>810</v>
      </c>
      <c r="J80" s="66"/>
      <c r="K80" s="66"/>
      <c r="L80" s="66"/>
      <c r="M80" s="66"/>
      <c r="N80" s="66"/>
      <c r="O80" s="66"/>
      <c r="P80" s="66"/>
      <c r="Q80" s="66"/>
      <c r="R80" s="66"/>
      <c r="S80" s="66"/>
    </row>
    <row r="81" spans="1:19" ht="116" x14ac:dyDescent="0.35">
      <c r="A81" s="30" t="s">
        <v>754</v>
      </c>
      <c r="B81" s="30" t="s">
        <v>615</v>
      </c>
      <c r="C81" s="72">
        <v>1</v>
      </c>
      <c r="D81" s="29" t="s">
        <v>68</v>
      </c>
      <c r="E81" s="29" t="s">
        <v>633</v>
      </c>
      <c r="F81" s="2" t="str">
        <f>UnitControlCenter!$B$17</f>
        <v>2019 dollars / megawatt-hour (MWh)</v>
      </c>
      <c r="G81" s="29" t="s">
        <v>811</v>
      </c>
      <c r="H81" s="19" t="s">
        <v>812</v>
      </c>
      <c r="I81" s="29" t="s">
        <v>813</v>
      </c>
    </row>
    <row r="82" spans="1:19" ht="29" x14ac:dyDescent="0.35">
      <c r="A82" s="30" t="s">
        <v>754</v>
      </c>
      <c r="B82" s="30" t="s">
        <v>616</v>
      </c>
      <c r="C82" s="72">
        <v>1</v>
      </c>
      <c r="D82" s="29" t="s">
        <v>68</v>
      </c>
      <c r="E82" s="29" t="s">
        <v>69</v>
      </c>
      <c r="F82" s="2" t="str">
        <f>UnitControlCenter!$B$15</f>
        <v>terawatt-hours (TWh) / year</v>
      </c>
      <c r="G82" s="29" t="s">
        <v>1131</v>
      </c>
      <c r="H82" s="19" t="s">
        <v>1132</v>
      </c>
      <c r="I82" s="29" t="s">
        <v>1133</v>
      </c>
    </row>
    <row r="83" spans="1:19" ht="101.5" x14ac:dyDescent="0.35">
      <c r="A83" s="30" t="s">
        <v>754</v>
      </c>
      <c r="B83" s="30" t="s">
        <v>755</v>
      </c>
      <c r="C83" s="72">
        <v>1</v>
      </c>
      <c r="D83" s="29" t="s">
        <v>68</v>
      </c>
      <c r="E83" s="29" t="s">
        <v>69</v>
      </c>
      <c r="F83" s="2" t="str">
        <f>UnitControlCenter!$B$18</f>
        <v>cubic km / yr</v>
      </c>
      <c r="G83" s="29" t="s">
        <v>814</v>
      </c>
      <c r="H83" s="19" t="s">
        <v>815</v>
      </c>
      <c r="I83" s="29" t="s">
        <v>816</v>
      </c>
    </row>
    <row r="84" spans="1:19" ht="102" thickBot="1" x14ac:dyDescent="0.4">
      <c r="A84" s="64" t="s">
        <v>754</v>
      </c>
      <c r="B84" s="64" t="s">
        <v>756</v>
      </c>
      <c r="C84" s="79">
        <v>1</v>
      </c>
      <c r="D84" s="65" t="s">
        <v>68</v>
      </c>
      <c r="E84" s="65" t="s">
        <v>69</v>
      </c>
      <c r="F84" s="68" t="str">
        <f>UnitControlCenter!$B$18</f>
        <v>cubic km / yr</v>
      </c>
      <c r="G84" s="65" t="s">
        <v>817</v>
      </c>
      <c r="H84" s="66" t="s">
        <v>818</v>
      </c>
      <c r="I84" s="65" t="s">
        <v>819</v>
      </c>
    </row>
    <row r="85" spans="1:19" ht="72.5" x14ac:dyDescent="0.35">
      <c r="A85" s="30" t="s">
        <v>1094</v>
      </c>
      <c r="B85" s="30" t="s">
        <v>1095</v>
      </c>
      <c r="C85" s="72">
        <v>1</v>
      </c>
      <c r="D85" s="29" t="s">
        <v>68</v>
      </c>
      <c r="E85" s="29" t="s">
        <v>69</v>
      </c>
      <c r="F85" s="2" t="str">
        <f>UnitControlCenter!$B$21</f>
        <v>million vehicles / year</v>
      </c>
      <c r="G85" s="29" t="s">
        <v>940</v>
      </c>
      <c r="H85" s="29" t="s">
        <v>941</v>
      </c>
      <c r="I85" s="29" t="s">
        <v>942</v>
      </c>
    </row>
    <row r="86" spans="1:19" ht="72.5" x14ac:dyDescent="0.35">
      <c r="A86" s="30" t="s">
        <v>1094</v>
      </c>
      <c r="B86" s="30" t="s">
        <v>1096</v>
      </c>
      <c r="C86" s="72">
        <v>1</v>
      </c>
      <c r="D86" s="29" t="s">
        <v>68</v>
      </c>
      <c r="E86" s="29" t="s">
        <v>69</v>
      </c>
      <c r="F86" s="2" t="str">
        <f>UnitControlCenter!$B$22</f>
        <v>thousand vehicles / year</v>
      </c>
      <c r="G86" s="29" t="s">
        <v>943</v>
      </c>
      <c r="H86" s="29" t="s">
        <v>944</v>
      </c>
      <c r="I86" s="29" t="s">
        <v>945</v>
      </c>
    </row>
    <row r="87" spans="1:19" ht="72.5" x14ac:dyDescent="0.35">
      <c r="A87" s="30" t="s">
        <v>1094</v>
      </c>
      <c r="B87" s="30" t="s">
        <v>1097</v>
      </c>
      <c r="C87" s="72">
        <v>1</v>
      </c>
      <c r="D87" s="29" t="s">
        <v>68</v>
      </c>
      <c r="E87" s="29" t="s">
        <v>69</v>
      </c>
      <c r="F87" s="2" t="str">
        <f>UnitControlCenter!$B$22</f>
        <v>thousand vehicles / year</v>
      </c>
      <c r="G87" s="29" t="s">
        <v>946</v>
      </c>
      <c r="H87" s="29" t="s">
        <v>941</v>
      </c>
      <c r="I87" s="29" t="s">
        <v>942</v>
      </c>
    </row>
    <row r="88" spans="1:19" ht="72.5" x14ac:dyDescent="0.35">
      <c r="A88" s="30" t="s">
        <v>1094</v>
      </c>
      <c r="B88" s="30" t="s">
        <v>1098</v>
      </c>
      <c r="C88" s="72">
        <v>1</v>
      </c>
      <c r="D88" s="29" t="s">
        <v>68</v>
      </c>
      <c r="E88" s="29" t="s">
        <v>69</v>
      </c>
      <c r="F88" s="2" t="str">
        <f>UnitControlCenter!$B$22</f>
        <v>thousand vehicles / year</v>
      </c>
      <c r="G88" s="29" t="s">
        <v>947</v>
      </c>
      <c r="H88" s="29" t="s">
        <v>944</v>
      </c>
      <c r="I88" s="29" t="s">
        <v>945</v>
      </c>
    </row>
    <row r="89" spans="1:19" ht="29" x14ac:dyDescent="0.35">
      <c r="A89" s="30" t="s">
        <v>1094</v>
      </c>
      <c r="B89" s="30" t="s">
        <v>1099</v>
      </c>
      <c r="C89" s="72">
        <v>1</v>
      </c>
      <c r="D89" s="29" t="s">
        <v>68</v>
      </c>
      <c r="E89" s="29" t="s">
        <v>69</v>
      </c>
      <c r="F89" s="2" t="str">
        <f>UnitControlCenter!$B$22</f>
        <v>thousand vehicles / year</v>
      </c>
      <c r="G89" s="29" t="s">
        <v>820</v>
      </c>
      <c r="H89" s="29" t="s">
        <v>821</v>
      </c>
      <c r="I89" s="29" t="s">
        <v>924</v>
      </c>
    </row>
    <row r="90" spans="1:19" ht="72.5" x14ac:dyDescent="0.35">
      <c r="A90" s="30" t="s">
        <v>1094</v>
      </c>
      <c r="B90" s="30" t="s">
        <v>1100</v>
      </c>
      <c r="C90" s="72">
        <v>1</v>
      </c>
      <c r="D90" s="29" t="s">
        <v>68</v>
      </c>
      <c r="E90" s="29" t="s">
        <v>69</v>
      </c>
      <c r="F90" s="2" t="str">
        <f>UnitControlCenter!$B$23</f>
        <v>million vehicles</v>
      </c>
      <c r="G90" s="29" t="s">
        <v>948</v>
      </c>
      <c r="H90" s="29" t="s">
        <v>941</v>
      </c>
      <c r="I90" s="29" t="s">
        <v>942</v>
      </c>
    </row>
    <row r="91" spans="1:19" ht="72.5" x14ac:dyDescent="0.35">
      <c r="A91" s="30" t="s">
        <v>1094</v>
      </c>
      <c r="B91" s="30" t="s">
        <v>1101</v>
      </c>
      <c r="C91" s="72">
        <v>1</v>
      </c>
      <c r="D91" s="29" t="s">
        <v>68</v>
      </c>
      <c r="E91" s="29" t="s">
        <v>69</v>
      </c>
      <c r="F91" s="2" t="str">
        <f>UnitControlCenter!$B$24</f>
        <v>thousand vehicles</v>
      </c>
      <c r="G91" s="29" t="s">
        <v>1195</v>
      </c>
      <c r="H91" s="29" t="s">
        <v>944</v>
      </c>
      <c r="I91" s="29" t="s">
        <v>945</v>
      </c>
    </row>
    <row r="92" spans="1:19" ht="58" x14ac:dyDescent="0.35">
      <c r="A92" s="30" t="s">
        <v>1094</v>
      </c>
      <c r="B92" s="30" t="s">
        <v>1102</v>
      </c>
      <c r="C92" s="72">
        <v>1</v>
      </c>
      <c r="D92" s="29" t="s">
        <v>68</v>
      </c>
      <c r="E92" s="29" t="s">
        <v>69</v>
      </c>
      <c r="F92" s="2" t="str">
        <f>UnitControlCenter!$B$23</f>
        <v>million vehicles</v>
      </c>
      <c r="G92" s="29" t="s">
        <v>949</v>
      </c>
      <c r="H92" s="29" t="s">
        <v>941</v>
      </c>
      <c r="I92" s="29" t="s">
        <v>942</v>
      </c>
    </row>
    <row r="93" spans="1:19" ht="58" x14ac:dyDescent="0.35">
      <c r="A93" s="30" t="s">
        <v>1094</v>
      </c>
      <c r="B93" s="30" t="s">
        <v>1103</v>
      </c>
      <c r="C93" s="72">
        <v>1</v>
      </c>
      <c r="D93" s="29" t="s">
        <v>68</v>
      </c>
      <c r="E93" s="29" t="s">
        <v>69</v>
      </c>
      <c r="F93" s="2" t="str">
        <f>UnitControlCenter!$B$23</f>
        <v>million vehicles</v>
      </c>
      <c r="G93" s="29" t="s">
        <v>950</v>
      </c>
      <c r="H93" s="29" t="s">
        <v>944</v>
      </c>
      <c r="I93" s="29" t="s">
        <v>945</v>
      </c>
    </row>
    <row r="94" spans="1:19" ht="29.5" thickBot="1" x14ac:dyDescent="0.4">
      <c r="A94" s="64" t="s">
        <v>1094</v>
      </c>
      <c r="B94" s="64" t="s">
        <v>1104</v>
      </c>
      <c r="C94" s="79">
        <v>1</v>
      </c>
      <c r="D94" s="65" t="s">
        <v>68</v>
      </c>
      <c r="E94" s="65" t="s">
        <v>69</v>
      </c>
      <c r="F94" s="68" t="str">
        <f>UnitControlCenter!$B$23</f>
        <v>million vehicles</v>
      </c>
      <c r="G94" s="65" t="s">
        <v>925</v>
      </c>
      <c r="H94" s="65" t="s">
        <v>821</v>
      </c>
      <c r="I94" s="65" t="s">
        <v>924</v>
      </c>
      <c r="J94" s="66"/>
      <c r="K94" s="66"/>
      <c r="L94" s="66"/>
      <c r="M94" s="66"/>
      <c r="N94" s="66"/>
      <c r="O94" s="66"/>
      <c r="P94" s="66"/>
      <c r="Q94" s="66"/>
      <c r="R94" s="66"/>
      <c r="S94" s="66"/>
    </row>
    <row r="95" spans="1:19" ht="130.5" x14ac:dyDescent="0.35">
      <c r="A95" s="30" t="s">
        <v>1228</v>
      </c>
      <c r="B95" s="30" t="s">
        <v>619</v>
      </c>
      <c r="C95" s="72">
        <v>1</v>
      </c>
      <c r="D95" s="29" t="s">
        <v>68</v>
      </c>
      <c r="E95" s="29" t="s">
        <v>69</v>
      </c>
      <c r="F95" s="2" t="str">
        <f>UnitControlCenter!$B$3</f>
        <v>million metric tons / year</v>
      </c>
      <c r="G95" s="29" t="s">
        <v>926</v>
      </c>
      <c r="H95" s="29" t="s">
        <v>1130</v>
      </c>
      <c r="I95" s="29" t="s">
        <v>927</v>
      </c>
    </row>
    <row r="96" spans="1:19" ht="87" x14ac:dyDescent="0.35">
      <c r="A96" s="30" t="s">
        <v>1228</v>
      </c>
      <c r="B96" s="30" t="s">
        <v>620</v>
      </c>
      <c r="C96" s="72">
        <v>1</v>
      </c>
      <c r="D96" s="29" t="s">
        <v>68</v>
      </c>
      <c r="E96" s="29" t="s">
        <v>69</v>
      </c>
      <c r="F96" s="2" t="str">
        <f>UnitControlCenter!$B$25</f>
        <v>quads / year</v>
      </c>
      <c r="G96" s="29" t="s">
        <v>1129</v>
      </c>
      <c r="H96" s="29" t="s">
        <v>951</v>
      </c>
      <c r="I96" s="29" t="s">
        <v>952</v>
      </c>
    </row>
    <row r="97" spans="1:19" ht="116" x14ac:dyDescent="0.35">
      <c r="A97" s="30" t="s">
        <v>1228</v>
      </c>
      <c r="B97" s="30" t="s">
        <v>672</v>
      </c>
      <c r="C97" s="80">
        <v>1</v>
      </c>
      <c r="D97" s="29" t="s">
        <v>68</v>
      </c>
      <c r="E97" s="29" t="s">
        <v>69</v>
      </c>
      <c r="F97" s="3" t="str">
        <f>UnitControlCenter!$B$25</f>
        <v>quads / year</v>
      </c>
      <c r="G97" s="29" t="s">
        <v>928</v>
      </c>
      <c r="H97" s="29" t="s">
        <v>1130</v>
      </c>
      <c r="I97" s="29" t="s">
        <v>927</v>
      </c>
    </row>
    <row r="98" spans="1:19" ht="43.5" x14ac:dyDescent="0.35">
      <c r="A98" s="30" t="s">
        <v>1228</v>
      </c>
      <c r="B98" s="30" t="s">
        <v>1229</v>
      </c>
      <c r="C98" s="80">
        <v>1</v>
      </c>
      <c r="D98" s="29" t="s">
        <v>68</v>
      </c>
      <c r="E98" s="29" t="s">
        <v>69</v>
      </c>
      <c r="F98" s="3" t="str">
        <f>UnitControlCenter!$B$19</f>
        <v>trillion passenger-miles / year</v>
      </c>
      <c r="G98" s="29" t="s">
        <v>634</v>
      </c>
      <c r="H98" s="71" t="s">
        <v>882</v>
      </c>
      <c r="I98" s="29" t="s">
        <v>883</v>
      </c>
    </row>
    <row r="99" spans="1:19" ht="44" thickBot="1" x14ac:dyDescent="0.4">
      <c r="A99" s="64" t="s">
        <v>1228</v>
      </c>
      <c r="B99" s="64" t="s">
        <v>1230</v>
      </c>
      <c r="C99" s="79">
        <v>1</v>
      </c>
      <c r="D99" s="65" t="s">
        <v>68</v>
      </c>
      <c r="E99" s="65" t="s">
        <v>69</v>
      </c>
      <c r="F99" s="68" t="str">
        <f>UnitControlCenter!$B$20</f>
        <v>trillion freight ton-miles / year</v>
      </c>
      <c r="G99" s="65" t="s">
        <v>921</v>
      </c>
      <c r="H99" s="66" t="s">
        <v>922</v>
      </c>
      <c r="I99" s="65" t="s">
        <v>923</v>
      </c>
      <c r="J99" s="66"/>
      <c r="K99" s="66"/>
      <c r="L99" s="66"/>
      <c r="M99" s="66"/>
      <c r="N99" s="66"/>
      <c r="O99" s="66"/>
      <c r="P99" s="66"/>
      <c r="Q99" s="66"/>
      <c r="R99" s="66"/>
      <c r="S99" s="66"/>
    </row>
    <row r="100" spans="1:19" ht="58" x14ac:dyDescent="0.35">
      <c r="A100" s="32" t="s">
        <v>621</v>
      </c>
      <c r="B100" s="30" t="s">
        <v>1081</v>
      </c>
      <c r="C100" s="72">
        <v>1</v>
      </c>
      <c r="D100" s="29" t="s">
        <v>68</v>
      </c>
      <c r="E100" s="29" t="s">
        <v>69</v>
      </c>
      <c r="F100" s="2" t="str">
        <f>UnitControlCenter!$B$25</f>
        <v>quads / year</v>
      </c>
      <c r="G100" s="29" t="s">
        <v>933</v>
      </c>
      <c r="H100" s="19" t="s">
        <v>930</v>
      </c>
      <c r="I100" s="29" t="s">
        <v>931</v>
      </c>
    </row>
    <row r="101" spans="1:19" ht="72.5" x14ac:dyDescent="0.35">
      <c r="A101" s="32" t="s">
        <v>621</v>
      </c>
      <c r="B101" s="30" t="s">
        <v>1082</v>
      </c>
      <c r="C101" s="72">
        <v>1</v>
      </c>
      <c r="D101" s="29" t="s">
        <v>68</v>
      </c>
      <c r="E101" s="29" t="s">
        <v>69</v>
      </c>
      <c r="F101" s="2" t="str">
        <f>UnitControlCenter!$B$25</f>
        <v>quads / year</v>
      </c>
      <c r="G101" s="29" t="s">
        <v>1078</v>
      </c>
      <c r="H101" s="19" t="s">
        <v>1079</v>
      </c>
      <c r="I101" s="29" t="s">
        <v>1080</v>
      </c>
    </row>
    <row r="102" spans="1:19" ht="72.5" x14ac:dyDescent="0.35">
      <c r="A102" s="32" t="s">
        <v>621</v>
      </c>
      <c r="B102" s="30" t="s">
        <v>1083</v>
      </c>
      <c r="C102" s="72">
        <v>1</v>
      </c>
      <c r="D102" s="29" t="s">
        <v>68</v>
      </c>
      <c r="E102" s="29" t="s">
        <v>69</v>
      </c>
      <c r="F102" s="2" t="str">
        <f>UnitControlCenter!$B$25</f>
        <v>quads / year</v>
      </c>
      <c r="G102" s="29" t="s">
        <v>1085</v>
      </c>
      <c r="H102" s="19" t="s">
        <v>930</v>
      </c>
      <c r="I102" s="29" t="s">
        <v>931</v>
      </c>
    </row>
    <row r="103" spans="1:19" ht="102" thickBot="1" x14ac:dyDescent="0.4">
      <c r="A103" s="67" t="s">
        <v>621</v>
      </c>
      <c r="B103" s="64" t="s">
        <v>1084</v>
      </c>
      <c r="C103" s="79">
        <v>1</v>
      </c>
      <c r="D103" s="65" t="s">
        <v>68</v>
      </c>
      <c r="E103" s="65" t="s">
        <v>69</v>
      </c>
      <c r="F103" s="68" t="str">
        <f>UnitControlCenter!$B$25</f>
        <v>quads / year</v>
      </c>
      <c r="G103" s="65" t="s">
        <v>1086</v>
      </c>
      <c r="H103" s="66" t="s">
        <v>1079</v>
      </c>
      <c r="I103" s="65" t="s">
        <v>1080</v>
      </c>
      <c r="J103" s="66"/>
      <c r="K103" s="66"/>
      <c r="L103" s="66"/>
      <c r="M103" s="66"/>
      <c r="N103" s="66"/>
      <c r="O103" s="66"/>
      <c r="P103" s="66"/>
      <c r="Q103" s="66"/>
      <c r="R103" s="66"/>
      <c r="S103" s="66"/>
    </row>
    <row r="104" spans="1:19" ht="72.5" x14ac:dyDescent="0.35">
      <c r="A104" s="32" t="s">
        <v>1178</v>
      </c>
      <c r="B104" s="30" t="s">
        <v>668</v>
      </c>
      <c r="C104" s="72">
        <v>1</v>
      </c>
      <c r="D104" s="29" t="s">
        <v>68</v>
      </c>
      <c r="E104" s="29" t="s">
        <v>69</v>
      </c>
      <c r="F104" s="2" t="str">
        <f>UnitControlCenter!$B$3</f>
        <v>million metric tons / year</v>
      </c>
      <c r="G104" s="29" t="s">
        <v>929</v>
      </c>
      <c r="H104" s="19" t="s">
        <v>930</v>
      </c>
      <c r="I104" s="29" t="s">
        <v>931</v>
      </c>
    </row>
    <row r="105" spans="1:19" ht="43.5" x14ac:dyDescent="0.35">
      <c r="A105" s="32" t="s">
        <v>1178</v>
      </c>
      <c r="B105" s="30" t="s">
        <v>669</v>
      </c>
      <c r="C105" s="72">
        <v>1</v>
      </c>
      <c r="D105" s="29" t="s">
        <v>68</v>
      </c>
      <c r="E105" s="29" t="s">
        <v>69</v>
      </c>
      <c r="F105" s="2" t="str">
        <f>UnitControlCenter!$B$3</f>
        <v>million metric tons / year</v>
      </c>
      <c r="G105" s="29" t="s">
        <v>938</v>
      </c>
      <c r="H105" s="19" t="s">
        <v>936</v>
      </c>
      <c r="I105" s="29" t="s">
        <v>937</v>
      </c>
    </row>
    <row r="106" spans="1:19" ht="58" x14ac:dyDescent="0.35">
      <c r="A106" s="32" t="s">
        <v>1178</v>
      </c>
      <c r="B106" s="30" t="s">
        <v>670</v>
      </c>
      <c r="C106" s="72">
        <v>1</v>
      </c>
      <c r="D106" s="29" t="s">
        <v>68</v>
      </c>
      <c r="E106" s="29" t="s">
        <v>69</v>
      </c>
      <c r="F106" s="2" t="str">
        <f>UnitControlCenter!$B$3</f>
        <v>million metric tons / year</v>
      </c>
      <c r="G106" s="29" t="s">
        <v>932</v>
      </c>
      <c r="H106" s="19" t="s">
        <v>930</v>
      </c>
      <c r="I106" s="29" t="s">
        <v>931</v>
      </c>
    </row>
    <row r="107" spans="1:19" ht="29" x14ac:dyDescent="0.35">
      <c r="A107" s="32" t="s">
        <v>1178</v>
      </c>
      <c r="B107" s="30" t="s">
        <v>671</v>
      </c>
      <c r="C107" s="80">
        <v>1</v>
      </c>
      <c r="D107" s="29" t="s">
        <v>68</v>
      </c>
      <c r="E107" s="29" t="s">
        <v>69</v>
      </c>
      <c r="F107" s="3" t="str">
        <f>UnitControlCenter!$B$3</f>
        <v>million metric tons / year</v>
      </c>
      <c r="G107" s="29" t="s">
        <v>939</v>
      </c>
      <c r="H107" s="71" t="s">
        <v>936</v>
      </c>
      <c r="I107" s="29" t="s">
        <v>937</v>
      </c>
    </row>
    <row r="108" spans="1:19" s="71" customFormat="1" ht="72.5" x14ac:dyDescent="0.35">
      <c r="A108" s="32" t="s">
        <v>1178</v>
      </c>
      <c r="B108" s="30" t="s">
        <v>1176</v>
      </c>
      <c r="C108" s="80">
        <v>1</v>
      </c>
      <c r="D108" s="29" t="s">
        <v>68</v>
      </c>
      <c r="E108" s="29" t="s">
        <v>69</v>
      </c>
      <c r="F108" s="3" t="str">
        <f>UnitControlCenter!$B$3</f>
        <v>million metric tons / year</v>
      </c>
      <c r="G108" s="29" t="s">
        <v>1181</v>
      </c>
      <c r="H108" s="19" t="s">
        <v>930</v>
      </c>
      <c r="I108" s="29" t="s">
        <v>931</v>
      </c>
    </row>
    <row r="109" spans="1:19" ht="44" thickBot="1" x14ac:dyDescent="0.4">
      <c r="A109" s="67" t="s">
        <v>1178</v>
      </c>
      <c r="B109" s="64" t="s">
        <v>1177</v>
      </c>
      <c r="C109" s="79">
        <v>1</v>
      </c>
      <c r="D109" s="65" t="s">
        <v>68</v>
      </c>
      <c r="E109" s="65" t="s">
        <v>69</v>
      </c>
      <c r="F109" s="68" t="str">
        <f>UnitControlCenter!$B$3</f>
        <v>million metric tons / year</v>
      </c>
      <c r="G109" s="65" t="s">
        <v>1224</v>
      </c>
      <c r="H109" s="66" t="s">
        <v>1179</v>
      </c>
      <c r="I109" s="65" t="s">
        <v>1180</v>
      </c>
      <c r="J109" s="66"/>
      <c r="K109" s="66"/>
      <c r="L109" s="66"/>
      <c r="M109" s="66"/>
      <c r="N109" s="66"/>
      <c r="O109" s="66"/>
      <c r="P109" s="66"/>
      <c r="Q109" s="66"/>
      <c r="R109" s="66"/>
      <c r="S109" s="66"/>
    </row>
    <row r="110" spans="1:19" ht="43.5" x14ac:dyDescent="0.35">
      <c r="A110" s="32" t="s">
        <v>622</v>
      </c>
      <c r="B110" s="30" t="s">
        <v>623</v>
      </c>
      <c r="C110" s="80">
        <v>1</v>
      </c>
      <c r="D110" s="29" t="s">
        <v>68</v>
      </c>
      <c r="E110" s="29" t="s">
        <v>69</v>
      </c>
      <c r="F110" s="2" t="str">
        <f>UnitControlCenter!$B$25</f>
        <v>quads / year</v>
      </c>
      <c r="G110" s="29" t="s">
        <v>637</v>
      </c>
      <c r="H110" s="19" t="s">
        <v>638</v>
      </c>
      <c r="I110" s="29" t="s">
        <v>914</v>
      </c>
    </row>
    <row r="111" spans="1:19" ht="29" x14ac:dyDescent="0.35">
      <c r="A111" s="32" t="s">
        <v>622</v>
      </c>
      <c r="B111" s="30" t="s">
        <v>624</v>
      </c>
      <c r="C111" s="80">
        <v>1</v>
      </c>
      <c r="D111" s="29" t="s">
        <v>68</v>
      </c>
      <c r="E111" s="29" t="s">
        <v>69</v>
      </c>
      <c r="F111" s="2" t="str">
        <f>UnitControlCenter!$B$25</f>
        <v>quads / year</v>
      </c>
      <c r="G111" s="29" t="s">
        <v>655</v>
      </c>
      <c r="H111" s="19" t="s">
        <v>639</v>
      </c>
      <c r="I111" s="29" t="s">
        <v>640</v>
      </c>
    </row>
    <row r="112" spans="1:19" ht="73" thickBot="1" x14ac:dyDescent="0.4">
      <c r="A112" s="67" t="s">
        <v>622</v>
      </c>
      <c r="B112" s="64" t="s">
        <v>625</v>
      </c>
      <c r="C112" s="79">
        <v>1</v>
      </c>
      <c r="D112" s="65" t="s">
        <v>68</v>
      </c>
      <c r="E112" s="65" t="s">
        <v>69</v>
      </c>
      <c r="F112" s="68" t="str">
        <f>UnitControlCenter!$B$25</f>
        <v>quads / year</v>
      </c>
      <c r="G112" s="65" t="s">
        <v>961</v>
      </c>
      <c r="H112" s="66" t="s">
        <v>963</v>
      </c>
      <c r="I112" s="65" t="s">
        <v>962</v>
      </c>
      <c r="J112" s="66"/>
      <c r="K112" s="66"/>
      <c r="L112" s="66"/>
      <c r="M112" s="66"/>
      <c r="N112" s="66"/>
      <c r="O112" s="66"/>
      <c r="P112" s="66"/>
      <c r="Q112" s="66"/>
      <c r="R112" s="66"/>
      <c r="S112" s="66"/>
    </row>
    <row r="113" spans="1:19" ht="101.5" x14ac:dyDescent="0.35">
      <c r="A113" s="30" t="s">
        <v>698</v>
      </c>
      <c r="B113" s="30" t="s">
        <v>699</v>
      </c>
      <c r="C113" s="80">
        <v>1</v>
      </c>
      <c r="D113" s="29" t="s">
        <v>68</v>
      </c>
      <c r="E113" s="29" t="s">
        <v>69</v>
      </c>
      <c r="F113" s="2" t="str">
        <f>UnitControlCenter!$B$25</f>
        <v>quads / year</v>
      </c>
      <c r="G113" s="29" t="s">
        <v>981</v>
      </c>
      <c r="H113" s="29" t="s">
        <v>982</v>
      </c>
      <c r="I113" s="29" t="s">
        <v>983</v>
      </c>
    </row>
    <row r="114" spans="1:19" ht="58" x14ac:dyDescent="0.35">
      <c r="A114" s="30" t="s">
        <v>698</v>
      </c>
      <c r="B114" s="30" t="s">
        <v>700</v>
      </c>
      <c r="C114" s="80">
        <v>1</v>
      </c>
      <c r="D114" s="29" t="s">
        <v>68</v>
      </c>
      <c r="E114" s="29" t="s">
        <v>69</v>
      </c>
      <c r="F114" s="2" t="str">
        <f>UnitControlCenter!$B$25</f>
        <v>quads / year</v>
      </c>
      <c r="G114" s="29" t="s">
        <v>1124</v>
      </c>
      <c r="H114" s="29" t="s">
        <v>1125</v>
      </c>
      <c r="I114" s="29" t="s">
        <v>1126</v>
      </c>
    </row>
    <row r="115" spans="1:19" x14ac:dyDescent="0.35">
      <c r="A115" s="30" t="s">
        <v>698</v>
      </c>
      <c r="B115" s="30" t="s">
        <v>1244</v>
      </c>
      <c r="C115" s="80">
        <v>0</v>
      </c>
      <c r="D115" s="29" t="s">
        <v>66</v>
      </c>
      <c r="E115" s="29" t="s">
        <v>67</v>
      </c>
      <c r="F115" s="1" t="str">
        <f>UnitControlCenter!$B$26</f>
        <v>thousand BTU / 2019 dollar</v>
      </c>
      <c r="G115" s="29" t="s">
        <v>1190</v>
      </c>
      <c r="H115" s="29"/>
      <c r="I115" s="29"/>
    </row>
    <row r="116" spans="1:19" x14ac:dyDescent="0.35">
      <c r="A116" s="30" t="s">
        <v>698</v>
      </c>
      <c r="B116" s="30" t="s">
        <v>701</v>
      </c>
      <c r="C116" s="80">
        <v>1</v>
      </c>
      <c r="D116" s="29" t="s">
        <v>66</v>
      </c>
      <c r="E116" s="29" t="s">
        <v>67</v>
      </c>
      <c r="F116" s="2" t="str">
        <f>UnitControlCenter!$B$15</f>
        <v>terawatt-hours (TWh) / year</v>
      </c>
      <c r="G116" s="29" t="s">
        <v>578</v>
      </c>
      <c r="I116" s="29"/>
    </row>
    <row r="117" spans="1:19" x14ac:dyDescent="0.35">
      <c r="A117" s="30" t="s">
        <v>698</v>
      </c>
      <c r="B117" s="30" t="s">
        <v>702</v>
      </c>
      <c r="C117" s="80">
        <v>1</v>
      </c>
      <c r="D117" s="29" t="s">
        <v>66</v>
      </c>
      <c r="E117" s="29" t="s">
        <v>67</v>
      </c>
      <c r="F117" s="2" t="str">
        <f>UnitControlCenter!$B$27</f>
        <v>millions of short tons / year</v>
      </c>
      <c r="G117" s="29" t="s">
        <v>577</v>
      </c>
      <c r="I117" s="29"/>
    </row>
    <row r="118" spans="1:19" x14ac:dyDescent="0.35">
      <c r="A118" s="30" t="s">
        <v>698</v>
      </c>
      <c r="B118" s="30" t="s">
        <v>703</v>
      </c>
      <c r="C118" s="80">
        <v>1</v>
      </c>
      <c r="D118" s="29" t="s">
        <v>66</v>
      </c>
      <c r="E118" s="29" t="s">
        <v>67</v>
      </c>
      <c r="F118" s="2" t="str">
        <f>UnitControlCenter!$B$27</f>
        <v>millions of short tons / year</v>
      </c>
      <c r="G118" s="29" t="s">
        <v>576</v>
      </c>
      <c r="I118" s="29"/>
    </row>
    <row r="119" spans="1:19" x14ac:dyDescent="0.35">
      <c r="A119" s="30" t="s">
        <v>698</v>
      </c>
      <c r="B119" s="30" t="s">
        <v>704</v>
      </c>
      <c r="C119" s="80">
        <v>1</v>
      </c>
      <c r="D119" s="29" t="s">
        <v>66</v>
      </c>
      <c r="E119" s="29" t="s">
        <v>67</v>
      </c>
      <c r="F119" s="2" t="str">
        <f>UnitControlCenter!$B$28</f>
        <v>trillion cubic feet / year</v>
      </c>
      <c r="G119" s="29" t="s">
        <v>575</v>
      </c>
      <c r="I119" s="29"/>
    </row>
    <row r="120" spans="1:19" x14ac:dyDescent="0.35">
      <c r="A120" s="30" t="s">
        <v>698</v>
      </c>
      <c r="B120" s="30" t="s">
        <v>705</v>
      </c>
      <c r="C120" s="80">
        <v>1</v>
      </c>
      <c r="D120" s="29" t="s">
        <v>66</v>
      </c>
      <c r="E120" s="29" t="s">
        <v>67</v>
      </c>
      <c r="F120" s="2" t="str">
        <f>UnitControlCenter!$B$29</f>
        <v>million barrels / year</v>
      </c>
      <c r="G120" s="29" t="s">
        <v>574</v>
      </c>
      <c r="I120" s="29"/>
    </row>
    <row r="121" spans="1:19" x14ac:dyDescent="0.35">
      <c r="A121" s="30" t="s">
        <v>698</v>
      </c>
      <c r="B121" s="30" t="s">
        <v>706</v>
      </c>
      <c r="C121" s="80">
        <v>1</v>
      </c>
      <c r="D121" s="29" t="s">
        <v>66</v>
      </c>
      <c r="E121" s="29" t="s">
        <v>67</v>
      </c>
      <c r="F121" s="2" t="str">
        <f>UnitControlCenter!$B$29</f>
        <v>million barrels / year</v>
      </c>
      <c r="G121" s="29" t="s">
        <v>643</v>
      </c>
      <c r="I121" s="29"/>
    </row>
    <row r="122" spans="1:19" x14ac:dyDescent="0.35">
      <c r="A122" s="30" t="s">
        <v>698</v>
      </c>
      <c r="B122" s="30" t="s">
        <v>707</v>
      </c>
      <c r="C122" s="80">
        <v>1</v>
      </c>
      <c r="D122" s="29" t="s">
        <v>66</v>
      </c>
      <c r="E122" s="29" t="s">
        <v>67</v>
      </c>
      <c r="F122" s="2" t="str">
        <f>UnitControlCenter!$B$27</f>
        <v>millions of short tons / year</v>
      </c>
      <c r="G122" s="29" t="s">
        <v>644</v>
      </c>
      <c r="I122" s="29"/>
    </row>
    <row r="123" spans="1:19" ht="29" x14ac:dyDescent="0.35">
      <c r="A123" s="30" t="s">
        <v>698</v>
      </c>
      <c r="B123" s="30" t="s">
        <v>964</v>
      </c>
      <c r="C123" s="80">
        <v>1</v>
      </c>
      <c r="D123" s="29" t="s">
        <v>66</v>
      </c>
      <c r="E123" s="29" t="s">
        <v>67</v>
      </c>
      <c r="F123" s="2" t="str">
        <f>UnitControlCenter!$B$30</f>
        <v>million gallons / year</v>
      </c>
      <c r="G123" s="29" t="s">
        <v>968</v>
      </c>
      <c r="I123" s="29"/>
    </row>
    <row r="124" spans="1:19" ht="29" x14ac:dyDescent="0.35">
      <c r="A124" s="30" t="s">
        <v>698</v>
      </c>
      <c r="B124" s="30" t="s">
        <v>965</v>
      </c>
      <c r="C124" s="80">
        <v>1</v>
      </c>
      <c r="D124" s="29" t="s">
        <v>66</v>
      </c>
      <c r="E124" s="29" t="s">
        <v>67</v>
      </c>
      <c r="F124" s="2" t="str">
        <f>UnitControlCenter!$B$27</f>
        <v>millions of short tons / year</v>
      </c>
      <c r="G124" s="29" t="s">
        <v>969</v>
      </c>
      <c r="I124" s="29"/>
    </row>
    <row r="125" spans="1:19" ht="15" thickBot="1" x14ac:dyDescent="0.4">
      <c r="A125" s="64" t="s">
        <v>698</v>
      </c>
      <c r="B125" s="64" t="s">
        <v>966</v>
      </c>
      <c r="C125" s="79">
        <v>1</v>
      </c>
      <c r="D125" s="65" t="s">
        <v>66</v>
      </c>
      <c r="E125" s="65" t="s">
        <v>67</v>
      </c>
      <c r="F125" s="68" t="str">
        <f>UnitControlCenter!$B$5</f>
        <v>thousand metric tons / year</v>
      </c>
      <c r="G125" s="65" t="s">
        <v>970</v>
      </c>
      <c r="H125" s="66"/>
      <c r="I125" s="65"/>
      <c r="J125" s="66"/>
      <c r="K125" s="66"/>
      <c r="L125" s="66"/>
      <c r="M125" s="66"/>
      <c r="N125" s="66"/>
      <c r="O125" s="66"/>
      <c r="P125" s="66"/>
      <c r="Q125" s="66"/>
      <c r="R125" s="66"/>
      <c r="S125" s="66"/>
    </row>
    <row r="126" spans="1:19" ht="58" x14ac:dyDescent="0.35">
      <c r="A126" s="30" t="s">
        <v>1110</v>
      </c>
      <c r="B126" s="30" t="s">
        <v>976</v>
      </c>
      <c r="C126" s="80">
        <v>1</v>
      </c>
      <c r="D126" s="29" t="s">
        <v>68</v>
      </c>
      <c r="E126" s="29" t="s">
        <v>69</v>
      </c>
      <c r="F126" s="2" t="str">
        <f>UnitControlCenter!$B$31</f>
        <v>trillion BTU / year</v>
      </c>
      <c r="G126" s="29" t="s">
        <v>984</v>
      </c>
      <c r="H126" s="19" t="s">
        <v>985</v>
      </c>
      <c r="I126" s="29" t="s">
        <v>986</v>
      </c>
    </row>
    <row r="127" spans="1:19" ht="58" x14ac:dyDescent="0.35">
      <c r="A127" s="30" t="s">
        <v>1110</v>
      </c>
      <c r="B127" s="30" t="s">
        <v>708</v>
      </c>
      <c r="C127" s="80">
        <v>1</v>
      </c>
      <c r="D127" s="29" t="s">
        <v>68</v>
      </c>
      <c r="E127" s="29" t="s">
        <v>67</v>
      </c>
      <c r="F127" s="2" t="str">
        <f>UnitControlCenter!$B$31</f>
        <v>trillion BTU / year</v>
      </c>
      <c r="G127" s="29" t="s">
        <v>987</v>
      </c>
      <c r="H127" s="19" t="s">
        <v>985</v>
      </c>
      <c r="I127" s="29" t="s">
        <v>986</v>
      </c>
    </row>
    <row r="128" spans="1:19" ht="58" x14ac:dyDescent="0.35">
      <c r="A128" s="30" t="s">
        <v>1110</v>
      </c>
      <c r="B128" s="30" t="s">
        <v>977</v>
      </c>
      <c r="C128" s="80">
        <v>1</v>
      </c>
      <c r="D128" s="29" t="s">
        <v>68</v>
      </c>
      <c r="E128" s="29" t="s">
        <v>69</v>
      </c>
      <c r="F128" s="2" t="str">
        <f>UnitControlCenter!$B$8</f>
        <v>billion 2019 dollars / year</v>
      </c>
      <c r="G128" s="29" t="s">
        <v>988</v>
      </c>
      <c r="H128" s="19" t="s">
        <v>985</v>
      </c>
      <c r="I128" s="29" t="s">
        <v>986</v>
      </c>
    </row>
    <row r="129" spans="1:19" ht="72.5" x14ac:dyDescent="0.35">
      <c r="A129" s="30" t="s">
        <v>1110</v>
      </c>
      <c r="B129" s="30" t="s">
        <v>974</v>
      </c>
      <c r="C129" s="80">
        <v>1</v>
      </c>
      <c r="D129" s="29" t="s">
        <v>68</v>
      </c>
      <c r="E129" s="29" t="s">
        <v>67</v>
      </c>
      <c r="F129" s="2" t="str">
        <f>UnitControlCenter!$B$8</f>
        <v>billion 2019 dollars / year</v>
      </c>
      <c r="G129" s="29" t="s">
        <v>989</v>
      </c>
      <c r="H129" s="19" t="s">
        <v>985</v>
      </c>
      <c r="I129" s="29" t="s">
        <v>986</v>
      </c>
    </row>
    <row r="130" spans="1:19" ht="43.5" x14ac:dyDescent="0.35">
      <c r="A130" s="30" t="s">
        <v>1110</v>
      </c>
      <c r="B130" s="30" t="s">
        <v>1268</v>
      </c>
      <c r="C130" s="80">
        <v>1</v>
      </c>
      <c r="D130" s="29" t="s">
        <v>68</v>
      </c>
      <c r="E130" s="29" t="s">
        <v>69</v>
      </c>
      <c r="F130" s="2" t="str">
        <f>UnitControlCenter!B3</f>
        <v>million metric tons / year</v>
      </c>
      <c r="G130" s="29" t="s">
        <v>1272</v>
      </c>
      <c r="H130" s="19" t="s">
        <v>1270</v>
      </c>
      <c r="I130" s="29" t="s">
        <v>1271</v>
      </c>
    </row>
    <row r="131" spans="1:19" ht="58" x14ac:dyDescent="0.35">
      <c r="A131" s="30" t="s">
        <v>1110</v>
      </c>
      <c r="B131" s="30" t="s">
        <v>1269</v>
      </c>
      <c r="C131" s="80">
        <v>1</v>
      </c>
      <c r="D131" s="29" t="s">
        <v>68</v>
      </c>
      <c r="E131" s="29" t="s">
        <v>67</v>
      </c>
      <c r="F131" s="2" t="str">
        <f>UnitControlCenter!B3</f>
        <v>million metric tons / year</v>
      </c>
      <c r="G131" s="29" t="s">
        <v>1273</v>
      </c>
      <c r="H131" s="19" t="s">
        <v>1270</v>
      </c>
      <c r="I131" s="29" t="s">
        <v>1271</v>
      </c>
    </row>
    <row r="132" spans="1:19" ht="58" x14ac:dyDescent="0.35">
      <c r="A132" s="30" t="s">
        <v>1110</v>
      </c>
      <c r="B132" s="30" t="s">
        <v>978</v>
      </c>
      <c r="C132" s="80">
        <v>1</v>
      </c>
      <c r="D132" s="29" t="s">
        <v>68</v>
      </c>
      <c r="E132" s="29" t="s">
        <v>69</v>
      </c>
      <c r="F132" s="2" t="str">
        <f>UnitControlCenter!$B$31</f>
        <v>trillion BTU / year</v>
      </c>
      <c r="G132" s="29" t="s">
        <v>1073</v>
      </c>
      <c r="H132" s="19" t="s">
        <v>1068</v>
      </c>
      <c r="I132" s="29" t="s">
        <v>1069</v>
      </c>
    </row>
    <row r="133" spans="1:19" ht="72.5" x14ac:dyDescent="0.35">
      <c r="A133" s="30" t="s">
        <v>1110</v>
      </c>
      <c r="B133" s="30" t="s">
        <v>709</v>
      </c>
      <c r="C133" s="80">
        <v>1</v>
      </c>
      <c r="D133" s="29" t="s">
        <v>68</v>
      </c>
      <c r="E133" s="29" t="s">
        <v>67</v>
      </c>
      <c r="F133" s="2" t="str">
        <f>UnitControlCenter!$B$31</f>
        <v>trillion BTU / year</v>
      </c>
      <c r="G133" s="29" t="s">
        <v>1074</v>
      </c>
      <c r="H133" s="19" t="s">
        <v>1068</v>
      </c>
      <c r="I133" s="29" t="s">
        <v>1070</v>
      </c>
    </row>
    <row r="134" spans="1:19" ht="72.5" x14ac:dyDescent="0.35">
      <c r="A134" s="30" t="s">
        <v>1110</v>
      </c>
      <c r="B134" s="30" t="s">
        <v>979</v>
      </c>
      <c r="C134" s="80">
        <v>1</v>
      </c>
      <c r="D134" s="29" t="s">
        <v>68</v>
      </c>
      <c r="E134" s="29" t="s">
        <v>69</v>
      </c>
      <c r="F134" s="2" t="str">
        <f>UnitControlCenter!$B$8</f>
        <v>billion 2019 dollars / year</v>
      </c>
      <c r="G134" s="29" t="s">
        <v>1075</v>
      </c>
      <c r="H134" s="19" t="s">
        <v>1068</v>
      </c>
      <c r="I134" s="29" t="s">
        <v>1071</v>
      </c>
    </row>
    <row r="135" spans="1:19" ht="87" x14ac:dyDescent="0.35">
      <c r="A135" s="30" t="s">
        <v>1110</v>
      </c>
      <c r="B135" s="30" t="s">
        <v>975</v>
      </c>
      <c r="C135" s="80">
        <v>1</v>
      </c>
      <c r="D135" s="29" t="s">
        <v>68</v>
      </c>
      <c r="E135" s="29" t="s">
        <v>67</v>
      </c>
      <c r="F135" s="2" t="str">
        <f>UnitControlCenter!$B$8</f>
        <v>billion 2019 dollars / year</v>
      </c>
      <c r="G135" s="29" t="s">
        <v>1076</v>
      </c>
      <c r="H135" s="19" t="s">
        <v>1068</v>
      </c>
      <c r="I135" s="29" t="s">
        <v>1072</v>
      </c>
    </row>
    <row r="136" spans="1:19" ht="101.5" x14ac:dyDescent="0.35">
      <c r="A136" s="30" t="s">
        <v>1110</v>
      </c>
      <c r="B136" s="30" t="s">
        <v>1111</v>
      </c>
      <c r="C136" s="80">
        <v>1</v>
      </c>
      <c r="D136" s="29" t="s">
        <v>68</v>
      </c>
      <c r="E136" s="29" t="s">
        <v>69</v>
      </c>
      <c r="F136" s="2" t="str">
        <f>UnitControlCenter!$B$25</f>
        <v>quads / year</v>
      </c>
      <c r="G136" s="29" t="s">
        <v>1113</v>
      </c>
      <c r="H136" s="19" t="s">
        <v>1115</v>
      </c>
      <c r="I136" s="29" t="s">
        <v>1116</v>
      </c>
    </row>
    <row r="137" spans="1:19" ht="116.5" thickBot="1" x14ac:dyDescent="0.4">
      <c r="A137" s="64" t="s">
        <v>1110</v>
      </c>
      <c r="B137" s="64" t="s">
        <v>1112</v>
      </c>
      <c r="C137" s="79">
        <v>1</v>
      </c>
      <c r="D137" s="65" t="s">
        <v>68</v>
      </c>
      <c r="E137" s="65" t="s">
        <v>67</v>
      </c>
      <c r="F137" s="68" t="str">
        <f>UnitControlCenter!$B$25</f>
        <v>quads / year</v>
      </c>
      <c r="G137" s="65" t="s">
        <v>1114</v>
      </c>
      <c r="H137" s="66" t="s">
        <v>1115</v>
      </c>
      <c r="I137" s="65" t="s">
        <v>1116</v>
      </c>
      <c r="J137" s="66"/>
      <c r="K137" s="66"/>
      <c r="L137" s="66"/>
      <c r="M137" s="66"/>
      <c r="N137" s="66"/>
      <c r="O137" s="66"/>
      <c r="P137" s="66"/>
      <c r="Q137" s="66"/>
      <c r="R137" s="66"/>
      <c r="S137" s="66"/>
    </row>
    <row r="138" spans="1:19" ht="58" x14ac:dyDescent="0.35">
      <c r="A138" s="32" t="s">
        <v>626</v>
      </c>
      <c r="B138" s="30" t="s">
        <v>99</v>
      </c>
      <c r="C138" s="80">
        <v>1</v>
      </c>
      <c r="D138" s="29" t="s">
        <v>68</v>
      </c>
      <c r="E138" s="29" t="s">
        <v>633</v>
      </c>
      <c r="F138" s="2" t="str">
        <f>UnitControlCenter!$B$17</f>
        <v>2019 dollars / megawatt-hour (MWh)</v>
      </c>
      <c r="G138" s="29" t="s">
        <v>990</v>
      </c>
      <c r="H138" s="19" t="s">
        <v>1199</v>
      </c>
      <c r="I138" s="29" t="s">
        <v>991</v>
      </c>
    </row>
    <row r="139" spans="1:19" ht="43.5" x14ac:dyDescent="0.35">
      <c r="A139" s="32" t="s">
        <v>626</v>
      </c>
      <c r="B139" s="30" t="s">
        <v>451</v>
      </c>
      <c r="C139" s="80">
        <v>1</v>
      </c>
      <c r="D139" s="29" t="s">
        <v>68</v>
      </c>
      <c r="E139" s="29" t="s">
        <v>633</v>
      </c>
      <c r="F139" s="2" t="str">
        <f>UnitControlCenter!$B$32</f>
        <v>2019 dollars / short ton</v>
      </c>
      <c r="G139" s="29" t="s">
        <v>1000</v>
      </c>
      <c r="H139" s="19" t="s">
        <v>1001</v>
      </c>
      <c r="I139" s="29" t="s">
        <v>1002</v>
      </c>
    </row>
    <row r="140" spans="1:19" x14ac:dyDescent="0.35">
      <c r="A140" s="32" t="s">
        <v>626</v>
      </c>
      <c r="B140" s="30" t="s">
        <v>448</v>
      </c>
      <c r="C140" s="80">
        <v>1</v>
      </c>
      <c r="D140" s="29" t="s">
        <v>68</v>
      </c>
      <c r="E140" s="29" t="s">
        <v>633</v>
      </c>
      <c r="F140" s="2" t="str">
        <f>UnitControlCenter!$B$32</f>
        <v>2019 dollars / short ton</v>
      </c>
      <c r="G140" s="29" t="s">
        <v>646</v>
      </c>
      <c r="H140" s="19" t="s">
        <v>340</v>
      </c>
      <c r="I140" s="29" t="s">
        <v>865</v>
      </c>
    </row>
    <row r="141" spans="1:19" ht="72.5" x14ac:dyDescent="0.35">
      <c r="A141" s="32" t="s">
        <v>626</v>
      </c>
      <c r="B141" s="30" t="s">
        <v>93</v>
      </c>
      <c r="C141" s="80">
        <v>1</v>
      </c>
      <c r="D141" s="29" t="s">
        <v>68</v>
      </c>
      <c r="E141" s="29" t="s">
        <v>633</v>
      </c>
      <c r="F141" s="2" t="str">
        <f>UnitControlCenter!$B$33</f>
        <v>2019 dollars / thousand cubic feet</v>
      </c>
      <c r="G141" s="29" t="s">
        <v>992</v>
      </c>
      <c r="H141" s="19" t="s">
        <v>993</v>
      </c>
      <c r="I141" s="29" t="s">
        <v>994</v>
      </c>
    </row>
    <row r="142" spans="1:19" x14ac:dyDescent="0.35">
      <c r="A142" s="32" t="s">
        <v>626</v>
      </c>
      <c r="B142" s="30" t="s">
        <v>101</v>
      </c>
      <c r="C142" s="80">
        <v>1</v>
      </c>
      <c r="D142" s="29" t="s">
        <v>68</v>
      </c>
      <c r="E142" s="29" t="s">
        <v>633</v>
      </c>
      <c r="F142" s="2" t="str">
        <f>UnitControlCenter!$B$34</f>
        <v>2019 dollars / gallon</v>
      </c>
      <c r="G142" s="29" t="s">
        <v>648</v>
      </c>
      <c r="H142" s="19" t="s">
        <v>335</v>
      </c>
      <c r="I142" s="18">
        <v>969696</v>
      </c>
    </row>
    <row r="143" spans="1:19" ht="72.5" x14ac:dyDescent="0.35">
      <c r="A143" s="32" t="s">
        <v>626</v>
      </c>
      <c r="B143" s="30" t="s">
        <v>102</v>
      </c>
      <c r="C143" s="80">
        <v>1</v>
      </c>
      <c r="D143" s="29" t="s">
        <v>68</v>
      </c>
      <c r="E143" s="29" t="s">
        <v>633</v>
      </c>
      <c r="F143" s="2" t="str">
        <f>UnitControlCenter!$B$34</f>
        <v>2019 dollars / gallon</v>
      </c>
      <c r="G143" s="29" t="s">
        <v>995</v>
      </c>
      <c r="H143" s="19" t="s">
        <v>993</v>
      </c>
      <c r="I143" s="29" t="s">
        <v>994</v>
      </c>
    </row>
    <row r="144" spans="1:19" ht="58" x14ac:dyDescent="0.35">
      <c r="A144" s="32" t="s">
        <v>626</v>
      </c>
      <c r="B144" s="30" t="s">
        <v>98</v>
      </c>
      <c r="C144" s="80">
        <v>1</v>
      </c>
      <c r="D144" s="29" t="s">
        <v>68</v>
      </c>
      <c r="E144" s="29" t="s">
        <v>633</v>
      </c>
      <c r="F144" s="2" t="str">
        <f>UnitControlCenter!$B$32</f>
        <v>2019 dollars / short ton</v>
      </c>
      <c r="G144" s="29" t="s">
        <v>996</v>
      </c>
      <c r="H144" s="19" t="s">
        <v>997</v>
      </c>
      <c r="I144" s="29" t="s">
        <v>998</v>
      </c>
    </row>
    <row r="145" spans="1:19" ht="58" x14ac:dyDescent="0.35">
      <c r="A145" s="32" t="s">
        <v>626</v>
      </c>
      <c r="B145" s="30" t="s">
        <v>917</v>
      </c>
      <c r="C145" s="80">
        <v>1</v>
      </c>
      <c r="D145" s="29" t="s">
        <v>68</v>
      </c>
      <c r="E145" s="29" t="s">
        <v>633</v>
      </c>
      <c r="F145" s="2" t="str">
        <f>UnitControlCenter!$B$35</f>
        <v>2019 dollars / barrel</v>
      </c>
      <c r="G145" s="29" t="s">
        <v>1065</v>
      </c>
      <c r="H145" s="19" t="s">
        <v>1066</v>
      </c>
      <c r="I145" s="29" t="s">
        <v>1067</v>
      </c>
    </row>
    <row r="146" spans="1:19" ht="58" x14ac:dyDescent="0.35">
      <c r="A146" s="32" t="s">
        <v>626</v>
      </c>
      <c r="B146" s="30" t="s">
        <v>999</v>
      </c>
      <c r="C146" s="80">
        <v>1</v>
      </c>
      <c r="D146" s="29" t="s">
        <v>68</v>
      </c>
      <c r="E146" s="29" t="s">
        <v>633</v>
      </c>
      <c r="F146" s="2" t="str">
        <f>UnitControlCenter!$B$34</f>
        <v>2019 dollars / gallon</v>
      </c>
      <c r="G146" s="29" t="s">
        <v>1003</v>
      </c>
      <c r="H146" s="19" t="s">
        <v>645</v>
      </c>
      <c r="I146" s="29" t="s">
        <v>913</v>
      </c>
    </row>
    <row r="147" spans="1:19" ht="29.5" thickBot="1" x14ac:dyDescent="0.4">
      <c r="A147" s="67" t="s">
        <v>626</v>
      </c>
      <c r="B147" s="64" t="s">
        <v>770</v>
      </c>
      <c r="C147" s="79">
        <v>1</v>
      </c>
      <c r="D147" s="65" t="s">
        <v>68</v>
      </c>
      <c r="E147" s="65" t="s">
        <v>633</v>
      </c>
      <c r="F147" s="68" t="str">
        <f>UnitControlCenter!$B$36</f>
        <v>2019 dollars / kg</v>
      </c>
      <c r="G147" s="65" t="s">
        <v>1121</v>
      </c>
      <c r="H147" s="66" t="s">
        <v>1122</v>
      </c>
      <c r="I147" s="65" t="s">
        <v>1123</v>
      </c>
      <c r="J147" s="66"/>
      <c r="K147" s="66"/>
      <c r="L147" s="66"/>
      <c r="M147" s="66"/>
      <c r="N147" s="66"/>
      <c r="O147" s="66"/>
      <c r="P147" s="66"/>
      <c r="Q147" s="66"/>
      <c r="R147" s="66"/>
      <c r="S147" s="66"/>
    </row>
    <row r="148" spans="1:19" x14ac:dyDescent="0.35">
      <c r="A148" s="32" t="s">
        <v>627</v>
      </c>
      <c r="B148" s="30" t="s">
        <v>628</v>
      </c>
      <c r="C148" s="80">
        <v>1</v>
      </c>
      <c r="D148" s="29" t="s">
        <v>66</v>
      </c>
      <c r="E148" s="29" t="s">
        <v>67</v>
      </c>
      <c r="F148" s="2" t="str">
        <f>UnitControlCenter!$B$37</f>
        <v>2019 dollars / kilowatt-hour (kWh)</v>
      </c>
      <c r="G148" s="29" t="s">
        <v>649</v>
      </c>
      <c r="I148" s="29"/>
    </row>
    <row r="149" spans="1:19" ht="29" x14ac:dyDescent="0.35">
      <c r="A149" s="32" t="s">
        <v>627</v>
      </c>
      <c r="B149" s="30" t="s">
        <v>629</v>
      </c>
      <c r="C149" s="80">
        <v>1</v>
      </c>
      <c r="D149" s="29" t="s">
        <v>68</v>
      </c>
      <c r="E149" s="29" t="s">
        <v>67</v>
      </c>
      <c r="F149" s="2" t="str">
        <f>UnitControlCenter!$B$38</f>
        <v>cost of eqpt. to capture 1 metric ton CO2e/yr (2019 dollars)</v>
      </c>
      <c r="G149" s="29" t="s">
        <v>653</v>
      </c>
      <c r="H149" s="19" t="s">
        <v>654</v>
      </c>
      <c r="I149" s="29" t="s">
        <v>872</v>
      </c>
    </row>
    <row r="150" spans="1:19" x14ac:dyDescent="0.35">
      <c r="A150" s="32" t="s">
        <v>627</v>
      </c>
      <c r="B150" s="30" t="s">
        <v>630</v>
      </c>
      <c r="C150" s="80">
        <v>1</v>
      </c>
      <c r="D150" s="29" t="s">
        <v>66</v>
      </c>
      <c r="E150" s="29" t="s">
        <v>67</v>
      </c>
      <c r="F150" s="2" t="str">
        <f>UnitControlCenter!$B$39</f>
        <v>million 2019 dollars / megawatt (MW)</v>
      </c>
      <c r="G150" s="29" t="s">
        <v>650</v>
      </c>
      <c r="I150" s="29"/>
    </row>
    <row r="151" spans="1:19" x14ac:dyDescent="0.35">
      <c r="A151" s="32" t="s">
        <v>627</v>
      </c>
      <c r="B151" s="30" t="s">
        <v>631</v>
      </c>
      <c r="C151" s="80">
        <v>1</v>
      </c>
      <c r="D151" s="29" t="s">
        <v>66</v>
      </c>
      <c r="E151" s="29" t="s">
        <v>67</v>
      </c>
      <c r="F151" s="2" t="str">
        <f>UnitControlCenter!$B$39</f>
        <v>million 2019 dollars / megawatt (MW)</v>
      </c>
      <c r="G151" s="29" t="s">
        <v>651</v>
      </c>
      <c r="I151" s="29"/>
    </row>
    <row r="152" spans="1:19" x14ac:dyDescent="0.35">
      <c r="A152" s="32" t="s">
        <v>627</v>
      </c>
      <c r="B152" s="30" t="s">
        <v>632</v>
      </c>
      <c r="C152" s="80">
        <v>1</v>
      </c>
      <c r="D152" s="29" t="s">
        <v>66</v>
      </c>
      <c r="E152" s="29" t="s">
        <v>67</v>
      </c>
      <c r="F152" s="2" t="str">
        <f>UnitControlCenter!$B$39</f>
        <v>million 2019 dollars / megawatt (MW)</v>
      </c>
      <c r="G152" s="29" t="s">
        <v>652</v>
      </c>
      <c r="I152" s="29"/>
    </row>
    <row r="153" spans="1:19" ht="29.5" thickBot="1" x14ac:dyDescent="0.4">
      <c r="A153" s="67" t="s">
        <v>627</v>
      </c>
      <c r="B153" s="64" t="s">
        <v>786</v>
      </c>
      <c r="C153" s="79">
        <v>1</v>
      </c>
      <c r="D153" s="65" t="s">
        <v>66</v>
      </c>
      <c r="E153" s="65" t="s">
        <v>67</v>
      </c>
      <c r="F153" s="68" t="str">
        <f>UnitControlCenter!$B$40</f>
        <v>cost of eqpt. to produce 1 kg H2/yr (2019 dollars)</v>
      </c>
      <c r="G153" s="65" t="s">
        <v>787</v>
      </c>
      <c r="H153" s="66"/>
      <c r="I153" s="65"/>
      <c r="J153" s="66"/>
      <c r="K153" s="66"/>
      <c r="L153" s="66"/>
      <c r="M153" s="66"/>
      <c r="N153" s="66"/>
      <c r="O153" s="66"/>
      <c r="P153" s="66"/>
      <c r="Q153" s="66"/>
      <c r="R153" s="66"/>
      <c r="S153" s="66"/>
    </row>
  </sheetData>
  <conditionalFormatting sqref="C46:C50 C2:C43 C53:C153">
    <cfRule type="cellIs" dxfId="8" priority="7" operator="equal">
      <formula>0</formula>
    </cfRule>
    <cfRule type="cellIs" dxfId="7" priority="8" operator="equal">
      <formula>1</formula>
    </cfRule>
  </conditionalFormatting>
  <conditionalFormatting sqref="C51:C52">
    <cfRule type="cellIs" dxfId="6" priority="5" operator="equal">
      <formula>0</formula>
    </cfRule>
    <cfRule type="cellIs" dxfId="5" priority="6" operator="equal">
      <formula>1</formula>
    </cfRule>
  </conditionalFormatting>
  <conditionalFormatting sqref="C44">
    <cfRule type="cellIs" dxfId="4" priority="3" operator="equal">
      <formula>0</formula>
    </cfRule>
    <cfRule type="cellIs" dxfId="3" priority="4" operator="equal">
      <formula>1</formula>
    </cfRule>
  </conditionalFormatting>
  <conditionalFormatting sqref="C45">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1640625" defaultRowHeight="14.5" x14ac:dyDescent="0.35"/>
  <cols>
    <col min="1" max="1" width="13.26953125" customWidth="1"/>
    <col min="2" max="2" width="9.08984375" style="40"/>
    <col min="4" max="4" width="46" customWidth="1"/>
    <col min="5" max="5" width="9.08984375" customWidth="1"/>
  </cols>
  <sheetData>
    <row r="1" spans="1:4" x14ac:dyDescent="0.35">
      <c r="A1" s="23" t="s">
        <v>859</v>
      </c>
      <c r="B1" s="38"/>
      <c r="C1" s="22"/>
      <c r="D1" s="22"/>
    </row>
    <row r="2" spans="1:4" x14ac:dyDescent="0.35">
      <c r="A2" s="37" t="s">
        <v>823</v>
      </c>
      <c r="B2" s="39" t="s">
        <v>824</v>
      </c>
      <c r="C2" s="37" t="s">
        <v>825</v>
      </c>
      <c r="D2" s="37" t="s">
        <v>826</v>
      </c>
    </row>
    <row r="3" spans="1:4" x14ac:dyDescent="0.35">
      <c r="A3" s="28" t="s">
        <v>833</v>
      </c>
      <c r="B3" s="40" t="s">
        <v>844</v>
      </c>
      <c r="C3" s="46"/>
      <c r="D3" t="s">
        <v>440</v>
      </c>
    </row>
    <row r="4" spans="1:4" x14ac:dyDescent="0.35">
      <c r="A4" s="28" t="s">
        <v>841</v>
      </c>
      <c r="B4" s="41" t="s">
        <v>842</v>
      </c>
      <c r="C4" s="45"/>
      <c r="D4" t="s">
        <v>98</v>
      </c>
    </row>
    <row r="5" spans="1:4" x14ac:dyDescent="0.35">
      <c r="A5" t="s">
        <v>870</v>
      </c>
      <c r="B5" s="40" t="s">
        <v>864</v>
      </c>
      <c r="C5" s="56"/>
      <c r="D5" t="s">
        <v>97</v>
      </c>
    </row>
    <row r="6" spans="1:4" x14ac:dyDescent="0.35">
      <c r="A6" s="28" t="s">
        <v>848</v>
      </c>
      <c r="B6" s="40" t="s">
        <v>865</v>
      </c>
      <c r="C6" s="50"/>
      <c r="D6" t="s">
        <v>860</v>
      </c>
    </row>
    <row r="7" spans="1:4" x14ac:dyDescent="0.35">
      <c r="A7" s="28" t="s">
        <v>871</v>
      </c>
      <c r="B7" s="40" t="s">
        <v>647</v>
      </c>
      <c r="C7" s="55"/>
      <c r="D7" t="s">
        <v>861</v>
      </c>
    </row>
    <row r="8" spans="1:4" x14ac:dyDescent="0.35">
      <c r="A8" t="s">
        <v>869</v>
      </c>
      <c r="B8" s="40" t="s">
        <v>866</v>
      </c>
      <c r="C8" s="58"/>
      <c r="D8" t="s">
        <v>456</v>
      </c>
    </row>
    <row r="9" spans="1:4" x14ac:dyDescent="0.35">
      <c r="A9" s="28" t="s">
        <v>849</v>
      </c>
      <c r="B9" s="40" t="s">
        <v>845</v>
      </c>
      <c r="C9" s="49"/>
      <c r="D9" t="s">
        <v>459</v>
      </c>
    </row>
    <row r="10" spans="1:4" x14ac:dyDescent="0.35">
      <c r="A10" s="28" t="s">
        <v>822</v>
      </c>
      <c r="B10" s="42" t="s">
        <v>829</v>
      </c>
      <c r="C10" s="36"/>
      <c r="D10" t="s">
        <v>95</v>
      </c>
    </row>
    <row r="11" spans="1:4" x14ac:dyDescent="0.35">
      <c r="A11" s="28" t="s">
        <v>850</v>
      </c>
      <c r="B11" s="40" t="s">
        <v>846</v>
      </c>
      <c r="C11" s="51"/>
      <c r="D11" t="s">
        <v>94</v>
      </c>
    </row>
    <row r="12" spans="1:4" x14ac:dyDescent="0.35">
      <c r="A12" s="28" t="s">
        <v>832</v>
      </c>
      <c r="B12" s="41" t="s">
        <v>837</v>
      </c>
      <c r="C12" s="47"/>
      <c r="D12" t="s">
        <v>862</v>
      </c>
    </row>
    <row r="13" spans="1:4" x14ac:dyDescent="0.35">
      <c r="A13" t="s">
        <v>873</v>
      </c>
      <c r="B13" s="40" t="s">
        <v>867</v>
      </c>
      <c r="C13" s="57"/>
      <c r="D13" t="s">
        <v>769</v>
      </c>
    </row>
    <row r="14" spans="1:4" x14ac:dyDescent="0.35">
      <c r="A14" s="28" t="s">
        <v>835</v>
      </c>
      <c r="B14" s="41" t="s">
        <v>836</v>
      </c>
      <c r="C14" s="35"/>
      <c r="D14" t="s">
        <v>301</v>
      </c>
    </row>
    <row r="15" spans="1:4" s="28" customFormat="1" x14ac:dyDescent="0.35">
      <c r="A15" s="28" t="s">
        <v>918</v>
      </c>
      <c r="B15" s="41" t="s">
        <v>920</v>
      </c>
      <c r="C15" s="61"/>
      <c r="D15" s="28" t="s">
        <v>917</v>
      </c>
    </row>
    <row r="16" spans="1:4" s="28" customFormat="1" x14ac:dyDescent="0.35">
      <c r="A16" s="28" t="s">
        <v>919</v>
      </c>
      <c r="B16" s="41">
        <v>740000</v>
      </c>
      <c r="C16" s="62"/>
      <c r="D16" s="28" t="s">
        <v>767</v>
      </c>
    </row>
    <row r="17" spans="1:4" x14ac:dyDescent="0.35">
      <c r="A17" s="28" t="s">
        <v>851</v>
      </c>
      <c r="B17" s="40" t="s">
        <v>847</v>
      </c>
      <c r="C17" s="52"/>
      <c r="D17" t="s">
        <v>302</v>
      </c>
    </row>
    <row r="18" spans="1:4" x14ac:dyDescent="0.35">
      <c r="A18" s="28" t="s">
        <v>834</v>
      </c>
      <c r="B18" s="41" t="s">
        <v>839</v>
      </c>
      <c r="C18" s="44"/>
      <c r="D18" t="s">
        <v>298</v>
      </c>
    </row>
    <row r="19" spans="1:4" x14ac:dyDescent="0.35">
      <c r="A19" s="34" t="s">
        <v>858</v>
      </c>
      <c r="B19" s="53" t="s">
        <v>857</v>
      </c>
      <c r="C19" s="54"/>
      <c r="D19" t="s">
        <v>448</v>
      </c>
    </row>
    <row r="20" spans="1:4" x14ac:dyDescent="0.35">
      <c r="A20" s="28" t="s">
        <v>828</v>
      </c>
      <c r="B20" s="41" t="s">
        <v>838</v>
      </c>
      <c r="C20" s="43"/>
      <c r="D20" t="s">
        <v>451</v>
      </c>
    </row>
    <row r="21" spans="1:4" x14ac:dyDescent="0.35">
      <c r="A21" t="s">
        <v>874</v>
      </c>
      <c r="B21" s="40" t="s">
        <v>868</v>
      </c>
      <c r="C21" s="59"/>
      <c r="D21" t="s">
        <v>863</v>
      </c>
    </row>
    <row r="23" spans="1:4" s="28" customFormat="1" x14ac:dyDescent="0.35">
      <c r="A23" s="23" t="s">
        <v>843</v>
      </c>
      <c r="B23" s="38"/>
      <c r="C23" s="22"/>
      <c r="D23" s="22"/>
    </row>
    <row r="24" spans="1:4" s="37" customFormat="1" x14ac:dyDescent="0.35">
      <c r="A24" s="37" t="s">
        <v>823</v>
      </c>
      <c r="B24" s="39" t="s">
        <v>824</v>
      </c>
      <c r="C24" s="37" t="s">
        <v>825</v>
      </c>
      <c r="D24" s="37" t="s">
        <v>910</v>
      </c>
    </row>
    <row r="25" spans="1:4" x14ac:dyDescent="0.35">
      <c r="A25" t="s">
        <v>849</v>
      </c>
      <c r="B25" s="40" t="s">
        <v>845</v>
      </c>
      <c r="C25" s="49"/>
      <c r="D25" t="s">
        <v>912</v>
      </c>
    </row>
    <row r="26" spans="1:4" s="28" customFormat="1" x14ac:dyDescent="0.35">
      <c r="A26" s="28" t="s">
        <v>822</v>
      </c>
      <c r="B26" s="42" t="s">
        <v>829</v>
      </c>
      <c r="C26" s="36"/>
      <c r="D26" s="28" t="s">
        <v>911</v>
      </c>
    </row>
    <row r="27" spans="1:4" x14ac:dyDescent="0.35">
      <c r="A27" t="s">
        <v>834</v>
      </c>
      <c r="B27" s="40" t="s">
        <v>839</v>
      </c>
      <c r="C27" s="44"/>
      <c r="D27" t="s">
        <v>4</v>
      </c>
    </row>
    <row r="28" spans="1:4" x14ac:dyDescent="0.35">
      <c r="A28" t="s">
        <v>848</v>
      </c>
      <c r="B28" s="40" t="s">
        <v>865</v>
      </c>
      <c r="C28" s="50"/>
      <c r="D28" t="s">
        <v>99</v>
      </c>
    </row>
    <row r="29" spans="1:4" x14ac:dyDescent="0.35">
      <c r="A29" t="s">
        <v>828</v>
      </c>
      <c r="B29" s="40">
        <v>969696</v>
      </c>
      <c r="C29" s="43"/>
      <c r="D29" t="s">
        <v>9</v>
      </c>
    </row>
    <row r="30" spans="1:4" x14ac:dyDescent="0.35">
      <c r="A30" t="s">
        <v>841</v>
      </c>
      <c r="B30" s="40" t="s">
        <v>842</v>
      </c>
      <c r="C30" s="45"/>
      <c r="D30" t="s">
        <v>714</v>
      </c>
    </row>
    <row r="31" spans="1:4" x14ac:dyDescent="0.35">
      <c r="A31" t="s">
        <v>850</v>
      </c>
      <c r="B31" s="40" t="s">
        <v>846</v>
      </c>
      <c r="C31" s="51"/>
      <c r="D31" t="s">
        <v>148</v>
      </c>
    </row>
    <row r="32" spans="1:4" s="28" customFormat="1" x14ac:dyDescent="0.35">
      <c r="A32" s="28" t="s">
        <v>851</v>
      </c>
      <c r="B32" s="40" t="s">
        <v>847</v>
      </c>
      <c r="C32" s="52"/>
      <c r="D32" s="28" t="s">
        <v>723</v>
      </c>
    </row>
    <row r="33" spans="1:4" x14ac:dyDescent="0.35">
      <c r="A33" t="s">
        <v>833</v>
      </c>
      <c r="B33" s="40" t="s">
        <v>844</v>
      </c>
      <c r="C33" s="48"/>
      <c r="D33" t="s">
        <v>785</v>
      </c>
    </row>
    <row r="34" spans="1:4" s="28" customFormat="1" x14ac:dyDescent="0.35">
      <c r="A34" s="28" t="s">
        <v>918</v>
      </c>
      <c r="B34" s="41" t="s">
        <v>920</v>
      </c>
      <c r="C34" s="61"/>
      <c r="D34" s="28" t="s">
        <v>1162</v>
      </c>
    </row>
    <row r="36" spans="1:4" s="28" customFormat="1" x14ac:dyDescent="0.35">
      <c r="A36" s="23" t="s">
        <v>852</v>
      </c>
      <c r="B36" s="38"/>
      <c r="C36" s="22"/>
      <c r="D36" s="22"/>
    </row>
    <row r="37" spans="1:4" s="28" customFormat="1" x14ac:dyDescent="0.35">
      <c r="A37" s="37" t="s">
        <v>823</v>
      </c>
      <c r="B37" s="39" t="s">
        <v>824</v>
      </c>
      <c r="C37" s="37" t="s">
        <v>825</v>
      </c>
      <c r="D37" s="37" t="s">
        <v>826</v>
      </c>
    </row>
    <row r="38" spans="1:4" s="28" customFormat="1" x14ac:dyDescent="0.35">
      <c r="A38" s="28" t="s">
        <v>834</v>
      </c>
      <c r="B38" s="41" t="s">
        <v>839</v>
      </c>
      <c r="C38" s="44"/>
      <c r="D38" s="28" t="s">
        <v>853</v>
      </c>
    </row>
    <row r="39" spans="1:4" s="28" customFormat="1" x14ac:dyDescent="0.35">
      <c r="A39" s="28" t="s">
        <v>828</v>
      </c>
      <c r="B39" s="40">
        <v>969696</v>
      </c>
      <c r="C39" s="43"/>
      <c r="D39" s="28" t="s">
        <v>854</v>
      </c>
    </row>
    <row r="40" spans="1:4" s="28" customFormat="1" x14ac:dyDescent="0.35">
      <c r="A40" s="28" t="s">
        <v>841</v>
      </c>
      <c r="B40" s="40" t="s">
        <v>842</v>
      </c>
      <c r="C40" s="45"/>
      <c r="D40" s="28" t="s">
        <v>855</v>
      </c>
    </row>
    <row r="41" spans="1:4" s="28" customFormat="1" x14ac:dyDescent="0.35">
      <c r="A41" s="28" t="s">
        <v>918</v>
      </c>
      <c r="B41" s="41" t="s">
        <v>920</v>
      </c>
      <c r="C41" s="61"/>
      <c r="D41" s="28" t="s">
        <v>1163</v>
      </c>
    </row>
    <row r="42" spans="1:4" s="34" customFormat="1" x14ac:dyDescent="0.35">
      <c r="B42" s="53"/>
    </row>
    <row r="43" spans="1:4" s="34" customFormat="1" x14ac:dyDescent="0.35">
      <c r="A43" s="23" t="s">
        <v>856</v>
      </c>
      <c r="B43" s="38"/>
      <c r="C43" s="22"/>
      <c r="D43" s="22"/>
    </row>
    <row r="44" spans="1:4" s="34" customFormat="1" x14ac:dyDescent="0.35">
      <c r="A44" s="37" t="s">
        <v>823</v>
      </c>
      <c r="B44" s="39" t="s">
        <v>824</v>
      </c>
      <c r="C44" s="37" t="s">
        <v>825</v>
      </c>
      <c r="D44" s="37" t="s">
        <v>826</v>
      </c>
    </row>
    <row r="45" spans="1:4" s="34" customFormat="1" x14ac:dyDescent="0.35">
      <c r="A45" s="28" t="s">
        <v>841</v>
      </c>
      <c r="B45" s="40" t="s">
        <v>842</v>
      </c>
      <c r="C45" s="45"/>
      <c r="D45" s="34" t="s">
        <v>498</v>
      </c>
    </row>
    <row r="46" spans="1:4" s="34" customFormat="1" x14ac:dyDescent="0.35">
      <c r="A46" s="28" t="s">
        <v>835</v>
      </c>
      <c r="B46" s="41" t="s">
        <v>836</v>
      </c>
      <c r="C46" s="35"/>
      <c r="D46" s="34" t="s">
        <v>488</v>
      </c>
    </row>
    <row r="47" spans="1:4" s="34" customFormat="1" x14ac:dyDescent="0.35">
      <c r="A47" s="28" t="s">
        <v>834</v>
      </c>
      <c r="B47" s="41" t="s">
        <v>839</v>
      </c>
      <c r="C47" s="44"/>
      <c r="D47" s="34" t="s">
        <v>497</v>
      </c>
    </row>
    <row r="48" spans="1:4" s="34" customFormat="1" x14ac:dyDescent="0.35">
      <c r="A48" s="28" t="s">
        <v>828</v>
      </c>
      <c r="B48" s="41" t="s">
        <v>838</v>
      </c>
      <c r="C48" s="43"/>
      <c r="D48" s="34" t="s">
        <v>489</v>
      </c>
    </row>
    <row r="49" spans="1:4" s="34" customFormat="1" x14ac:dyDescent="0.35">
      <c r="B49" s="60"/>
    </row>
    <row r="50" spans="1:4" s="34" customFormat="1" x14ac:dyDescent="0.35">
      <c r="A50" s="23" t="s">
        <v>1016</v>
      </c>
      <c r="B50" s="38"/>
      <c r="C50" s="22"/>
      <c r="D50" s="22"/>
    </row>
    <row r="51" spans="1:4" s="34" customFormat="1" x14ac:dyDescent="0.35">
      <c r="A51" s="37" t="s">
        <v>823</v>
      </c>
      <c r="B51" s="39" t="s">
        <v>824</v>
      </c>
      <c r="C51" s="37" t="s">
        <v>825</v>
      </c>
      <c r="D51" s="37" t="s">
        <v>826</v>
      </c>
    </row>
    <row r="52" spans="1:4" s="34" customFormat="1" x14ac:dyDescent="0.35">
      <c r="A52" s="28" t="s">
        <v>834</v>
      </c>
      <c r="B52" s="41" t="s">
        <v>839</v>
      </c>
      <c r="C52" s="44"/>
      <c r="D52" s="34" t="s">
        <v>886</v>
      </c>
    </row>
    <row r="53" spans="1:4" s="34" customFormat="1" x14ac:dyDescent="0.35">
      <c r="A53" s="28" t="s">
        <v>849</v>
      </c>
      <c r="B53" s="40" t="s">
        <v>845</v>
      </c>
      <c r="C53" s="49"/>
      <c r="D53" s="34" t="s">
        <v>887</v>
      </c>
    </row>
    <row r="54" spans="1:4" s="34" customFormat="1" x14ac:dyDescent="0.35">
      <c r="A54" s="28" t="s">
        <v>848</v>
      </c>
      <c r="B54" s="40" t="s">
        <v>865</v>
      </c>
      <c r="C54" s="50"/>
      <c r="D54" s="34" t="s">
        <v>888</v>
      </c>
    </row>
    <row r="55" spans="1:4" s="34" customFormat="1" x14ac:dyDescent="0.35">
      <c r="A55" s="28" t="s">
        <v>841</v>
      </c>
      <c r="B55" s="41" t="s">
        <v>842</v>
      </c>
      <c r="C55" s="45"/>
      <c r="D55" s="34" t="s">
        <v>889</v>
      </c>
    </row>
    <row r="56" spans="1:4" s="34" customFormat="1" x14ac:dyDescent="0.35">
      <c r="A56" s="28" t="s">
        <v>835</v>
      </c>
      <c r="B56" s="41" t="s">
        <v>836</v>
      </c>
      <c r="C56" s="35"/>
      <c r="D56" s="34" t="s">
        <v>890</v>
      </c>
    </row>
    <row r="57" spans="1:4" s="28" customFormat="1" x14ac:dyDescent="0.35">
      <c r="B57" s="40"/>
      <c r="C57" s="34"/>
    </row>
    <row r="58" spans="1:4" s="28" customFormat="1" x14ac:dyDescent="0.35">
      <c r="A58" s="23" t="s">
        <v>1338</v>
      </c>
      <c r="B58" s="38"/>
      <c r="C58" s="22"/>
      <c r="D58" s="22"/>
    </row>
    <row r="59" spans="1:4" s="28" customFormat="1" x14ac:dyDescent="0.35">
      <c r="A59" s="37" t="s">
        <v>823</v>
      </c>
      <c r="B59" s="39" t="s">
        <v>824</v>
      </c>
      <c r="C59" s="37" t="s">
        <v>825</v>
      </c>
      <c r="D59" s="37" t="s">
        <v>826</v>
      </c>
    </row>
    <row r="60" spans="1:4" s="28" customFormat="1" x14ac:dyDescent="0.35">
      <c r="A60" s="28" t="s">
        <v>849</v>
      </c>
      <c r="B60" s="40" t="s">
        <v>845</v>
      </c>
      <c r="C60" s="49"/>
      <c r="D60" s="28" t="s">
        <v>1326</v>
      </c>
    </row>
    <row r="61" spans="1:4" s="28" customFormat="1" x14ac:dyDescent="0.35">
      <c r="A61" s="28" t="s">
        <v>834</v>
      </c>
      <c r="B61" s="41" t="s">
        <v>839</v>
      </c>
      <c r="C61" s="44"/>
      <c r="D61" s="34" t="s">
        <v>1325</v>
      </c>
    </row>
    <row r="62" spans="1:4" s="28" customFormat="1" x14ac:dyDescent="0.35">
      <c r="A62" s="28" t="s">
        <v>833</v>
      </c>
      <c r="B62" s="40" t="s">
        <v>844</v>
      </c>
      <c r="C62" s="48"/>
      <c r="D62" s="28" t="s">
        <v>1322</v>
      </c>
    </row>
    <row r="63" spans="1:4" s="28" customFormat="1" x14ac:dyDescent="0.35">
      <c r="A63" s="28" t="s">
        <v>874</v>
      </c>
      <c r="B63" s="40" t="s">
        <v>868</v>
      </c>
      <c r="C63" s="59"/>
      <c r="D63" s="28" t="s">
        <v>1323</v>
      </c>
    </row>
    <row r="64" spans="1:4" s="28" customFormat="1" x14ac:dyDescent="0.35">
      <c r="A64" s="28" t="s">
        <v>851</v>
      </c>
      <c r="B64" s="40" t="s">
        <v>847</v>
      </c>
      <c r="C64" s="52"/>
      <c r="D64" s="34" t="s">
        <v>1324</v>
      </c>
    </row>
    <row r="65" spans="1:4" s="34" customFormat="1" x14ac:dyDescent="0.35">
      <c r="A65" s="28"/>
      <c r="B65" s="41"/>
    </row>
    <row r="66" spans="1:4" s="34" customFormat="1" x14ac:dyDescent="0.35">
      <c r="A66" s="23" t="s">
        <v>1307</v>
      </c>
      <c r="B66" s="38"/>
      <c r="C66" s="22"/>
      <c r="D66" s="22"/>
    </row>
    <row r="67" spans="1:4" s="34" customFormat="1" x14ac:dyDescent="0.35">
      <c r="A67" s="37" t="s">
        <v>823</v>
      </c>
      <c r="B67" s="39" t="s">
        <v>824</v>
      </c>
      <c r="C67" s="37" t="s">
        <v>825</v>
      </c>
      <c r="D67" s="37" t="s">
        <v>826</v>
      </c>
    </row>
    <row r="68" spans="1:4" s="34" customFormat="1" x14ac:dyDescent="0.35">
      <c r="A68" s="28" t="s">
        <v>834</v>
      </c>
      <c r="B68" s="41" t="s">
        <v>839</v>
      </c>
      <c r="C68" s="44"/>
      <c r="D68" s="34" t="s">
        <v>1235</v>
      </c>
    </row>
    <row r="69" spans="1:4" s="34" customFormat="1" x14ac:dyDescent="0.35">
      <c r="A69" s="28" t="s">
        <v>849</v>
      </c>
      <c r="B69" s="40" t="s">
        <v>845</v>
      </c>
      <c r="C69" s="49"/>
      <c r="D69" s="34" t="s">
        <v>1236</v>
      </c>
    </row>
    <row r="70" spans="1:4" s="34" customFormat="1" x14ac:dyDescent="0.35">
      <c r="A70" s="28" t="s">
        <v>848</v>
      </c>
      <c r="B70" s="40" t="s">
        <v>865</v>
      </c>
      <c r="C70" s="50"/>
      <c r="D70" s="34" t="s">
        <v>1237</v>
      </c>
    </row>
    <row r="71" spans="1:4" s="34" customFormat="1" x14ac:dyDescent="0.35">
      <c r="A71" s="28" t="s">
        <v>835</v>
      </c>
      <c r="B71" s="41" t="s">
        <v>836</v>
      </c>
      <c r="C71" s="35"/>
      <c r="D71" s="34" t="s">
        <v>890</v>
      </c>
    </row>
    <row r="72" spans="1:4" s="28" customFormat="1" x14ac:dyDescent="0.35">
      <c r="B72" s="40"/>
    </row>
    <row r="73" spans="1:4" s="28" customFormat="1" x14ac:dyDescent="0.35">
      <c r="A73" s="23" t="s">
        <v>1249</v>
      </c>
      <c r="B73" s="38"/>
      <c r="C73" s="22"/>
      <c r="D73" s="22"/>
    </row>
    <row r="74" spans="1:4" s="28" customFormat="1" x14ac:dyDescent="0.35">
      <c r="A74" s="37" t="s">
        <v>823</v>
      </c>
      <c r="B74" s="39" t="s">
        <v>824</v>
      </c>
      <c r="C74" s="37" t="s">
        <v>825</v>
      </c>
      <c r="D74" s="37" t="s">
        <v>826</v>
      </c>
    </row>
    <row r="75" spans="1:4" s="28" customFormat="1" x14ac:dyDescent="0.35">
      <c r="A75" s="28" t="s">
        <v>849</v>
      </c>
      <c r="B75" s="40" t="s">
        <v>845</v>
      </c>
      <c r="C75" s="49"/>
      <c r="D75" s="34" t="s">
        <v>1250</v>
      </c>
    </row>
    <row r="76" spans="1:4" s="28" customFormat="1" x14ac:dyDescent="0.35">
      <c r="A76" s="28" t="s">
        <v>841</v>
      </c>
      <c r="B76" s="41" t="s">
        <v>842</v>
      </c>
      <c r="C76" s="45"/>
      <c r="D76" s="34" t="s">
        <v>1251</v>
      </c>
    </row>
    <row r="77" spans="1:4" s="28" customFormat="1" x14ac:dyDescent="0.35">
      <c r="A77" s="28" t="s">
        <v>835</v>
      </c>
      <c r="B77" s="41" t="s">
        <v>836</v>
      </c>
      <c r="C77" s="35"/>
      <c r="D77" s="34" t="s">
        <v>890</v>
      </c>
    </row>
    <row r="78" spans="1:4" s="28" customFormat="1" x14ac:dyDescent="0.35">
      <c r="B78" s="41"/>
      <c r="C78" s="34"/>
      <c r="D78" s="34"/>
    </row>
    <row r="79" spans="1:4" s="28" customFormat="1" x14ac:dyDescent="0.35">
      <c r="A79" s="23" t="s">
        <v>1308</v>
      </c>
      <c r="B79" s="38"/>
      <c r="C79" s="22"/>
      <c r="D79" s="22"/>
    </row>
    <row r="80" spans="1:4" s="28" customFormat="1" x14ac:dyDescent="0.35">
      <c r="A80" s="37" t="s">
        <v>823</v>
      </c>
      <c r="B80" s="39" t="s">
        <v>824</v>
      </c>
      <c r="C80" s="37" t="s">
        <v>825</v>
      </c>
      <c r="D80" s="37" t="s">
        <v>826</v>
      </c>
    </row>
    <row r="81" spans="1:4" s="28" customFormat="1" x14ac:dyDescent="0.35">
      <c r="A81" s="28" t="s">
        <v>834</v>
      </c>
      <c r="B81" s="41" t="s">
        <v>839</v>
      </c>
      <c r="C81" s="44"/>
      <c r="D81" s="34" t="s">
        <v>1309</v>
      </c>
    </row>
    <row r="82" spans="1:4" s="28" customFormat="1" x14ac:dyDescent="0.35">
      <c r="A82" s="28" t="s">
        <v>874</v>
      </c>
      <c r="B82" s="40" t="s">
        <v>868</v>
      </c>
      <c r="C82" s="59"/>
      <c r="D82" s="34" t="s">
        <v>1310</v>
      </c>
    </row>
    <row r="83" spans="1:4" s="28" customFormat="1" x14ac:dyDescent="0.35">
      <c r="A83" s="28" t="s">
        <v>851</v>
      </c>
      <c r="B83" s="40" t="s">
        <v>847</v>
      </c>
      <c r="C83" s="52"/>
      <c r="D83" s="34" t="s">
        <v>1311</v>
      </c>
    </row>
    <row r="84" spans="1:4" s="28" customFormat="1" x14ac:dyDescent="0.35">
      <c r="A84" s="28" t="s">
        <v>835</v>
      </c>
      <c r="B84" s="41" t="s">
        <v>836</v>
      </c>
      <c r="C84" s="35"/>
      <c r="D84" s="34" t="s">
        <v>890</v>
      </c>
    </row>
    <row r="85" spans="1:4" s="28" customFormat="1" x14ac:dyDescent="0.35">
      <c r="B85" s="40"/>
    </row>
    <row r="86" spans="1:4" s="28" customFormat="1" x14ac:dyDescent="0.35">
      <c r="A86" s="23" t="s">
        <v>892</v>
      </c>
      <c r="B86" s="38"/>
      <c r="C86" s="22"/>
      <c r="D86" s="22"/>
    </row>
    <row r="87" spans="1:4" s="28" customFormat="1" x14ac:dyDescent="0.35">
      <c r="A87" s="37" t="s">
        <v>823</v>
      </c>
      <c r="B87" s="39" t="s">
        <v>824</v>
      </c>
      <c r="C87" s="37" t="s">
        <v>825</v>
      </c>
      <c r="D87" s="37" t="s">
        <v>826</v>
      </c>
    </row>
    <row r="88" spans="1:4" s="28" customFormat="1" x14ac:dyDescent="0.35">
      <c r="A88" s="28" t="s">
        <v>835</v>
      </c>
      <c r="B88" s="41" t="s">
        <v>836</v>
      </c>
      <c r="C88" s="35"/>
      <c r="D88" s="28" t="s">
        <v>893</v>
      </c>
    </row>
    <row r="89" spans="1:4" s="28" customFormat="1" x14ac:dyDescent="0.35">
      <c r="A89" s="28" t="s">
        <v>849</v>
      </c>
      <c r="B89" s="40" t="s">
        <v>845</v>
      </c>
      <c r="C89" s="49"/>
      <c r="D89" s="28" t="s">
        <v>894</v>
      </c>
    </row>
    <row r="90" spans="1:4" s="28" customFormat="1" x14ac:dyDescent="0.35">
      <c r="A90" s="28" t="s">
        <v>851</v>
      </c>
      <c r="B90" s="40" t="s">
        <v>847</v>
      </c>
      <c r="C90" s="52"/>
      <c r="D90" s="28" t="s">
        <v>1008</v>
      </c>
    </row>
    <row r="91" spans="1:4" s="28" customFormat="1" x14ac:dyDescent="0.35">
      <c r="A91" s="28" t="s">
        <v>850</v>
      </c>
      <c r="B91" s="40" t="s">
        <v>846</v>
      </c>
      <c r="C91" s="51"/>
      <c r="D91" s="28" t="s">
        <v>895</v>
      </c>
    </row>
    <row r="92" spans="1:4" s="28" customFormat="1" x14ac:dyDescent="0.35">
      <c r="A92" s="28" t="s">
        <v>848</v>
      </c>
      <c r="B92" s="40" t="s">
        <v>865</v>
      </c>
      <c r="C92" s="50"/>
      <c r="D92" s="28" t="s">
        <v>896</v>
      </c>
    </row>
    <row r="93" spans="1:4" s="28" customFormat="1" x14ac:dyDescent="0.35">
      <c r="A93" s="28" t="s">
        <v>828</v>
      </c>
      <c r="B93" s="41" t="s">
        <v>838</v>
      </c>
      <c r="C93" s="43"/>
      <c r="D93" s="28" t="s">
        <v>897</v>
      </c>
    </row>
    <row r="94" spans="1:4" s="28" customFormat="1" x14ac:dyDescent="0.35">
      <c r="A94" s="28" t="s">
        <v>834</v>
      </c>
      <c r="B94" s="41" t="s">
        <v>839</v>
      </c>
      <c r="C94" s="44"/>
      <c r="D94" s="28" t="s">
        <v>898</v>
      </c>
    </row>
    <row r="95" spans="1:4" s="28" customFormat="1" x14ac:dyDescent="0.35">
      <c r="A95" s="28" t="s">
        <v>841</v>
      </c>
      <c r="B95" s="41" t="s">
        <v>842</v>
      </c>
      <c r="C95" s="45"/>
      <c r="D95" s="28" t="s">
        <v>899</v>
      </c>
    </row>
    <row r="96" spans="1:4" s="28" customFormat="1" x14ac:dyDescent="0.35">
      <c r="A96" s="28" t="s">
        <v>833</v>
      </c>
      <c r="B96" s="40" t="s">
        <v>844</v>
      </c>
      <c r="C96" s="48"/>
      <c r="D96" s="28" t="s">
        <v>900</v>
      </c>
    </row>
    <row r="97" spans="1:5" s="28" customFormat="1" x14ac:dyDescent="0.35">
      <c r="B97" s="40"/>
      <c r="C97" s="34"/>
    </row>
    <row r="98" spans="1:5" s="28" customFormat="1" x14ac:dyDescent="0.35">
      <c r="A98" s="23" t="s">
        <v>891</v>
      </c>
      <c r="B98" s="38"/>
      <c r="C98" s="22"/>
      <c r="D98" s="22"/>
    </row>
    <row r="99" spans="1:5" s="28" customFormat="1" x14ac:dyDescent="0.35">
      <c r="A99" s="37" t="s">
        <v>823</v>
      </c>
      <c r="B99" s="39" t="s">
        <v>824</v>
      </c>
      <c r="C99" s="37" t="s">
        <v>825</v>
      </c>
      <c r="D99" s="37" t="s">
        <v>826</v>
      </c>
    </row>
    <row r="100" spans="1:5" s="28" customFormat="1" x14ac:dyDescent="0.35">
      <c r="A100" s="28" t="s">
        <v>841</v>
      </c>
      <c r="B100" s="41" t="s">
        <v>842</v>
      </c>
      <c r="C100" s="45"/>
      <c r="D100" s="28" t="s">
        <v>1026</v>
      </c>
    </row>
    <row r="101" spans="1:5" s="28" customFormat="1" x14ac:dyDescent="0.35">
      <c r="A101" s="28" t="s">
        <v>848</v>
      </c>
      <c r="B101" s="40" t="s">
        <v>865</v>
      </c>
      <c r="C101" s="50"/>
      <c r="D101" s="34" t="s">
        <v>1027</v>
      </c>
    </row>
    <row r="102" spans="1:5" s="28" customFormat="1" x14ac:dyDescent="0.35">
      <c r="A102" s="28" t="s">
        <v>834</v>
      </c>
      <c r="B102" s="41" t="s">
        <v>839</v>
      </c>
      <c r="C102" s="44"/>
      <c r="D102" s="28" t="s">
        <v>1017</v>
      </c>
    </row>
    <row r="103" spans="1:5" s="28" customFormat="1" x14ac:dyDescent="0.35">
      <c r="A103" s="28" t="s">
        <v>849</v>
      </c>
      <c r="B103" s="40" t="s">
        <v>845</v>
      </c>
      <c r="C103" s="49"/>
      <c r="D103" s="28" t="s">
        <v>1018</v>
      </c>
    </row>
    <row r="104" spans="1:5" s="28" customFormat="1" x14ac:dyDescent="0.35">
      <c r="A104" s="28" t="s">
        <v>835</v>
      </c>
      <c r="B104" s="41" t="s">
        <v>836</v>
      </c>
      <c r="C104" s="35"/>
      <c r="D104" s="34" t="s">
        <v>890</v>
      </c>
    </row>
    <row r="105" spans="1:5" s="28" customFormat="1" x14ac:dyDescent="0.35">
      <c r="B105" s="40"/>
      <c r="C105" s="34"/>
    </row>
    <row r="106" spans="1:5" x14ac:dyDescent="0.35">
      <c r="A106" s="23" t="s">
        <v>827</v>
      </c>
      <c r="B106" s="38"/>
      <c r="C106" s="22"/>
      <c r="D106" s="22"/>
    </row>
    <row r="107" spans="1:5" x14ac:dyDescent="0.35">
      <c r="A107" s="37" t="s">
        <v>823</v>
      </c>
      <c r="B107" s="39" t="s">
        <v>824</v>
      </c>
      <c r="C107" s="37" t="s">
        <v>825</v>
      </c>
      <c r="D107" s="37" t="s">
        <v>826</v>
      </c>
    </row>
    <row r="108" spans="1:5" x14ac:dyDescent="0.35">
      <c r="A108" s="28" t="s">
        <v>848</v>
      </c>
      <c r="B108" s="40" t="s">
        <v>865</v>
      </c>
      <c r="C108" s="50"/>
      <c r="D108" t="s">
        <v>499</v>
      </c>
    </row>
    <row r="109" spans="1:5" x14ac:dyDescent="0.35">
      <c r="A109" t="s">
        <v>828</v>
      </c>
      <c r="B109" s="41" t="s">
        <v>838</v>
      </c>
      <c r="C109" s="43"/>
      <c r="D109" t="s">
        <v>501</v>
      </c>
    </row>
    <row r="110" spans="1:5" x14ac:dyDescent="0.35">
      <c r="A110" t="s">
        <v>834</v>
      </c>
      <c r="B110" s="41" t="s">
        <v>839</v>
      </c>
      <c r="C110" s="44"/>
      <c r="D110" t="s">
        <v>500</v>
      </c>
    </row>
    <row r="111" spans="1:5" x14ac:dyDescent="0.35">
      <c r="A111" t="s">
        <v>833</v>
      </c>
      <c r="B111" s="40" t="s">
        <v>844</v>
      </c>
      <c r="C111" s="46"/>
      <c r="D111" t="s">
        <v>830</v>
      </c>
      <c r="E111" s="41"/>
    </row>
    <row r="112" spans="1:5" x14ac:dyDescent="0.35">
      <c r="A112" s="28" t="s">
        <v>849</v>
      </c>
      <c r="B112" s="40" t="s">
        <v>845</v>
      </c>
      <c r="C112" s="49"/>
      <c r="D112" t="s">
        <v>831</v>
      </c>
    </row>
    <row r="113" spans="1:4" x14ac:dyDescent="0.35">
      <c r="A113" t="s">
        <v>835</v>
      </c>
      <c r="B113" s="41" t="s">
        <v>836</v>
      </c>
      <c r="C113" s="35"/>
      <c r="D113" t="s">
        <v>502</v>
      </c>
    </row>
    <row r="114" spans="1:4" x14ac:dyDescent="0.35">
      <c r="A114" t="s">
        <v>841</v>
      </c>
      <c r="B114" s="41" t="s">
        <v>842</v>
      </c>
      <c r="C114" s="45"/>
      <c r="D114" t="s">
        <v>840</v>
      </c>
    </row>
    <row r="116" spans="1:4" x14ac:dyDescent="0.35">
      <c r="A116" s="23" t="s">
        <v>875</v>
      </c>
      <c r="B116" s="38"/>
      <c r="C116" s="22"/>
      <c r="D116" s="22"/>
    </row>
    <row r="117" spans="1:4" x14ac:dyDescent="0.35">
      <c r="A117" s="37" t="s">
        <v>823</v>
      </c>
      <c r="B117" s="39" t="s">
        <v>824</v>
      </c>
      <c r="C117" s="37" t="s">
        <v>825</v>
      </c>
      <c r="D117" s="37" t="s">
        <v>826</v>
      </c>
    </row>
    <row r="118" spans="1:4" x14ac:dyDescent="0.35">
      <c r="A118" s="28" t="s">
        <v>834</v>
      </c>
      <c r="B118" s="41" t="s">
        <v>839</v>
      </c>
      <c r="C118" s="44"/>
      <c r="D118" t="s">
        <v>160</v>
      </c>
    </row>
    <row r="119" spans="1:4" x14ac:dyDescent="0.35">
      <c r="A119" s="28" t="s">
        <v>822</v>
      </c>
      <c r="B119" s="42" t="s">
        <v>829</v>
      </c>
      <c r="C119" s="36"/>
      <c r="D119" t="s">
        <v>877</v>
      </c>
    </row>
    <row r="120" spans="1:4" x14ac:dyDescent="0.35">
      <c r="A120" s="28" t="s">
        <v>874</v>
      </c>
      <c r="B120" s="40" t="s">
        <v>868</v>
      </c>
      <c r="C120" s="59"/>
      <c r="D120" t="s">
        <v>884</v>
      </c>
    </row>
    <row r="121" spans="1:4" x14ac:dyDescent="0.35">
      <c r="A121" s="28" t="s">
        <v>841</v>
      </c>
      <c r="B121" s="41" t="s">
        <v>842</v>
      </c>
      <c r="C121" s="45"/>
      <c r="D121" t="s">
        <v>878</v>
      </c>
    </row>
    <row r="122" spans="1:4" x14ac:dyDescent="0.35">
      <c r="A122" s="28" t="s">
        <v>850</v>
      </c>
      <c r="B122" s="40" t="s">
        <v>846</v>
      </c>
      <c r="C122" s="51"/>
      <c r="D122" t="s">
        <v>879</v>
      </c>
    </row>
    <row r="123" spans="1:4" x14ac:dyDescent="0.35">
      <c r="A123" s="28" t="s">
        <v>849</v>
      </c>
      <c r="B123" s="40" t="s">
        <v>845</v>
      </c>
      <c r="C123" s="49"/>
      <c r="D123" t="s">
        <v>880</v>
      </c>
    </row>
    <row r="124" spans="1:4" x14ac:dyDescent="0.35">
      <c r="A124" s="28" t="s">
        <v>869</v>
      </c>
      <c r="B124" s="40" t="s">
        <v>866</v>
      </c>
      <c r="C124" s="58"/>
      <c r="D124" t="s">
        <v>881</v>
      </c>
    </row>
    <row r="125" spans="1:4" x14ac:dyDescent="0.35">
      <c r="A125" s="28" t="s">
        <v>835</v>
      </c>
      <c r="B125" s="41" t="s">
        <v>836</v>
      </c>
      <c r="C125" s="35"/>
      <c r="D125" t="s">
        <v>885</v>
      </c>
    </row>
    <row r="126" spans="1:4" x14ac:dyDescent="0.35">
      <c r="A126" s="28" t="s">
        <v>848</v>
      </c>
      <c r="B126" s="40" t="s">
        <v>865</v>
      </c>
      <c r="C126" s="50"/>
      <c r="D126" t="s">
        <v>617</v>
      </c>
    </row>
    <row r="127" spans="1:4" x14ac:dyDescent="0.35">
      <c r="A127" s="28" t="s">
        <v>851</v>
      </c>
      <c r="B127" s="40" t="s">
        <v>847</v>
      </c>
      <c r="C127" s="52"/>
      <c r="D127" t="s">
        <v>618</v>
      </c>
    </row>
    <row r="128" spans="1:4" x14ac:dyDescent="0.35">
      <c r="A128" s="28" t="s">
        <v>828</v>
      </c>
      <c r="B128" s="41" t="s">
        <v>838</v>
      </c>
      <c r="C128" s="43"/>
      <c r="D128" t="s">
        <v>876</v>
      </c>
    </row>
    <row r="130" spans="1:8" x14ac:dyDescent="0.35">
      <c r="A130" s="23" t="s">
        <v>901</v>
      </c>
      <c r="B130" s="38"/>
      <c r="C130" s="22"/>
      <c r="D130" s="22"/>
    </row>
    <row r="131" spans="1:8" x14ac:dyDescent="0.35">
      <c r="A131" s="37" t="s">
        <v>823</v>
      </c>
      <c r="B131" s="39" t="s">
        <v>824</v>
      </c>
      <c r="C131" s="37" t="s">
        <v>825</v>
      </c>
      <c r="D131" s="37" t="s">
        <v>826</v>
      </c>
      <c r="F131" s="34"/>
      <c r="G131" s="34"/>
      <c r="H131" s="34"/>
    </row>
    <row r="132" spans="1:8" x14ac:dyDescent="0.35">
      <c r="A132" s="28" t="s">
        <v>841</v>
      </c>
      <c r="B132" s="41" t="s">
        <v>842</v>
      </c>
      <c r="C132" s="45"/>
      <c r="D132" t="s">
        <v>902</v>
      </c>
      <c r="F132" s="34"/>
      <c r="G132" s="60"/>
      <c r="H132" s="34"/>
    </row>
    <row r="133" spans="1:8" x14ac:dyDescent="0.35">
      <c r="A133" s="28" t="s">
        <v>828</v>
      </c>
      <c r="B133" s="41" t="s">
        <v>838</v>
      </c>
      <c r="C133" s="43"/>
      <c r="D133" t="s">
        <v>1120</v>
      </c>
      <c r="F133" s="34"/>
      <c r="G133" s="60"/>
      <c r="H133" s="34"/>
    </row>
    <row r="134" spans="1:8" x14ac:dyDescent="0.35">
      <c r="A134" s="28" t="s">
        <v>848</v>
      </c>
      <c r="B134" s="40" t="s">
        <v>865</v>
      </c>
      <c r="C134" s="50"/>
      <c r="D134" t="s">
        <v>903</v>
      </c>
      <c r="F134" s="34"/>
      <c r="G134" s="53"/>
      <c r="H134" s="34"/>
    </row>
    <row r="135" spans="1:8" x14ac:dyDescent="0.35">
      <c r="A135" s="28" t="s">
        <v>849</v>
      </c>
      <c r="B135" s="40" t="s">
        <v>845</v>
      </c>
      <c r="C135" s="49"/>
      <c r="D135" t="s">
        <v>904</v>
      </c>
      <c r="F135" s="34"/>
      <c r="G135" s="53"/>
      <c r="H135" s="34"/>
    </row>
    <row r="136" spans="1:8" x14ac:dyDescent="0.35">
      <c r="A136" s="28" t="s">
        <v>834</v>
      </c>
      <c r="B136" s="41" t="s">
        <v>839</v>
      </c>
      <c r="C136" s="44"/>
      <c r="D136" t="s">
        <v>905</v>
      </c>
      <c r="F136" s="34"/>
      <c r="G136" s="60"/>
      <c r="H136" s="34"/>
    </row>
    <row r="137" spans="1:8" x14ac:dyDescent="0.35">
      <c r="A137" s="28" t="s">
        <v>835</v>
      </c>
      <c r="B137" s="41" t="s">
        <v>836</v>
      </c>
      <c r="C137" s="35"/>
      <c r="D137" t="s">
        <v>149</v>
      </c>
      <c r="F137" s="34"/>
      <c r="G137" s="60"/>
      <c r="H137" s="34"/>
    </row>
    <row r="138" spans="1:8" x14ac:dyDescent="0.35">
      <c r="F138" s="34"/>
      <c r="G138" s="34"/>
      <c r="H138" s="34"/>
    </row>
    <row r="139" spans="1:8" x14ac:dyDescent="0.35">
      <c r="A139" s="23" t="s">
        <v>906</v>
      </c>
      <c r="B139" s="38"/>
      <c r="C139" s="22"/>
      <c r="D139" s="22"/>
      <c r="F139" s="34"/>
      <c r="G139" s="34"/>
      <c r="H139" s="34"/>
    </row>
    <row r="140" spans="1:8" x14ac:dyDescent="0.35">
      <c r="A140" s="37" t="s">
        <v>823</v>
      </c>
      <c r="B140" s="39" t="s">
        <v>824</v>
      </c>
      <c r="C140" s="37" t="s">
        <v>825</v>
      </c>
      <c r="D140" s="37" t="s">
        <v>826</v>
      </c>
    </row>
    <row r="141" spans="1:8" x14ac:dyDescent="0.35">
      <c r="A141" s="28" t="s">
        <v>835</v>
      </c>
      <c r="B141" s="41" t="s">
        <v>836</v>
      </c>
      <c r="C141" s="35"/>
      <c r="D141" t="s">
        <v>132</v>
      </c>
    </row>
    <row r="142" spans="1:8" x14ac:dyDescent="0.35">
      <c r="A142" s="28" t="s">
        <v>841</v>
      </c>
      <c r="B142" s="41" t="s">
        <v>842</v>
      </c>
      <c r="C142" s="45"/>
      <c r="D142" t="s">
        <v>131</v>
      </c>
    </row>
    <row r="143" spans="1:8" x14ac:dyDescent="0.35">
      <c r="A143" s="28" t="s">
        <v>848</v>
      </c>
      <c r="B143" s="40" t="s">
        <v>865</v>
      </c>
      <c r="C143" s="50"/>
      <c r="D143" t="s">
        <v>130</v>
      </c>
    </row>
    <row r="144" spans="1:8" x14ac:dyDescent="0.35">
      <c r="A144" s="28" t="s">
        <v>849</v>
      </c>
      <c r="B144" s="40" t="s">
        <v>845</v>
      </c>
      <c r="C144" s="49"/>
      <c r="D144" t="s">
        <v>128</v>
      </c>
    </row>
    <row r="145" spans="1:4" x14ac:dyDescent="0.35">
      <c r="A145" s="28" t="s">
        <v>834</v>
      </c>
      <c r="B145" s="41" t="s">
        <v>839</v>
      </c>
      <c r="C145" s="44"/>
      <c r="D145" t="s">
        <v>127</v>
      </c>
    </row>
    <row r="147" spans="1:4" x14ac:dyDescent="0.35">
      <c r="A147" s="23" t="s">
        <v>907</v>
      </c>
      <c r="B147" s="38"/>
      <c r="C147" s="22"/>
      <c r="D147" s="22"/>
    </row>
    <row r="148" spans="1:4" x14ac:dyDescent="0.35">
      <c r="A148" s="37" t="s">
        <v>823</v>
      </c>
      <c r="B148" s="39" t="s">
        <v>824</v>
      </c>
      <c r="C148" s="37" t="s">
        <v>825</v>
      </c>
      <c r="D148" s="37" t="s">
        <v>826</v>
      </c>
    </row>
    <row r="149" spans="1:4" x14ac:dyDescent="0.35">
      <c r="A149" s="28" t="s">
        <v>822</v>
      </c>
      <c r="B149" s="42" t="s">
        <v>829</v>
      </c>
      <c r="C149" s="36"/>
      <c r="D149" t="s">
        <v>180</v>
      </c>
    </row>
    <row r="150" spans="1:4" x14ac:dyDescent="0.35">
      <c r="A150" s="28" t="s">
        <v>841</v>
      </c>
      <c r="B150" s="41" t="s">
        <v>842</v>
      </c>
      <c r="C150" s="45"/>
      <c r="D150" t="s">
        <v>266</v>
      </c>
    </row>
    <row r="151" spans="1:4" x14ac:dyDescent="0.35">
      <c r="A151" s="28" t="s">
        <v>828</v>
      </c>
      <c r="B151" s="41" t="s">
        <v>838</v>
      </c>
      <c r="C151" s="43"/>
      <c r="D151" t="s">
        <v>267</v>
      </c>
    </row>
    <row r="153" spans="1:4" s="28" customFormat="1" x14ac:dyDescent="0.35">
      <c r="A153" s="23" t="s">
        <v>954</v>
      </c>
      <c r="B153" s="38"/>
      <c r="C153" s="22"/>
      <c r="D153" s="22"/>
    </row>
    <row r="154" spans="1:4" s="28" customFormat="1" x14ac:dyDescent="0.35">
      <c r="A154" s="37" t="s">
        <v>823</v>
      </c>
      <c r="B154" s="39" t="s">
        <v>824</v>
      </c>
      <c r="C154" s="37" t="s">
        <v>825</v>
      </c>
      <c r="D154" s="37" t="s">
        <v>826</v>
      </c>
    </row>
    <row r="155" spans="1:4" s="28" customFormat="1" x14ac:dyDescent="0.35">
      <c r="A155" s="28" t="s">
        <v>833</v>
      </c>
      <c r="B155" s="40" t="s">
        <v>844</v>
      </c>
      <c r="C155" s="46"/>
      <c r="D155" s="28" t="s">
        <v>770</v>
      </c>
    </row>
    <row r="156" spans="1:4" s="28" customFormat="1" x14ac:dyDescent="0.35">
      <c r="A156" s="28" t="s">
        <v>848</v>
      </c>
      <c r="B156" s="40" t="s">
        <v>865</v>
      </c>
      <c r="C156" s="50"/>
      <c r="D156" s="28" t="s">
        <v>99</v>
      </c>
    </row>
    <row r="157" spans="1:4" s="28" customFormat="1" x14ac:dyDescent="0.35">
      <c r="A157" s="28" t="s">
        <v>834</v>
      </c>
      <c r="B157" s="41" t="s">
        <v>839</v>
      </c>
      <c r="C157" s="44"/>
      <c r="D157" s="28" t="s">
        <v>93</v>
      </c>
    </row>
    <row r="158" spans="1:4" s="28" customFormat="1" x14ac:dyDescent="0.35">
      <c r="A158" s="28" t="s">
        <v>869</v>
      </c>
      <c r="B158" s="40" t="s">
        <v>866</v>
      </c>
      <c r="C158" s="58"/>
      <c r="D158" s="28" t="s">
        <v>955</v>
      </c>
    </row>
    <row r="159" spans="1:4" s="28" customFormat="1" x14ac:dyDescent="0.35">
      <c r="A159" s="28" t="s">
        <v>849</v>
      </c>
      <c r="B159" s="40" t="s">
        <v>845</v>
      </c>
      <c r="C159" s="49"/>
      <c r="D159" s="28" t="s">
        <v>956</v>
      </c>
    </row>
    <row r="160" spans="1:4" s="28" customFormat="1" x14ac:dyDescent="0.35">
      <c r="A160" s="28" t="s">
        <v>841</v>
      </c>
      <c r="B160" s="41" t="s">
        <v>842</v>
      </c>
      <c r="C160" s="45"/>
      <c r="D160" s="28" t="s">
        <v>104</v>
      </c>
    </row>
    <row r="161" spans="1:4" s="28" customFormat="1" x14ac:dyDescent="0.35">
      <c r="A161" s="28" t="s">
        <v>850</v>
      </c>
      <c r="B161" s="40" t="s">
        <v>846</v>
      </c>
      <c r="C161" s="51"/>
      <c r="D161" s="28" t="s">
        <v>103</v>
      </c>
    </row>
    <row r="162" spans="1:4" s="28" customFormat="1" x14ac:dyDescent="0.35">
      <c r="A162" s="28" t="s">
        <v>835</v>
      </c>
      <c r="B162" s="41" t="s">
        <v>836</v>
      </c>
      <c r="C162" s="35"/>
      <c r="D162" s="28" t="s">
        <v>102</v>
      </c>
    </row>
    <row r="163" spans="1:4" s="28" customFormat="1" x14ac:dyDescent="0.35">
      <c r="A163" s="28" t="s">
        <v>828</v>
      </c>
      <c r="B163" s="41" t="s">
        <v>838</v>
      </c>
      <c r="C163" s="43"/>
      <c r="D163" s="28" t="s">
        <v>101</v>
      </c>
    </row>
    <row r="164" spans="1:4" s="28" customFormat="1" x14ac:dyDescent="0.35">
      <c r="B164" s="40"/>
    </row>
    <row r="165" spans="1:4" s="28" customFormat="1" x14ac:dyDescent="0.35">
      <c r="A165" s="23" t="s">
        <v>959</v>
      </c>
      <c r="B165" s="38"/>
      <c r="C165" s="22"/>
      <c r="D165" s="22"/>
    </row>
    <row r="166" spans="1:4" s="28" customFormat="1" x14ac:dyDescent="0.35">
      <c r="A166" s="37" t="s">
        <v>823</v>
      </c>
      <c r="B166" s="39" t="s">
        <v>824</v>
      </c>
      <c r="C166" s="37" t="s">
        <v>825</v>
      </c>
      <c r="D166" s="37" t="s">
        <v>826</v>
      </c>
    </row>
    <row r="167" spans="1:4" s="28" customFormat="1" x14ac:dyDescent="0.35">
      <c r="A167" s="28" t="s">
        <v>833</v>
      </c>
      <c r="B167" s="40" t="s">
        <v>844</v>
      </c>
      <c r="C167" s="46"/>
      <c r="D167" s="28" t="s">
        <v>770</v>
      </c>
    </row>
    <row r="168" spans="1:4" s="28" customFormat="1" x14ac:dyDescent="0.35">
      <c r="A168" s="28" t="s">
        <v>851</v>
      </c>
      <c r="B168" s="40" t="s">
        <v>847</v>
      </c>
      <c r="C168" s="52"/>
      <c r="D168" s="28" t="s">
        <v>909</v>
      </c>
    </row>
    <row r="169" spans="1:4" s="28" customFormat="1" x14ac:dyDescent="0.35">
      <c r="A169" s="28" t="s">
        <v>841</v>
      </c>
      <c r="B169" s="41" t="s">
        <v>842</v>
      </c>
      <c r="C169" s="45"/>
      <c r="D169" s="28" t="s">
        <v>98</v>
      </c>
    </row>
    <row r="170" spans="1:4" s="28" customFormat="1" x14ac:dyDescent="0.35">
      <c r="A170" s="28" t="s">
        <v>848</v>
      </c>
      <c r="B170" s="40" t="s">
        <v>865</v>
      </c>
      <c r="C170" s="50"/>
      <c r="D170" s="28" t="s">
        <v>99</v>
      </c>
    </row>
    <row r="171" spans="1:4" s="28" customFormat="1" x14ac:dyDescent="0.35">
      <c r="A171" s="28" t="s">
        <v>834</v>
      </c>
      <c r="B171" s="41" t="s">
        <v>839</v>
      </c>
      <c r="C171" s="44"/>
      <c r="D171" s="28" t="s">
        <v>93</v>
      </c>
    </row>
    <row r="172" spans="1:4" s="28" customFormat="1" x14ac:dyDescent="0.35">
      <c r="A172" s="28" t="s">
        <v>849</v>
      </c>
      <c r="B172" s="40" t="s">
        <v>845</v>
      </c>
      <c r="C172" s="49"/>
      <c r="D172" s="28" t="s">
        <v>957</v>
      </c>
    </row>
    <row r="173" spans="1:4" s="28" customFormat="1" x14ac:dyDescent="0.35">
      <c r="A173" s="28" t="s">
        <v>828</v>
      </c>
      <c r="B173" s="41" t="s">
        <v>838</v>
      </c>
      <c r="C173" s="43"/>
      <c r="D173" s="28" t="s">
        <v>451</v>
      </c>
    </row>
    <row r="174" spans="1:4" s="28" customFormat="1" x14ac:dyDescent="0.35">
      <c r="A174" s="28" t="s">
        <v>918</v>
      </c>
      <c r="B174" s="41" t="s">
        <v>920</v>
      </c>
      <c r="C174" s="61"/>
      <c r="D174" s="28" t="s">
        <v>917</v>
      </c>
    </row>
    <row r="175" spans="1:4" s="28" customFormat="1" x14ac:dyDescent="0.35">
      <c r="A175" s="28" t="s">
        <v>919</v>
      </c>
      <c r="B175" s="41">
        <v>740000</v>
      </c>
      <c r="C175" s="62"/>
      <c r="D175" s="28" t="s">
        <v>767</v>
      </c>
    </row>
    <row r="176" spans="1:4" s="28" customFormat="1" x14ac:dyDescent="0.35">
      <c r="A176" s="28" t="s">
        <v>835</v>
      </c>
      <c r="B176" s="41" t="s">
        <v>836</v>
      </c>
      <c r="C176" s="35"/>
      <c r="D176" s="28" t="s">
        <v>958</v>
      </c>
    </row>
    <row r="177" spans="1:4" s="28" customFormat="1" x14ac:dyDescent="0.35">
      <c r="B177" s="40"/>
    </row>
    <row r="178" spans="1:4" s="28" customFormat="1" x14ac:dyDescent="0.35">
      <c r="A178" s="23" t="s">
        <v>960</v>
      </c>
      <c r="B178" s="38"/>
      <c r="C178" s="22"/>
      <c r="D178" s="22"/>
    </row>
    <row r="179" spans="1:4" s="28" customFormat="1" x14ac:dyDescent="0.35">
      <c r="A179" s="37" t="s">
        <v>823</v>
      </c>
      <c r="B179" s="39" t="s">
        <v>824</v>
      </c>
      <c r="C179" s="37" t="s">
        <v>825</v>
      </c>
      <c r="D179" s="37" t="s">
        <v>826</v>
      </c>
    </row>
    <row r="180" spans="1:4" s="28" customFormat="1" x14ac:dyDescent="0.35">
      <c r="A180" s="28" t="s">
        <v>833</v>
      </c>
      <c r="B180" s="40" t="s">
        <v>844</v>
      </c>
      <c r="C180" s="46"/>
      <c r="D180" s="28" t="s">
        <v>770</v>
      </c>
    </row>
    <row r="181" spans="1:4" s="28" customFormat="1" x14ac:dyDescent="0.35">
      <c r="A181" s="28" t="s">
        <v>828</v>
      </c>
      <c r="B181" s="41" t="s">
        <v>838</v>
      </c>
      <c r="C181" s="43"/>
      <c r="D181" s="28" t="s">
        <v>451</v>
      </c>
    </row>
    <row r="182" spans="1:4" s="28" customFormat="1" x14ac:dyDescent="0.35">
      <c r="A182" s="28" t="s">
        <v>851</v>
      </c>
      <c r="B182" s="40" t="s">
        <v>847</v>
      </c>
      <c r="C182" s="52"/>
      <c r="D182" s="28" t="s">
        <v>909</v>
      </c>
    </row>
    <row r="183" spans="1:4" s="28" customFormat="1" x14ac:dyDescent="0.35">
      <c r="A183" s="28" t="s">
        <v>841</v>
      </c>
      <c r="B183" s="41" t="s">
        <v>842</v>
      </c>
      <c r="C183" s="45"/>
      <c r="D183" s="28" t="s">
        <v>98</v>
      </c>
    </row>
    <row r="184" spans="1:4" s="28" customFormat="1" x14ac:dyDescent="0.35">
      <c r="A184" s="28" t="s">
        <v>869</v>
      </c>
      <c r="B184" s="40" t="s">
        <v>866</v>
      </c>
      <c r="C184" s="58"/>
      <c r="D184" s="28" t="s">
        <v>953</v>
      </c>
    </row>
    <row r="185" spans="1:4" s="28" customFormat="1" x14ac:dyDescent="0.35">
      <c r="A185" s="28" t="s">
        <v>918</v>
      </c>
      <c r="B185" s="41" t="s">
        <v>920</v>
      </c>
      <c r="C185" s="61"/>
      <c r="D185" s="28" t="s">
        <v>917</v>
      </c>
    </row>
    <row r="186" spans="1:4" s="28" customFormat="1" x14ac:dyDescent="0.35">
      <c r="A186" s="28" t="s">
        <v>835</v>
      </c>
      <c r="B186" s="41" t="s">
        <v>836</v>
      </c>
      <c r="C186" s="35"/>
      <c r="D186" s="28" t="s">
        <v>958</v>
      </c>
    </row>
    <row r="187" spans="1:4" s="28" customFormat="1" x14ac:dyDescent="0.35">
      <c r="A187" s="28" t="s">
        <v>849</v>
      </c>
      <c r="B187" s="40" t="s">
        <v>845</v>
      </c>
      <c r="C187" s="49"/>
      <c r="D187" s="28" t="s">
        <v>957</v>
      </c>
    </row>
    <row r="188" spans="1:4" s="28" customFormat="1" x14ac:dyDescent="0.35">
      <c r="A188" s="28" t="s">
        <v>834</v>
      </c>
      <c r="B188" s="41" t="s">
        <v>839</v>
      </c>
      <c r="C188" s="44"/>
      <c r="D188" s="28" t="s">
        <v>93</v>
      </c>
    </row>
    <row r="189" spans="1:4" s="28" customFormat="1" x14ac:dyDescent="0.35">
      <c r="A189" s="28" t="s">
        <v>848</v>
      </c>
      <c r="B189" s="40" t="s">
        <v>865</v>
      </c>
      <c r="C189" s="50"/>
      <c r="D189" s="28" t="s">
        <v>99</v>
      </c>
    </row>
    <row r="190" spans="1:4" s="28" customFormat="1" x14ac:dyDescent="0.35">
      <c r="B190" s="40"/>
    </row>
    <row r="191" spans="1:4" x14ac:dyDescent="0.35">
      <c r="A191" s="23" t="s">
        <v>934</v>
      </c>
      <c r="B191" s="38"/>
      <c r="C191" s="22"/>
      <c r="D191" s="22"/>
    </row>
    <row r="192" spans="1:4" x14ac:dyDescent="0.35">
      <c r="A192" s="37" t="s">
        <v>823</v>
      </c>
      <c r="B192" s="39" t="s">
        <v>824</v>
      </c>
      <c r="C192" s="37" t="s">
        <v>825</v>
      </c>
      <c r="D192" s="37" t="s">
        <v>826</v>
      </c>
    </row>
    <row r="193" spans="1:5" x14ac:dyDescent="0.35">
      <c r="A193" s="28" t="s">
        <v>833</v>
      </c>
      <c r="B193" s="40" t="s">
        <v>844</v>
      </c>
      <c r="C193" s="46"/>
      <c r="D193" s="28" t="s">
        <v>440</v>
      </c>
    </row>
    <row r="194" spans="1:5" x14ac:dyDescent="0.35">
      <c r="A194" s="28" t="s">
        <v>874</v>
      </c>
      <c r="B194" s="40" t="s">
        <v>868</v>
      </c>
      <c r="C194" s="59"/>
      <c r="D194" t="s">
        <v>908</v>
      </c>
    </row>
    <row r="195" spans="1:5" s="28" customFormat="1" x14ac:dyDescent="0.35">
      <c r="A195" s="28" t="s">
        <v>873</v>
      </c>
      <c r="B195" s="40" t="s">
        <v>867</v>
      </c>
      <c r="C195" s="57"/>
      <c r="D195" s="28" t="s">
        <v>769</v>
      </c>
    </row>
    <row r="196" spans="1:5" x14ac:dyDescent="0.35">
      <c r="A196" s="28" t="s">
        <v>841</v>
      </c>
      <c r="B196" s="41" t="s">
        <v>842</v>
      </c>
      <c r="C196" s="45"/>
      <c r="D196" t="s">
        <v>98</v>
      </c>
    </row>
    <row r="197" spans="1:5" x14ac:dyDescent="0.35">
      <c r="A197" s="28" t="s">
        <v>848</v>
      </c>
      <c r="B197" s="40" t="s">
        <v>865</v>
      </c>
      <c r="C197" s="50"/>
      <c r="D197" t="s">
        <v>915</v>
      </c>
      <c r="E197" s="28"/>
    </row>
    <row r="198" spans="1:5" x14ac:dyDescent="0.35">
      <c r="A198" s="28" t="s">
        <v>869</v>
      </c>
      <c r="B198" s="40" t="s">
        <v>866</v>
      </c>
      <c r="C198" s="58"/>
      <c r="D198" t="s">
        <v>916</v>
      </c>
      <c r="E198" s="28"/>
    </row>
    <row r="199" spans="1:5" x14ac:dyDescent="0.35">
      <c r="A199" s="28" t="s">
        <v>822</v>
      </c>
      <c r="B199" s="42" t="s">
        <v>829</v>
      </c>
      <c r="C199" s="36"/>
      <c r="D199" t="s">
        <v>95</v>
      </c>
      <c r="E199" s="28"/>
    </row>
    <row r="200" spans="1:5" x14ac:dyDescent="0.35">
      <c r="A200" s="28" t="s">
        <v>850</v>
      </c>
      <c r="B200" s="40" t="s">
        <v>846</v>
      </c>
      <c r="C200" s="51"/>
      <c r="D200" t="s">
        <v>94</v>
      </c>
    </row>
    <row r="201" spans="1:5" x14ac:dyDescent="0.35">
      <c r="A201" s="28" t="s">
        <v>835</v>
      </c>
      <c r="B201" s="41" t="s">
        <v>836</v>
      </c>
      <c r="C201" s="35"/>
      <c r="D201" t="s">
        <v>971</v>
      </c>
    </row>
    <row r="202" spans="1:5" x14ac:dyDescent="0.35">
      <c r="A202" s="28" t="s">
        <v>834</v>
      </c>
      <c r="B202" s="41" t="s">
        <v>839</v>
      </c>
      <c r="C202" s="44"/>
      <c r="D202" t="s">
        <v>93</v>
      </c>
    </row>
    <row r="203" spans="1:5" x14ac:dyDescent="0.35">
      <c r="A203" s="34" t="s">
        <v>858</v>
      </c>
      <c r="B203" s="53" t="s">
        <v>857</v>
      </c>
      <c r="C203" s="54"/>
      <c r="D203" t="s">
        <v>448</v>
      </c>
    </row>
    <row r="204" spans="1:5" x14ac:dyDescent="0.35">
      <c r="A204" s="28" t="s">
        <v>828</v>
      </c>
      <c r="B204" s="41" t="s">
        <v>838</v>
      </c>
      <c r="C204" s="43"/>
      <c r="D204" t="s">
        <v>451</v>
      </c>
    </row>
    <row r="205" spans="1:5" s="28" customFormat="1" x14ac:dyDescent="0.35">
      <c r="A205" s="28" t="s">
        <v>919</v>
      </c>
      <c r="B205" s="41">
        <v>740000</v>
      </c>
      <c r="C205" s="62"/>
      <c r="D205" s="28" t="s">
        <v>767</v>
      </c>
    </row>
    <row r="206" spans="1:5" s="28" customFormat="1" x14ac:dyDescent="0.35"/>
    <row r="207" spans="1:5" x14ac:dyDescent="0.35">
      <c r="A207" s="23" t="s">
        <v>1109</v>
      </c>
      <c r="B207" s="38"/>
      <c r="C207" s="22"/>
      <c r="D207" s="22"/>
    </row>
    <row r="208" spans="1:5" x14ac:dyDescent="0.35">
      <c r="A208" s="37" t="s">
        <v>823</v>
      </c>
      <c r="B208" s="39" t="s">
        <v>824</v>
      </c>
      <c r="C208" s="37" t="s">
        <v>825</v>
      </c>
      <c r="D208" s="37" t="s">
        <v>826</v>
      </c>
    </row>
    <row r="209" spans="1:4" x14ac:dyDescent="0.35">
      <c r="A209" s="28" t="s">
        <v>833</v>
      </c>
      <c r="B209" s="40" t="s">
        <v>844</v>
      </c>
      <c r="C209" s="46"/>
      <c r="D209" s="28" t="s">
        <v>770</v>
      </c>
    </row>
    <row r="210" spans="1:4" x14ac:dyDescent="0.35">
      <c r="A210" s="28" t="s">
        <v>848</v>
      </c>
      <c r="B210" s="40" t="s">
        <v>865</v>
      </c>
      <c r="C210" s="50"/>
      <c r="D210" s="28" t="s">
        <v>99</v>
      </c>
    </row>
    <row r="211" spans="1:4" s="28" customFormat="1" x14ac:dyDescent="0.35">
      <c r="A211" s="28" t="s">
        <v>851</v>
      </c>
      <c r="B211" s="40" t="s">
        <v>847</v>
      </c>
      <c r="C211" s="52"/>
      <c r="D211" s="28" t="s">
        <v>909</v>
      </c>
    </row>
    <row r="212" spans="1:4" x14ac:dyDescent="0.35">
      <c r="A212" s="28" t="s">
        <v>873</v>
      </c>
      <c r="B212" s="40" t="s">
        <v>867</v>
      </c>
      <c r="C212" s="57"/>
      <c r="D212" s="28" t="s">
        <v>769</v>
      </c>
    </row>
    <row r="213" spans="1:4" x14ac:dyDescent="0.35">
      <c r="A213" s="28" t="s">
        <v>874</v>
      </c>
      <c r="B213" s="40" t="s">
        <v>868</v>
      </c>
      <c r="C213" s="59"/>
      <c r="D213" s="28" t="s">
        <v>908</v>
      </c>
    </row>
    <row r="214" spans="1:4" x14ac:dyDescent="0.35">
      <c r="A214" s="28" t="s">
        <v>841</v>
      </c>
      <c r="B214" s="41" t="s">
        <v>842</v>
      </c>
      <c r="C214" s="45"/>
      <c r="D214" s="28" t="s">
        <v>98</v>
      </c>
    </row>
    <row r="215" spans="1:4" x14ac:dyDescent="0.35">
      <c r="A215" s="28" t="s">
        <v>850</v>
      </c>
      <c r="B215" s="40" t="s">
        <v>846</v>
      </c>
      <c r="C215" s="51"/>
      <c r="D215" s="28" t="s">
        <v>973</v>
      </c>
    </row>
    <row r="216" spans="1:4" x14ac:dyDescent="0.35">
      <c r="A216" s="28" t="s">
        <v>828</v>
      </c>
      <c r="B216" s="41" t="s">
        <v>838</v>
      </c>
      <c r="C216" s="43"/>
      <c r="D216" s="28" t="s">
        <v>972</v>
      </c>
    </row>
    <row r="217" spans="1:4" x14ac:dyDescent="0.35">
      <c r="A217" s="28" t="s">
        <v>834</v>
      </c>
      <c r="B217" s="41" t="s">
        <v>839</v>
      </c>
      <c r="C217" s="44"/>
      <c r="D217" s="28" t="s">
        <v>93</v>
      </c>
    </row>
    <row r="218" spans="1:4" x14ac:dyDescent="0.35">
      <c r="A218" s="28" t="s">
        <v>835</v>
      </c>
      <c r="B218" s="41" t="s">
        <v>836</v>
      </c>
      <c r="C218" s="35"/>
      <c r="D218" s="28" t="s">
        <v>971</v>
      </c>
    </row>
    <row r="219" spans="1:4" x14ac:dyDescent="0.35">
      <c r="A219" s="28" t="s">
        <v>919</v>
      </c>
      <c r="B219" s="41">
        <v>740000</v>
      </c>
      <c r="C219" s="62"/>
      <c r="D219" s="28" t="s">
        <v>767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8" sqref="C8"/>
    </sheetView>
  </sheetViews>
  <sheetFormatPr defaultColWidth="8.81640625" defaultRowHeight="14.5" x14ac:dyDescent="0.35"/>
  <cols>
    <col min="1" max="1" width="31.26953125" style="4" customWidth="1"/>
    <col min="2" max="2" width="28.08984375" style="4" customWidth="1"/>
    <col min="3" max="3" width="68" style="4" customWidth="1"/>
    <col min="4" max="16384" width="8.81640625" style="4"/>
  </cols>
  <sheetData>
    <row r="1" spans="1:3" x14ac:dyDescent="0.35">
      <c r="A1" s="17" t="s">
        <v>75</v>
      </c>
      <c r="B1" s="17" t="s">
        <v>76</v>
      </c>
    </row>
    <row r="2" spans="1:3" ht="58" x14ac:dyDescent="0.35">
      <c r="A2" s="4" t="s">
        <v>154</v>
      </c>
      <c r="B2" s="4" t="s">
        <v>1321</v>
      </c>
      <c r="C2" s="90" t="s">
        <v>1332</v>
      </c>
    </row>
    <row r="3" spans="1:3" x14ac:dyDescent="0.35">
      <c r="A3" s="4" t="s">
        <v>1399</v>
      </c>
      <c r="B3" s="4" t="s">
        <v>1400</v>
      </c>
    </row>
    <row r="4" spans="1:3" x14ac:dyDescent="0.35">
      <c r="A4" s="4" t="s">
        <v>1567</v>
      </c>
      <c r="B4" s="28" t="s">
        <v>1718</v>
      </c>
    </row>
    <row r="5" spans="1:3" x14ac:dyDescent="0.35">
      <c r="A5" s="28" t="s">
        <v>1566</v>
      </c>
      <c r="B5" s="4" t="s">
        <v>1568</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3" workbookViewId="0">
      <selection activeCell="G26" sqref="G26"/>
    </sheetView>
  </sheetViews>
  <sheetFormatPr defaultColWidth="12.7265625" defaultRowHeight="14.5" x14ac:dyDescent="0.35"/>
  <cols>
    <col min="1" max="1" width="18.08984375" style="28" customWidth="1"/>
    <col min="2" max="2" width="15.7265625" style="28" customWidth="1"/>
    <col min="3" max="3" width="13.7265625" style="28" customWidth="1"/>
    <col min="4" max="4" width="15.81640625" style="28" customWidth="1"/>
    <col min="5" max="5" width="15.7265625" style="28" customWidth="1"/>
    <col min="6" max="7" width="21" style="28" customWidth="1"/>
    <col min="8" max="8" width="11.7265625" style="28" customWidth="1"/>
    <col min="9" max="9" width="27.7265625" style="28" customWidth="1"/>
    <col min="10" max="10" width="14.08984375" style="28" customWidth="1"/>
    <col min="11" max="11" width="10.36328125" style="28" customWidth="1"/>
    <col min="12" max="26" width="7.7265625" style="28" customWidth="1"/>
    <col min="27" max="16384" width="12.7265625" style="28"/>
  </cols>
  <sheetData>
    <row r="1" spans="1:26" x14ac:dyDescent="0.35">
      <c r="A1" s="121" t="s">
        <v>1422</v>
      </c>
      <c r="B1" s="121" t="str">
        <f>'State 2005 Data'!J4</f>
        <v>Virginia</v>
      </c>
      <c r="C1" s="121"/>
      <c r="D1" s="121"/>
      <c r="E1" s="121"/>
      <c r="F1" s="121"/>
      <c r="G1" s="121"/>
      <c r="H1" s="121"/>
      <c r="I1" s="121"/>
      <c r="J1" s="121"/>
      <c r="K1" s="121"/>
      <c r="L1" s="121"/>
      <c r="M1" s="121"/>
      <c r="N1" s="121"/>
      <c r="O1" s="121"/>
      <c r="P1" s="121"/>
      <c r="Q1" s="121"/>
      <c r="R1" s="121"/>
      <c r="S1" s="121"/>
      <c r="T1" s="121"/>
      <c r="U1" s="121"/>
      <c r="V1" s="121"/>
      <c r="W1" s="121"/>
      <c r="X1" s="121"/>
      <c r="Y1" s="121"/>
      <c r="Z1" s="121"/>
    </row>
    <row r="2" spans="1:26" ht="46.5" customHeight="1" x14ac:dyDescent="0.35">
      <c r="A2" s="121"/>
      <c r="B2" s="122">
        <v>2005</v>
      </c>
      <c r="C2" s="122" t="s">
        <v>1569</v>
      </c>
      <c r="D2" s="122" t="s">
        <v>1564</v>
      </c>
      <c r="E2" s="122" t="s">
        <v>1565</v>
      </c>
      <c r="F2" s="122" t="s">
        <v>1570</v>
      </c>
      <c r="G2" s="122" t="s">
        <v>1571</v>
      </c>
      <c r="H2" s="123" t="s">
        <v>1698</v>
      </c>
      <c r="I2" s="122" t="s">
        <v>1572</v>
      </c>
      <c r="J2" s="122" t="s">
        <v>1573</v>
      </c>
      <c r="K2" s="121" t="s">
        <v>1574</v>
      </c>
      <c r="L2" s="121"/>
      <c r="M2" s="121"/>
      <c r="N2" s="121"/>
      <c r="O2" s="121"/>
      <c r="P2" s="121"/>
      <c r="Q2" s="121"/>
      <c r="R2" s="121"/>
      <c r="S2" s="121"/>
      <c r="T2" s="121"/>
      <c r="U2" s="121"/>
      <c r="V2" s="121"/>
      <c r="W2" s="121"/>
      <c r="X2" s="121"/>
      <c r="Y2" s="121"/>
      <c r="Z2" s="121"/>
    </row>
    <row r="3" spans="1:26" x14ac:dyDescent="0.35">
      <c r="A3" s="124" t="s">
        <v>1575</v>
      </c>
      <c r="B3" s="125">
        <f>'State 2005 Data'!J5</f>
        <v>15.130927757733746</v>
      </c>
      <c r="C3" s="126">
        <f>E26</f>
        <v>10.115</v>
      </c>
      <c r="D3" s="127">
        <v>0.55000000000000004</v>
      </c>
      <c r="E3" s="127">
        <v>0.4</v>
      </c>
      <c r="F3" s="128">
        <f t="shared" ref="F3:G6" si="0">$C3*(1-D3)</f>
        <v>4.5517499999999993</v>
      </c>
      <c r="G3" s="128">
        <f t="shared" si="0"/>
        <v>6.069</v>
      </c>
      <c r="H3" s="121"/>
      <c r="I3" s="129">
        <f t="shared" ref="I3:J6" si="1">1-F3/$B3</f>
        <v>0.69917574963812112</v>
      </c>
      <c r="J3" s="129">
        <f t="shared" si="1"/>
        <v>0.59890099951749476</v>
      </c>
      <c r="K3" s="121" t="str">
        <f t="shared" ref="K3:K11" si="2">"In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121"/>
      <c r="M3" s="121"/>
      <c r="N3" s="121"/>
      <c r="O3" s="121"/>
      <c r="P3" s="121"/>
      <c r="Q3" s="121"/>
      <c r="R3" s="121"/>
      <c r="S3" s="121"/>
      <c r="T3" s="121"/>
      <c r="U3" s="121"/>
      <c r="V3" s="121"/>
      <c r="W3" s="121"/>
      <c r="X3" s="121"/>
      <c r="Y3" s="121"/>
      <c r="Z3" s="121"/>
    </row>
    <row r="4" spans="1:26" x14ac:dyDescent="0.35">
      <c r="A4" s="124" t="s">
        <v>55</v>
      </c>
      <c r="B4" s="125">
        <f>'State 2005 Data'!J6</f>
        <v>41.826003198154275</v>
      </c>
      <c r="C4" s="126">
        <f>G26</f>
        <v>27.414200000000001</v>
      </c>
      <c r="D4" s="127">
        <v>0.89</v>
      </c>
      <c r="E4" s="127">
        <v>0.66</v>
      </c>
      <c r="F4" s="128">
        <f t="shared" si="0"/>
        <v>3.0155619999999996</v>
      </c>
      <c r="G4" s="128">
        <f t="shared" si="0"/>
        <v>9.3208279999999988</v>
      </c>
      <c r="H4" s="121"/>
      <c r="I4" s="129">
        <f t="shared" si="1"/>
        <v>0.92790221944675144</v>
      </c>
      <c r="J4" s="129">
        <f t="shared" si="1"/>
        <v>0.77715231465359536</v>
      </c>
      <c r="K4" s="121" t="str">
        <f t="shared" si="2"/>
        <v>In a scenario limiting global warming to 1.5 °C, Virginia would need to cut its electricity emissions by 78 to 93 percent of 2005 levels.</v>
      </c>
      <c r="L4" s="121"/>
      <c r="M4" s="121"/>
      <c r="N4" s="121"/>
      <c r="O4" s="121"/>
      <c r="P4" s="121"/>
      <c r="Q4" s="121"/>
      <c r="R4" s="121"/>
      <c r="S4" s="121"/>
      <c r="T4" s="121"/>
      <c r="U4" s="121"/>
      <c r="V4" s="121"/>
      <c r="W4" s="121"/>
      <c r="X4" s="121"/>
      <c r="Y4" s="121"/>
      <c r="Z4" s="121"/>
    </row>
    <row r="5" spans="1:26" x14ac:dyDescent="0.35">
      <c r="A5" s="124" t="s">
        <v>1576</v>
      </c>
      <c r="B5" s="125">
        <f>'State 2005 Data'!J7</f>
        <v>31.874134707577742</v>
      </c>
      <c r="C5" s="130">
        <f>H26</f>
        <v>27.622299999999999</v>
      </c>
      <c r="D5" s="127">
        <v>0.41</v>
      </c>
      <c r="E5" s="127">
        <v>0.33</v>
      </c>
      <c r="F5" s="128">
        <f t="shared" si="0"/>
        <v>16.297157000000002</v>
      </c>
      <c r="G5" s="128">
        <f t="shared" si="0"/>
        <v>18.506940999999998</v>
      </c>
      <c r="H5" s="121"/>
      <c r="I5" s="129">
        <f t="shared" si="1"/>
        <v>0.48870276324315332</v>
      </c>
      <c r="J5" s="129">
        <f t="shared" si="1"/>
        <v>0.41937432436086908</v>
      </c>
      <c r="K5" s="121" t="str">
        <f t="shared" si="2"/>
        <v>In a scenario limiting global warming to 1.5 °C, Virginia would need to cut its industry emissions by 42 to 49 percent of 2005 levels.</v>
      </c>
      <c r="L5" s="121"/>
      <c r="M5" s="121"/>
      <c r="N5" s="121"/>
      <c r="O5" s="121"/>
      <c r="P5" s="121"/>
      <c r="Q5" s="121"/>
      <c r="R5" s="121"/>
      <c r="S5" s="121"/>
      <c r="T5" s="121"/>
      <c r="U5" s="121"/>
      <c r="V5" s="121"/>
      <c r="W5" s="121"/>
      <c r="X5" s="121"/>
      <c r="Y5" s="121"/>
      <c r="Z5" s="121"/>
    </row>
    <row r="6" spans="1:26" x14ac:dyDescent="0.35">
      <c r="A6" s="124" t="s">
        <v>1577</v>
      </c>
      <c r="B6" s="125">
        <f>'State 2005 Data'!J8</f>
        <v>56.512996206288598</v>
      </c>
      <c r="C6" s="130">
        <f>F26</f>
        <v>54.192599999999999</v>
      </c>
      <c r="D6" s="127">
        <v>0.48</v>
      </c>
      <c r="E6" s="127">
        <v>0.27</v>
      </c>
      <c r="F6" s="128">
        <f t="shared" si="0"/>
        <v>28.180152</v>
      </c>
      <c r="G6" s="128">
        <f t="shared" si="0"/>
        <v>39.560597999999999</v>
      </c>
      <c r="H6" s="121"/>
      <c r="I6" s="129">
        <f t="shared" si="1"/>
        <v>0.50135094771591326</v>
      </c>
      <c r="J6" s="129">
        <f t="shared" si="1"/>
        <v>0.29997344583195518</v>
      </c>
      <c r="K6" s="121" t="str">
        <f t="shared" si="2"/>
        <v>In a scenario limiting global warming to 1.5 °C, Virginia would need to cut its transportation emissions by 30 to 50 percent of 2005 levels.</v>
      </c>
      <c r="L6" s="121"/>
      <c r="M6" s="121"/>
      <c r="N6" s="121"/>
      <c r="O6" s="121"/>
      <c r="P6" s="121"/>
      <c r="Q6" s="121"/>
      <c r="R6" s="121"/>
      <c r="S6" s="121"/>
      <c r="T6" s="121"/>
      <c r="U6" s="121"/>
      <c r="V6" s="121"/>
      <c r="W6" s="121"/>
      <c r="X6" s="121"/>
      <c r="Y6" s="121"/>
      <c r="Z6" s="121"/>
    </row>
    <row r="7" spans="1:26" x14ac:dyDescent="0.35">
      <c r="A7" s="124" t="s">
        <v>146</v>
      </c>
      <c r="B7" s="125">
        <f>'State 2005 Data'!J9</f>
        <v>6.5586726442117129</v>
      </c>
      <c r="C7" s="130">
        <f>D26</f>
        <v>7.7954699999999999</v>
      </c>
      <c r="D7" s="127">
        <v>0.06</v>
      </c>
      <c r="E7" s="127">
        <v>0.02</v>
      </c>
      <c r="F7" s="128">
        <f t="shared" ref="F7:G9" si="3">$C7*(1-D7)</f>
        <v>7.3277417999999992</v>
      </c>
      <c r="G7" s="128">
        <f t="shared" si="3"/>
        <v>7.6395605999999994</v>
      </c>
      <c r="H7" s="121"/>
      <c r="I7" s="129">
        <f t="shared" ref="I7:J11" si="4">1-F7/$B7</f>
        <v>-0.11725987825707684</v>
      </c>
      <c r="J7" s="129">
        <f t="shared" si="4"/>
        <v>-0.16480285179993137</v>
      </c>
      <c r="K7" s="121" t="str">
        <f t="shared" si="2"/>
        <v>In a scenario limiting global warming to 1.5 °C, Virginia would need to cut its agriculture emissions by -16 to -12 percent of 2005 levels.</v>
      </c>
      <c r="L7" s="121"/>
      <c r="M7" s="121"/>
      <c r="N7" s="121"/>
      <c r="O7" s="121"/>
      <c r="P7" s="121"/>
      <c r="Q7" s="121"/>
      <c r="R7" s="121"/>
      <c r="S7" s="121"/>
      <c r="T7" s="121"/>
      <c r="U7" s="121"/>
      <c r="V7" s="121"/>
      <c r="W7" s="121"/>
      <c r="X7" s="121"/>
      <c r="Y7" s="121"/>
      <c r="Z7" s="121"/>
    </row>
    <row r="8" spans="1:26" x14ac:dyDescent="0.35">
      <c r="A8" s="124" t="s">
        <v>1578</v>
      </c>
      <c r="B8" s="125">
        <f>C8</f>
        <v>-29.360499999999998</v>
      </c>
      <c r="C8" s="130">
        <f>J26</f>
        <v>-29.360499999999998</v>
      </c>
      <c r="D8" s="131">
        <v>0</v>
      </c>
      <c r="E8" s="131">
        <v>0</v>
      </c>
      <c r="F8" s="128">
        <f t="shared" si="3"/>
        <v>-29.360499999999998</v>
      </c>
      <c r="G8" s="128">
        <f t="shared" si="3"/>
        <v>-29.360499999999998</v>
      </c>
      <c r="H8" s="121"/>
      <c r="I8" s="129">
        <f t="shared" si="4"/>
        <v>0</v>
      </c>
      <c r="J8" s="129">
        <f t="shared" si="4"/>
        <v>0</v>
      </c>
      <c r="K8" s="121" t="str">
        <f t="shared" si="2"/>
        <v>In a scenario limiting global warming to 1.5 °C, Virginia would need to cut its land use * emissions by 0 to 0 percent of 2005 levels.</v>
      </c>
      <c r="L8" s="121"/>
      <c r="M8" s="121"/>
      <c r="N8" s="121"/>
      <c r="O8" s="121"/>
      <c r="P8" s="121"/>
      <c r="Q8" s="121"/>
      <c r="R8" s="121"/>
      <c r="S8" s="121"/>
      <c r="T8" s="121"/>
      <c r="U8" s="121"/>
      <c r="V8" s="121"/>
      <c r="W8" s="121"/>
      <c r="X8" s="121"/>
      <c r="Y8" s="121"/>
      <c r="Z8" s="121"/>
    </row>
    <row r="9" spans="1:26" x14ac:dyDescent="0.35">
      <c r="A9" s="124" t="s">
        <v>1579</v>
      </c>
      <c r="B9" s="125">
        <f>'State 2005 Data'!J11</f>
        <v>5.7600924654091932</v>
      </c>
      <c r="C9" s="130">
        <f>C26</f>
        <v>2.3121999999999998</v>
      </c>
      <c r="D9" s="127">
        <v>0.06</v>
      </c>
      <c r="E9" s="127">
        <v>0.02</v>
      </c>
      <c r="F9" s="128">
        <f t="shared" si="3"/>
        <v>2.1734679999999997</v>
      </c>
      <c r="G9" s="128">
        <f t="shared" si="3"/>
        <v>2.2659559999999996</v>
      </c>
      <c r="H9" s="121"/>
      <c r="I9" s="129">
        <f t="shared" si="4"/>
        <v>0.62266786287681608</v>
      </c>
      <c r="J9" s="129">
        <f t="shared" si="4"/>
        <v>0.60661117619072324</v>
      </c>
      <c r="K9" s="121" t="str">
        <f t="shared" si="2"/>
        <v>In a scenario limiting global warming to 1.5 °C, Virginia would need to cut its waste emissions by 61 to 62 percent of 2005 levels.</v>
      </c>
      <c r="L9" s="121"/>
      <c r="M9" s="121"/>
      <c r="N9" s="121"/>
      <c r="O9" s="121"/>
      <c r="P9" s="121"/>
      <c r="Q9" s="121"/>
      <c r="R9" s="121"/>
      <c r="S9" s="121"/>
      <c r="T9" s="121"/>
      <c r="U9" s="121"/>
      <c r="V9" s="121"/>
      <c r="W9" s="121"/>
      <c r="X9" s="121"/>
      <c r="Y9" s="121"/>
      <c r="Z9" s="121"/>
    </row>
    <row r="10" spans="1:26" x14ac:dyDescent="0.35">
      <c r="A10" s="124" t="s">
        <v>1580</v>
      </c>
      <c r="B10" s="132">
        <f>SUM(B3:B9)</f>
        <v>128.30232697937529</v>
      </c>
      <c r="C10" s="132">
        <f>SUM(C3:C9)</f>
        <v>100.09126999999999</v>
      </c>
      <c r="D10" s="129">
        <f>1-F10/$C10</f>
        <v>0.67844017964803527</v>
      </c>
      <c r="E10" s="129">
        <f>1-G10/$C10</f>
        <v>0.46046859431396969</v>
      </c>
      <c r="F10" s="128">
        <f>SUM(F3:F9)</f>
        <v>32.185330800000003</v>
      </c>
      <c r="G10" s="128">
        <f>SUM(G3:G9)</f>
        <v>54.002383599999987</v>
      </c>
      <c r="H10" s="133"/>
      <c r="I10" s="129">
        <f t="shared" si="4"/>
        <v>0.749144605887204</v>
      </c>
      <c r="J10" s="129">
        <f t="shared" si="4"/>
        <v>0.57910051305085908</v>
      </c>
      <c r="K10" s="121" t="str">
        <f t="shared" si="2"/>
        <v>In a scenario limiting global warming to 1.5 °C, Virginia would need to cut its total (including land use) emissions by 58 to 75 percent of 2005 levels.</v>
      </c>
      <c r="L10" s="121"/>
      <c r="M10" s="121"/>
      <c r="N10" s="121"/>
      <c r="O10" s="121"/>
      <c r="P10" s="121"/>
      <c r="Q10" s="121"/>
      <c r="R10" s="121"/>
      <c r="S10" s="121"/>
      <c r="T10" s="121"/>
      <c r="U10" s="121"/>
      <c r="V10" s="121"/>
      <c r="W10" s="121"/>
      <c r="X10" s="121"/>
      <c r="Y10" s="121"/>
      <c r="Z10" s="121"/>
    </row>
    <row r="11" spans="1:26" x14ac:dyDescent="0.35">
      <c r="A11" s="124" t="s">
        <v>1581</v>
      </c>
      <c r="B11" s="132">
        <f>SUM(B3:B9)-B8</f>
        <v>157.6628269793753</v>
      </c>
      <c r="C11" s="132">
        <f>SUM(C3:C9)-C8</f>
        <v>129.45176999999998</v>
      </c>
      <c r="D11" s="129">
        <f>1-F11/$C11</f>
        <v>0.52456555209712463</v>
      </c>
      <c r="E11" s="129">
        <f>1-G11/$C11</f>
        <v>0.35603133429539047</v>
      </c>
      <c r="F11" s="128">
        <f>F10-F8</f>
        <v>61.545830800000005</v>
      </c>
      <c r="G11" s="128">
        <f>G10-G8</f>
        <v>83.362883599999989</v>
      </c>
      <c r="H11" s="133"/>
      <c r="I11" s="129">
        <f t="shared" si="4"/>
        <v>0.60963638684436927</v>
      </c>
      <c r="J11" s="129">
        <f t="shared" si="4"/>
        <v>0.47125847482802574</v>
      </c>
      <c r="K11" s="121" t="str">
        <f t="shared" si="2"/>
        <v>In a scenario limiting global warming to 1.5 °C, Virginia would need to cut its total (excluding land use) emissions by 47 to 61 percent of 2005 levels.</v>
      </c>
      <c r="L11" s="121"/>
      <c r="M11" s="121"/>
      <c r="N11" s="121"/>
      <c r="O11" s="121"/>
      <c r="P11" s="121"/>
      <c r="Q11" s="121"/>
      <c r="R11" s="121"/>
      <c r="S11" s="121"/>
      <c r="T11" s="121"/>
      <c r="U11" s="121"/>
      <c r="V11" s="121"/>
      <c r="W11" s="121"/>
      <c r="X11" s="121"/>
      <c r="Y11" s="121"/>
      <c r="Z11" s="121"/>
    </row>
    <row r="12" spans="1:26" x14ac:dyDescent="0.35">
      <c r="A12" s="134" t="s">
        <v>1582</v>
      </c>
      <c r="B12" s="121"/>
      <c r="C12" s="121"/>
      <c r="D12" s="128"/>
      <c r="E12" s="121"/>
      <c r="F12" s="121"/>
      <c r="G12" s="121"/>
      <c r="H12" s="121"/>
      <c r="I12" s="121"/>
      <c r="J12" s="121"/>
      <c r="K12" s="121"/>
      <c r="L12" s="121"/>
      <c r="M12" s="121"/>
      <c r="N12" s="121"/>
      <c r="O12" s="121"/>
      <c r="P12" s="121"/>
      <c r="Q12" s="121"/>
      <c r="R12" s="121"/>
      <c r="S12" s="121"/>
      <c r="T12" s="121"/>
      <c r="U12" s="121"/>
      <c r="V12" s="121"/>
      <c r="W12" s="121"/>
      <c r="X12" s="121"/>
      <c r="Y12" s="121"/>
      <c r="Z12" s="121"/>
    </row>
    <row r="13" spans="1:26" x14ac:dyDescent="0.35">
      <c r="A13" s="121"/>
      <c r="B13" s="121"/>
      <c r="C13" s="121"/>
      <c r="D13" s="121"/>
      <c r="E13" s="121"/>
      <c r="F13" s="121"/>
      <c r="G13" s="121"/>
      <c r="H13" s="121"/>
      <c r="I13" s="121"/>
      <c r="J13" s="121"/>
      <c r="K13" s="121"/>
      <c r="L13" s="121"/>
      <c r="M13" s="121"/>
      <c r="N13" s="121"/>
      <c r="O13" s="121"/>
      <c r="P13" s="121"/>
      <c r="Q13" s="121"/>
      <c r="R13" s="121"/>
      <c r="S13" s="121"/>
      <c r="T13" s="121"/>
      <c r="U13" s="121"/>
      <c r="V13" s="121"/>
      <c r="W13" s="121"/>
      <c r="X13" s="121"/>
      <c r="Y13" s="121"/>
      <c r="Z13" s="121"/>
    </row>
    <row r="14" spans="1:26" x14ac:dyDescent="0.35">
      <c r="A14" s="124" t="s">
        <v>1583</v>
      </c>
      <c r="B14" s="121">
        <f>CONVERT(2000,"lbm","kg")/1000</f>
        <v>0.90718474000000004</v>
      </c>
      <c r="C14" s="121"/>
      <c r="D14" s="121"/>
      <c r="E14" s="121"/>
      <c r="F14" s="121"/>
      <c r="G14" s="121"/>
      <c r="H14" s="121"/>
      <c r="I14" s="121"/>
      <c r="J14" s="121"/>
      <c r="K14" s="121"/>
      <c r="L14" s="121"/>
      <c r="M14" s="121"/>
      <c r="N14" s="121"/>
      <c r="O14" s="121"/>
      <c r="P14" s="121"/>
      <c r="Q14" s="121"/>
      <c r="R14" s="121"/>
      <c r="S14" s="121"/>
      <c r="T14" s="121"/>
      <c r="U14" s="121"/>
      <c r="V14" s="121"/>
      <c r="W14" s="121"/>
      <c r="X14" s="121"/>
      <c r="Y14" s="121"/>
      <c r="Z14" s="121"/>
    </row>
    <row r="15" spans="1:26" x14ac:dyDescent="0.35">
      <c r="A15" s="121"/>
      <c r="B15" s="121"/>
      <c r="C15" s="121"/>
      <c r="D15" s="121"/>
      <c r="E15" s="121"/>
      <c r="F15" s="121"/>
      <c r="G15" s="121"/>
      <c r="H15" s="121"/>
      <c r="I15" s="121"/>
      <c r="J15" s="121"/>
      <c r="K15" s="121"/>
      <c r="L15" s="121"/>
      <c r="M15" s="121"/>
      <c r="N15" s="121"/>
      <c r="O15" s="121"/>
      <c r="P15" s="121"/>
      <c r="Q15" s="121"/>
      <c r="R15" s="121"/>
      <c r="S15" s="121"/>
      <c r="T15" s="121"/>
      <c r="U15" s="121"/>
      <c r="V15" s="121"/>
      <c r="W15" s="121"/>
      <c r="X15" s="121"/>
      <c r="Y15" s="121"/>
      <c r="Z15" s="121"/>
    </row>
    <row r="16" spans="1:26" x14ac:dyDescent="0.35">
      <c r="A16" s="124" t="s">
        <v>1584</v>
      </c>
      <c r="B16" s="121" t="s">
        <v>1585</v>
      </c>
      <c r="C16" s="121" t="s">
        <v>1586</v>
      </c>
      <c r="D16" s="121"/>
      <c r="E16" s="121"/>
      <c r="F16" s="121"/>
      <c r="G16" s="121"/>
      <c r="H16" s="121"/>
      <c r="I16" s="121"/>
      <c r="J16" s="121"/>
      <c r="K16" s="121"/>
      <c r="L16" s="121"/>
      <c r="M16" s="121"/>
      <c r="N16" s="121"/>
      <c r="O16" s="121"/>
      <c r="P16" s="121"/>
      <c r="Q16" s="121"/>
      <c r="R16" s="121"/>
      <c r="S16" s="121"/>
      <c r="T16" s="121"/>
      <c r="U16" s="121"/>
      <c r="V16" s="121"/>
      <c r="W16" s="121"/>
      <c r="X16" s="121"/>
      <c r="Y16" s="121"/>
      <c r="Z16" s="121"/>
    </row>
    <row r="17" spans="1:26" x14ac:dyDescent="0.35">
      <c r="A17" s="124" t="s">
        <v>489</v>
      </c>
      <c r="B17" s="121">
        <v>1</v>
      </c>
      <c r="C17" s="121" t="s">
        <v>1587</v>
      </c>
      <c r="D17" s="121"/>
      <c r="E17" s="121"/>
      <c r="F17" s="121"/>
      <c r="G17" s="121"/>
      <c r="H17" s="121"/>
      <c r="I17" s="121"/>
      <c r="J17" s="121"/>
      <c r="K17" s="121"/>
      <c r="L17" s="121"/>
      <c r="M17" s="121"/>
      <c r="N17" s="121"/>
      <c r="O17" s="121"/>
      <c r="P17" s="121"/>
      <c r="Q17" s="121"/>
      <c r="R17" s="121"/>
      <c r="S17" s="121"/>
      <c r="T17" s="121"/>
      <c r="U17" s="121"/>
      <c r="V17" s="121"/>
      <c r="W17" s="121"/>
      <c r="X17" s="121"/>
      <c r="Y17" s="121"/>
      <c r="Z17" s="121"/>
    </row>
    <row r="18" spans="1:26" x14ac:dyDescent="0.35">
      <c r="A18" s="124" t="s">
        <v>498</v>
      </c>
      <c r="B18" s="121">
        <f>265/298</f>
        <v>0.88926174496644295</v>
      </c>
      <c r="C18" s="121"/>
      <c r="D18" s="121"/>
      <c r="E18" s="121"/>
      <c r="F18" s="121"/>
      <c r="G18" s="121"/>
      <c r="H18" s="121"/>
      <c r="I18" s="121"/>
      <c r="J18" s="121"/>
      <c r="K18" s="121"/>
      <c r="L18" s="121"/>
      <c r="M18" s="121"/>
      <c r="N18" s="121"/>
      <c r="O18" s="121"/>
      <c r="P18" s="121"/>
      <c r="Q18" s="121"/>
      <c r="R18" s="121"/>
      <c r="S18" s="121"/>
      <c r="T18" s="121"/>
      <c r="U18" s="121"/>
      <c r="V18" s="121"/>
      <c r="W18" s="121"/>
      <c r="X18" s="121"/>
      <c r="Y18" s="121"/>
      <c r="Z18" s="121"/>
    </row>
    <row r="19" spans="1:26" x14ac:dyDescent="0.35">
      <c r="A19" s="124" t="s">
        <v>497</v>
      </c>
      <c r="B19" s="121">
        <f>28/25</f>
        <v>1.1200000000000001</v>
      </c>
      <c r="C19" s="121"/>
      <c r="D19" s="121"/>
      <c r="E19" s="121"/>
      <c r="F19" s="121"/>
      <c r="G19" s="121"/>
      <c r="H19" s="121"/>
      <c r="I19" s="121"/>
      <c r="J19" s="121"/>
      <c r="K19" s="121"/>
      <c r="L19" s="121"/>
      <c r="M19" s="121"/>
      <c r="N19" s="121"/>
      <c r="O19" s="121"/>
      <c r="P19" s="121"/>
      <c r="Q19" s="121"/>
      <c r="R19" s="121"/>
      <c r="S19" s="121"/>
      <c r="T19" s="121"/>
      <c r="U19" s="121"/>
      <c r="V19" s="121"/>
      <c r="W19" s="121"/>
      <c r="X19" s="121"/>
      <c r="Y19" s="121"/>
      <c r="Z19" s="121"/>
    </row>
    <row r="20" spans="1:26" x14ac:dyDescent="0.35">
      <c r="A20" s="124" t="s">
        <v>1588</v>
      </c>
      <c r="B20" s="121">
        <v>1</v>
      </c>
      <c r="C20" s="121" t="s">
        <v>1589</v>
      </c>
      <c r="D20" s="121"/>
      <c r="E20" s="121"/>
      <c r="F20" s="121"/>
      <c r="G20" s="121"/>
      <c r="H20" s="121"/>
      <c r="I20" s="121"/>
      <c r="J20" s="121"/>
      <c r="K20" s="121"/>
      <c r="L20" s="121"/>
      <c r="M20" s="121"/>
      <c r="N20" s="121"/>
      <c r="O20" s="121"/>
      <c r="P20" s="121"/>
      <c r="Q20" s="121"/>
      <c r="R20" s="121"/>
      <c r="S20" s="121"/>
      <c r="T20" s="121"/>
      <c r="U20" s="121"/>
      <c r="V20" s="121"/>
      <c r="W20" s="121"/>
      <c r="X20" s="121"/>
      <c r="Y20" s="121"/>
      <c r="Z20" s="121"/>
    </row>
    <row r="21" spans="1:26" ht="15.75" customHeight="1" x14ac:dyDescent="0.35">
      <c r="A21" s="124" t="s">
        <v>1590</v>
      </c>
      <c r="B21" s="121">
        <v>1</v>
      </c>
      <c r="C21" s="121" t="s">
        <v>1589</v>
      </c>
      <c r="D21" s="121"/>
      <c r="E21" s="121"/>
      <c r="F21" s="121"/>
      <c r="G21" s="121"/>
      <c r="H21" s="121"/>
      <c r="I21" s="121"/>
      <c r="J21" s="121"/>
      <c r="K21" s="121"/>
      <c r="L21" s="121"/>
      <c r="M21" s="121"/>
      <c r="N21" s="121"/>
      <c r="O21" s="121"/>
      <c r="P21" s="121"/>
      <c r="Q21" s="121"/>
      <c r="R21" s="121"/>
      <c r="S21" s="121"/>
      <c r="T21" s="121"/>
      <c r="U21" s="121"/>
      <c r="V21" s="121"/>
      <c r="W21" s="121"/>
      <c r="X21" s="121"/>
      <c r="Y21" s="121"/>
      <c r="Z21" s="121"/>
    </row>
    <row r="22" spans="1:26" ht="15.75" customHeight="1" x14ac:dyDescent="0.35">
      <c r="A22" s="124" t="s">
        <v>487</v>
      </c>
      <c r="B22" s="121">
        <f>23500/22800</f>
        <v>1.0307017543859649</v>
      </c>
      <c r="C22" s="121"/>
      <c r="D22" s="121"/>
      <c r="E22" s="121"/>
      <c r="F22" s="121"/>
      <c r="G22" s="121"/>
      <c r="H22" s="121"/>
      <c r="I22" s="121"/>
      <c r="J22" s="121"/>
      <c r="K22" s="121"/>
      <c r="L22" s="121"/>
      <c r="M22" s="121"/>
      <c r="N22" s="121"/>
      <c r="O22" s="121"/>
      <c r="P22" s="121"/>
      <c r="Q22" s="121"/>
      <c r="R22" s="121"/>
      <c r="S22" s="121"/>
      <c r="T22" s="121"/>
      <c r="U22" s="121"/>
      <c r="V22" s="121"/>
      <c r="W22" s="121"/>
      <c r="X22" s="121"/>
      <c r="Y22" s="121"/>
      <c r="Z22" s="121"/>
    </row>
    <row r="23" spans="1:26" ht="15.75" customHeight="1" x14ac:dyDescent="0.35">
      <c r="A23" s="121"/>
      <c r="B23" s="121"/>
      <c r="C23" s="121"/>
      <c r="D23" s="121"/>
      <c r="E23" s="121"/>
      <c r="F23" s="121"/>
      <c r="G23" s="121"/>
      <c r="H23" s="121"/>
      <c r="I23" s="121"/>
      <c r="J23" s="121"/>
      <c r="K23" s="121"/>
      <c r="L23" s="121"/>
      <c r="M23" s="121"/>
      <c r="N23" s="121"/>
      <c r="O23" s="121"/>
      <c r="P23" s="121"/>
      <c r="Q23" s="121"/>
      <c r="R23" s="121"/>
      <c r="S23" s="121"/>
      <c r="T23" s="121"/>
      <c r="U23" s="121"/>
      <c r="V23" s="121"/>
      <c r="W23" s="121"/>
      <c r="X23" s="121"/>
      <c r="Y23" s="121"/>
      <c r="Z23" s="121"/>
    </row>
    <row r="24" spans="1:26" ht="15.75" customHeight="1" x14ac:dyDescent="0.35">
      <c r="A24" s="124" t="s">
        <v>1591</v>
      </c>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121"/>
    </row>
    <row r="25" spans="1:26" ht="15.75" customHeight="1" x14ac:dyDescent="0.35">
      <c r="A25" s="28" t="s">
        <v>1592</v>
      </c>
      <c r="B25" s="28" t="s">
        <v>1593</v>
      </c>
      <c r="C25" s="28" t="s">
        <v>1594</v>
      </c>
      <c r="D25" s="28" t="s">
        <v>1595</v>
      </c>
      <c r="E25" s="28" t="s">
        <v>1596</v>
      </c>
      <c r="F25" s="28" t="s">
        <v>1597</v>
      </c>
      <c r="G25" s="28" t="s">
        <v>1598</v>
      </c>
      <c r="H25" s="28" t="s">
        <v>1599</v>
      </c>
      <c r="I25" s="28" t="s">
        <v>1600</v>
      </c>
      <c r="J25" s="28" t="s">
        <v>1601</v>
      </c>
      <c r="K25" s="121"/>
      <c r="L25" s="121"/>
      <c r="M25" s="121"/>
      <c r="N25" s="121"/>
      <c r="O25" s="121"/>
      <c r="P25" s="121"/>
      <c r="Q25" s="121"/>
      <c r="R25" s="121"/>
      <c r="S25" s="121"/>
      <c r="T25" s="121"/>
      <c r="U25" s="121"/>
      <c r="V25" s="121"/>
      <c r="W25" s="121"/>
      <c r="X25" s="121"/>
      <c r="Y25" s="121"/>
      <c r="Z25" s="121"/>
    </row>
    <row r="26" spans="1:26" ht="15.75" customHeight="1" x14ac:dyDescent="0.35">
      <c r="A26" s="28">
        <v>2019</v>
      </c>
      <c r="B26" s="28">
        <v>0.12920899999999999</v>
      </c>
      <c r="C26" s="28">
        <v>2.3121999999999998</v>
      </c>
      <c r="D26" s="28">
        <v>7.7954699999999999</v>
      </c>
      <c r="E26" s="28">
        <v>10.115</v>
      </c>
      <c r="F26" s="28">
        <v>54.192599999999999</v>
      </c>
      <c r="G26" s="28">
        <v>27.414200000000001</v>
      </c>
      <c r="H26" s="28">
        <v>27.622299999999999</v>
      </c>
      <c r="I26" s="28">
        <v>0</v>
      </c>
      <c r="J26" s="28">
        <v>-29.360499999999998</v>
      </c>
      <c r="K26" s="121"/>
      <c r="L26" s="121"/>
      <c r="M26" s="121"/>
      <c r="N26" s="121"/>
      <c r="O26" s="121"/>
      <c r="P26" s="121"/>
      <c r="Q26" s="121"/>
      <c r="R26" s="121"/>
      <c r="S26" s="121"/>
      <c r="T26" s="121"/>
      <c r="U26" s="121"/>
      <c r="V26" s="121"/>
      <c r="W26" s="121"/>
      <c r="X26" s="121"/>
      <c r="Y26" s="121"/>
      <c r="Z26" s="121"/>
    </row>
    <row r="27" spans="1:26" ht="15.75" customHeight="1" x14ac:dyDescent="0.35">
      <c r="A27" s="121"/>
      <c r="B27" s="121"/>
      <c r="C27" s="121"/>
      <c r="D27" s="121"/>
      <c r="E27" s="121"/>
      <c r="F27" s="121"/>
      <c r="G27" s="121"/>
      <c r="H27" s="121"/>
      <c r="I27" s="121"/>
      <c r="J27" s="121"/>
      <c r="K27" s="121"/>
      <c r="L27" s="121"/>
      <c r="M27" s="121"/>
      <c r="N27" s="121"/>
      <c r="O27" s="121"/>
      <c r="P27" s="121"/>
      <c r="Q27" s="121"/>
      <c r="R27" s="121"/>
      <c r="S27" s="121"/>
      <c r="T27" s="121"/>
      <c r="U27" s="121"/>
      <c r="V27" s="121"/>
      <c r="W27" s="121"/>
      <c r="X27" s="121"/>
      <c r="Y27" s="121"/>
      <c r="Z27" s="121"/>
    </row>
    <row r="28" spans="1:26" ht="15.75" customHeight="1" x14ac:dyDescent="0.35">
      <c r="A28" s="121"/>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c r="Z28" s="121"/>
    </row>
    <row r="29" spans="1:26" ht="15.75" customHeight="1" x14ac:dyDescent="0.35">
      <c r="A29" s="121"/>
      <c r="B29" s="121"/>
      <c r="C29" s="121"/>
      <c r="D29" s="121"/>
      <c r="E29" s="121"/>
      <c r="F29" s="121"/>
      <c r="G29" s="121"/>
      <c r="H29" s="121"/>
      <c r="I29" s="121"/>
      <c r="J29" s="121"/>
      <c r="K29" s="121"/>
      <c r="L29" s="121"/>
      <c r="M29" s="121"/>
      <c r="N29" s="121"/>
      <c r="O29" s="121"/>
      <c r="P29" s="121"/>
      <c r="Q29" s="121"/>
      <c r="R29" s="121"/>
      <c r="S29" s="121"/>
      <c r="T29" s="121"/>
      <c r="U29" s="121"/>
      <c r="V29" s="121"/>
      <c r="W29" s="121"/>
      <c r="X29" s="121"/>
      <c r="Y29" s="121"/>
      <c r="Z29" s="121"/>
    </row>
    <row r="30" spans="1:26" ht="15.75" customHeight="1" x14ac:dyDescent="0.35">
      <c r="A30" s="121"/>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c r="Z30" s="121"/>
    </row>
    <row r="31" spans="1:26" ht="15.75" customHeight="1" x14ac:dyDescent="0.35">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c r="Z31" s="121"/>
    </row>
    <row r="32" spans="1:26" ht="15.75" customHeight="1" x14ac:dyDescent="0.35">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121"/>
    </row>
    <row r="33" spans="1:26" ht="15.75" customHeight="1" x14ac:dyDescent="0.35">
      <c r="A33" s="121"/>
      <c r="B33" s="121"/>
      <c r="C33" s="121"/>
      <c r="D33" s="121"/>
      <c r="E33" s="121"/>
      <c r="F33" s="121"/>
      <c r="G33" s="121"/>
      <c r="H33" s="121"/>
      <c r="I33" s="121"/>
      <c r="J33" s="121"/>
      <c r="K33" s="121"/>
      <c r="L33" s="121"/>
      <c r="M33" s="121"/>
      <c r="N33" s="121"/>
      <c r="O33" s="121"/>
      <c r="P33" s="121"/>
      <c r="Q33" s="121"/>
      <c r="R33" s="121"/>
      <c r="S33" s="121"/>
      <c r="T33" s="121"/>
      <c r="U33" s="121"/>
      <c r="V33" s="121"/>
      <c r="W33" s="121"/>
      <c r="X33" s="121"/>
      <c r="Y33" s="121"/>
      <c r="Z33" s="121"/>
    </row>
    <row r="34" spans="1:26" ht="15.75" customHeight="1" x14ac:dyDescent="0.35">
      <c r="A34" s="121"/>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row>
    <row r="35" spans="1:26" ht="15.75" customHeight="1" x14ac:dyDescent="0.35">
      <c r="A35" s="121"/>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c r="Z35" s="121"/>
    </row>
    <row r="36" spans="1:26" ht="15.75" customHeight="1" x14ac:dyDescent="0.35">
      <c r="A36" s="121"/>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121"/>
    </row>
    <row r="37" spans="1:26" ht="15.75" customHeight="1" x14ac:dyDescent="0.35">
      <c r="A37" s="121"/>
      <c r="B37" s="121"/>
      <c r="C37" s="121"/>
      <c r="D37" s="121"/>
      <c r="E37" s="121"/>
      <c r="F37" s="121"/>
      <c r="G37" s="121"/>
      <c r="H37" s="121"/>
      <c r="I37" s="121"/>
      <c r="J37" s="121"/>
      <c r="K37" s="121"/>
      <c r="L37" s="121"/>
      <c r="M37" s="121"/>
      <c r="N37" s="121"/>
      <c r="O37" s="121"/>
      <c r="P37" s="121"/>
      <c r="Q37" s="121"/>
      <c r="R37" s="121"/>
      <c r="S37" s="121"/>
      <c r="T37" s="121"/>
      <c r="U37" s="121"/>
      <c r="V37" s="121"/>
      <c r="W37" s="121"/>
      <c r="X37" s="121"/>
      <c r="Y37" s="121"/>
      <c r="Z37" s="121"/>
    </row>
    <row r="38" spans="1:26" ht="15.75" customHeight="1" x14ac:dyDescent="0.35">
      <c r="A38" s="121"/>
      <c r="B38" s="121"/>
      <c r="C38" s="121"/>
      <c r="D38" s="121"/>
      <c r="E38" s="121"/>
      <c r="F38" s="121"/>
      <c r="G38" s="121"/>
      <c r="H38" s="121"/>
      <c r="I38" s="121"/>
      <c r="J38" s="121"/>
      <c r="K38" s="121"/>
      <c r="L38" s="121"/>
      <c r="M38" s="121"/>
      <c r="N38" s="121"/>
      <c r="O38" s="121"/>
      <c r="P38" s="121"/>
      <c r="Q38" s="121"/>
      <c r="R38" s="121"/>
      <c r="S38" s="121"/>
      <c r="T38" s="121"/>
      <c r="U38" s="121"/>
      <c r="V38" s="121"/>
      <c r="W38" s="121"/>
      <c r="X38" s="121"/>
      <c r="Y38" s="121"/>
      <c r="Z38" s="121"/>
    </row>
    <row r="39" spans="1:26" ht="15.75" customHeight="1" x14ac:dyDescent="0.35">
      <c r="A39" s="121"/>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c r="Z39" s="121"/>
    </row>
    <row r="40" spans="1:26" ht="15.75" customHeight="1" x14ac:dyDescent="0.35">
      <c r="A40" s="121"/>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c r="Z40" s="121"/>
    </row>
    <row r="41" spans="1:26" ht="15.75" customHeight="1" x14ac:dyDescent="0.35">
      <c r="A41" s="121"/>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row>
    <row r="42" spans="1:26" ht="15.75" customHeight="1" x14ac:dyDescent="0.35">
      <c r="A42" s="121"/>
      <c r="B42" s="121"/>
      <c r="C42" s="121"/>
      <c r="D42" s="121"/>
      <c r="E42" s="121"/>
      <c r="F42" s="121"/>
      <c r="G42" s="121"/>
      <c r="H42" s="121"/>
      <c r="I42" s="121"/>
      <c r="J42" s="121"/>
      <c r="K42" s="121"/>
      <c r="L42" s="121"/>
      <c r="M42" s="121"/>
      <c r="N42" s="121"/>
      <c r="O42" s="121"/>
      <c r="P42" s="121"/>
      <c r="Q42" s="121"/>
      <c r="R42" s="121"/>
      <c r="S42" s="121"/>
      <c r="T42" s="121"/>
      <c r="U42" s="121"/>
      <c r="V42" s="121"/>
      <c r="W42" s="121"/>
      <c r="X42" s="121"/>
      <c r="Y42" s="121"/>
      <c r="Z42" s="121"/>
    </row>
    <row r="43" spans="1:26" ht="15.75" customHeight="1" x14ac:dyDescent="0.35">
      <c r="A43" s="121"/>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c r="Z43" s="121"/>
    </row>
    <row r="44" spans="1:26" ht="15.75" customHeight="1" x14ac:dyDescent="0.35">
      <c r="A44" s="121"/>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c r="Z44" s="121"/>
    </row>
    <row r="45" spans="1:26" ht="15.75" customHeight="1" x14ac:dyDescent="0.35">
      <c r="A45" s="121"/>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row>
    <row r="46" spans="1:26" ht="15.75" customHeight="1" x14ac:dyDescent="0.35">
      <c r="A46" s="121"/>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row>
    <row r="47" spans="1:26" ht="15.75" customHeight="1" x14ac:dyDescent="0.35">
      <c r="A47" s="121"/>
      <c r="B47" s="121"/>
      <c r="C47" s="121"/>
      <c r="D47" s="121"/>
      <c r="E47" s="121"/>
      <c r="F47" s="121"/>
      <c r="G47" s="121"/>
      <c r="H47" s="121"/>
      <c r="I47" s="121"/>
      <c r="J47" s="121"/>
      <c r="K47" s="121"/>
      <c r="L47" s="121"/>
      <c r="M47" s="121"/>
      <c r="N47" s="121"/>
      <c r="O47" s="121"/>
      <c r="P47" s="121"/>
      <c r="Q47" s="121"/>
      <c r="R47" s="121"/>
      <c r="S47" s="121"/>
      <c r="T47" s="121"/>
      <c r="U47" s="121"/>
      <c r="V47" s="121"/>
      <c r="W47" s="121"/>
      <c r="X47" s="121"/>
      <c r="Y47" s="121"/>
      <c r="Z47" s="121"/>
    </row>
    <row r="48" spans="1:26" ht="15.75" customHeight="1" x14ac:dyDescent="0.35">
      <c r="A48" s="121"/>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c r="Z48" s="121"/>
    </row>
    <row r="49" spans="1:26" ht="15.75" customHeight="1" x14ac:dyDescent="0.35">
      <c r="A49" s="121"/>
      <c r="B49" s="121"/>
      <c r="C49" s="121"/>
      <c r="D49" s="121"/>
      <c r="E49" s="121"/>
      <c r="F49" s="121"/>
      <c r="G49" s="121"/>
      <c r="H49" s="121"/>
      <c r="I49" s="121"/>
      <c r="J49" s="121"/>
      <c r="K49" s="121"/>
      <c r="L49" s="121"/>
      <c r="M49" s="121"/>
      <c r="N49" s="121"/>
      <c r="O49" s="121"/>
      <c r="P49" s="121"/>
      <c r="Q49" s="121"/>
      <c r="R49" s="121"/>
      <c r="S49" s="121"/>
      <c r="T49" s="121"/>
      <c r="U49" s="121"/>
      <c r="V49" s="121"/>
      <c r="W49" s="121"/>
      <c r="X49" s="121"/>
      <c r="Y49" s="121"/>
      <c r="Z49" s="121"/>
    </row>
    <row r="50" spans="1:26" ht="15.75" customHeight="1" x14ac:dyDescent="0.35">
      <c r="A50" s="121"/>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c r="Z50" s="121"/>
    </row>
    <row r="51" spans="1:26" ht="15.75" customHeight="1" x14ac:dyDescent="0.35">
      <c r="A51" s="121"/>
      <c r="B51" s="121"/>
      <c r="C51" s="121"/>
      <c r="D51" s="121"/>
      <c r="E51" s="121"/>
      <c r="F51" s="121"/>
      <c r="G51" s="121"/>
      <c r="H51" s="121"/>
      <c r="I51" s="121"/>
      <c r="J51" s="121"/>
      <c r="K51" s="121"/>
      <c r="L51" s="121"/>
      <c r="M51" s="121"/>
      <c r="N51" s="121"/>
      <c r="O51" s="121"/>
      <c r="P51" s="121"/>
      <c r="Q51" s="121"/>
      <c r="R51" s="121"/>
      <c r="S51" s="121"/>
      <c r="T51" s="121"/>
      <c r="U51" s="121"/>
      <c r="V51" s="121"/>
      <c r="W51" s="121"/>
      <c r="X51" s="121"/>
      <c r="Y51" s="121"/>
      <c r="Z51" s="121"/>
    </row>
    <row r="52" spans="1:26" ht="15.75" customHeight="1" x14ac:dyDescent="0.35">
      <c r="A52" s="121"/>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c r="Z52" s="121"/>
    </row>
    <row r="53" spans="1:26" ht="15.75" customHeight="1" x14ac:dyDescent="0.35">
      <c r="A53" s="121"/>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ht="15.75" customHeight="1" x14ac:dyDescent="0.35">
      <c r="A54" s="121"/>
      <c r="B54" s="121"/>
      <c r="C54" s="121"/>
      <c r="D54" s="121"/>
      <c r="E54" s="121"/>
      <c r="F54" s="121"/>
      <c r="G54" s="121"/>
      <c r="H54" s="121"/>
      <c r="I54" s="121"/>
      <c r="J54" s="121"/>
      <c r="K54" s="121"/>
      <c r="L54" s="121"/>
      <c r="M54" s="121"/>
      <c r="N54" s="121"/>
      <c r="O54" s="121"/>
      <c r="P54" s="121"/>
      <c r="Q54" s="121"/>
      <c r="R54" s="121"/>
      <c r="S54" s="121"/>
      <c r="T54" s="121"/>
      <c r="U54" s="121"/>
      <c r="V54" s="121"/>
      <c r="W54" s="121"/>
      <c r="X54" s="121"/>
      <c r="Y54" s="121"/>
      <c r="Z54" s="121"/>
    </row>
    <row r="55" spans="1:26" ht="15.75" customHeight="1" x14ac:dyDescent="0.35">
      <c r="A55" s="121"/>
      <c r="B55" s="121"/>
      <c r="C55" s="121"/>
      <c r="D55" s="121"/>
      <c r="E55" s="121"/>
      <c r="F55" s="121"/>
      <c r="G55" s="121"/>
      <c r="H55" s="121"/>
      <c r="I55" s="121"/>
      <c r="J55" s="121"/>
      <c r="K55" s="121"/>
      <c r="L55" s="121"/>
      <c r="M55" s="121"/>
      <c r="N55" s="121"/>
      <c r="O55" s="121"/>
      <c r="P55" s="121"/>
      <c r="Q55" s="121"/>
      <c r="R55" s="121"/>
      <c r="S55" s="121"/>
      <c r="T55" s="121"/>
      <c r="U55" s="121"/>
      <c r="V55" s="121"/>
      <c r="W55" s="121"/>
      <c r="X55" s="121"/>
      <c r="Y55" s="121"/>
      <c r="Z55" s="121"/>
    </row>
    <row r="56" spans="1:26" ht="15.75" customHeight="1" x14ac:dyDescent="0.35">
      <c r="A56" s="121"/>
      <c r="B56" s="121"/>
      <c r="C56" s="121"/>
      <c r="D56" s="121"/>
      <c r="E56" s="121"/>
      <c r="F56" s="121"/>
      <c r="G56" s="121"/>
      <c r="H56" s="121"/>
      <c r="I56" s="121"/>
      <c r="J56" s="121"/>
      <c r="K56" s="121"/>
      <c r="L56" s="121"/>
      <c r="M56" s="121"/>
      <c r="N56" s="121"/>
      <c r="O56" s="121"/>
      <c r="P56" s="121"/>
      <c r="Q56" s="121"/>
      <c r="R56" s="121"/>
      <c r="S56" s="121"/>
      <c r="T56" s="121"/>
      <c r="U56" s="121"/>
      <c r="V56" s="121"/>
      <c r="W56" s="121"/>
      <c r="X56" s="121"/>
      <c r="Y56" s="121"/>
      <c r="Z56" s="121"/>
    </row>
    <row r="57" spans="1:26" ht="15.75" customHeight="1" x14ac:dyDescent="0.35">
      <c r="A57" s="121"/>
      <c r="B57" s="121"/>
      <c r="C57" s="121"/>
      <c r="D57" s="121"/>
      <c r="E57" s="121"/>
      <c r="F57" s="121"/>
      <c r="G57" s="121"/>
      <c r="H57" s="121"/>
      <c r="I57" s="121"/>
      <c r="J57" s="121"/>
      <c r="K57" s="121"/>
      <c r="L57" s="121"/>
      <c r="M57" s="121"/>
      <c r="N57" s="121"/>
      <c r="O57" s="121"/>
      <c r="P57" s="121"/>
      <c r="Q57" s="121"/>
      <c r="R57" s="121"/>
      <c r="S57" s="121"/>
      <c r="T57" s="121"/>
      <c r="U57" s="121"/>
      <c r="V57" s="121"/>
      <c r="W57" s="121"/>
      <c r="X57" s="121"/>
      <c r="Y57" s="121"/>
      <c r="Z57" s="121"/>
    </row>
    <row r="58" spans="1:26" ht="15.75" customHeight="1" x14ac:dyDescent="0.35">
      <c r="A58" s="121"/>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ht="15.75" customHeight="1" x14ac:dyDescent="0.35">
      <c r="A59" s="121"/>
      <c r="B59" s="121"/>
      <c r="C59" s="121"/>
      <c r="D59" s="121"/>
      <c r="E59" s="121"/>
      <c r="F59" s="121"/>
      <c r="G59" s="121"/>
      <c r="H59" s="121"/>
      <c r="I59" s="121"/>
      <c r="J59" s="121"/>
      <c r="K59" s="121"/>
      <c r="L59" s="121"/>
      <c r="M59" s="121"/>
      <c r="N59" s="121"/>
      <c r="O59" s="121"/>
      <c r="P59" s="121"/>
      <c r="Q59" s="121"/>
      <c r="R59" s="121"/>
      <c r="S59" s="121"/>
      <c r="T59" s="121"/>
      <c r="U59" s="121"/>
      <c r="V59" s="121"/>
      <c r="W59" s="121"/>
      <c r="X59" s="121"/>
      <c r="Y59" s="121"/>
      <c r="Z59" s="121"/>
    </row>
    <row r="60" spans="1:26" ht="15.75" customHeight="1" x14ac:dyDescent="0.35">
      <c r="A60" s="121"/>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c r="Z60" s="121"/>
    </row>
    <row r="61" spans="1:26" ht="15.75" customHeight="1" x14ac:dyDescent="0.35">
      <c r="A61" s="121"/>
      <c r="B61" s="121"/>
      <c r="C61" s="121"/>
      <c r="D61" s="121"/>
      <c r="E61" s="121"/>
      <c r="F61" s="121"/>
      <c r="G61" s="121"/>
      <c r="H61" s="121"/>
      <c r="I61" s="121"/>
      <c r="J61" s="121"/>
      <c r="K61" s="121"/>
      <c r="L61" s="121"/>
      <c r="M61" s="121"/>
      <c r="N61" s="121"/>
      <c r="O61" s="121"/>
      <c r="P61" s="121"/>
      <c r="Q61" s="121"/>
      <c r="R61" s="121"/>
      <c r="S61" s="121"/>
      <c r="T61" s="121"/>
      <c r="U61" s="121"/>
      <c r="V61" s="121"/>
      <c r="W61" s="121"/>
      <c r="X61" s="121"/>
      <c r="Y61" s="121"/>
      <c r="Z61" s="121"/>
    </row>
    <row r="62" spans="1:26" ht="15.75" customHeight="1" x14ac:dyDescent="0.35">
      <c r="A62" s="121"/>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c r="Z62" s="121"/>
    </row>
    <row r="63" spans="1:26" ht="15.75" customHeight="1" x14ac:dyDescent="0.35">
      <c r="A63" s="121"/>
      <c r="B63" s="121"/>
      <c r="C63" s="121"/>
      <c r="D63" s="121"/>
      <c r="E63" s="121"/>
      <c r="F63" s="121"/>
      <c r="G63" s="121"/>
      <c r="H63" s="121"/>
      <c r="I63" s="121"/>
      <c r="J63" s="121"/>
      <c r="K63" s="121"/>
      <c r="L63" s="121"/>
      <c r="M63" s="121"/>
      <c r="N63" s="121"/>
      <c r="O63" s="121"/>
      <c r="P63" s="121"/>
      <c r="Q63" s="121"/>
      <c r="R63" s="121"/>
      <c r="S63" s="121"/>
      <c r="T63" s="121"/>
      <c r="U63" s="121"/>
      <c r="V63" s="121"/>
      <c r="W63" s="121"/>
      <c r="X63" s="121"/>
      <c r="Y63" s="121"/>
      <c r="Z63" s="121"/>
    </row>
    <row r="64" spans="1:26" ht="15.75" customHeight="1" x14ac:dyDescent="0.35">
      <c r="A64" s="121"/>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c r="Z64" s="121"/>
    </row>
    <row r="65" spans="1:26" ht="15.75" customHeight="1" x14ac:dyDescent="0.35">
      <c r="A65" s="121"/>
      <c r="B65" s="121"/>
      <c r="C65" s="121"/>
      <c r="D65" s="121"/>
      <c r="E65" s="121"/>
      <c r="F65" s="121"/>
      <c r="G65" s="121"/>
      <c r="H65" s="121"/>
      <c r="I65" s="121"/>
      <c r="J65" s="121"/>
      <c r="K65" s="121"/>
      <c r="L65" s="121"/>
      <c r="M65" s="121"/>
      <c r="N65" s="121"/>
      <c r="O65" s="121"/>
      <c r="P65" s="121"/>
      <c r="Q65" s="121"/>
      <c r="R65" s="121"/>
      <c r="S65" s="121"/>
      <c r="T65" s="121"/>
      <c r="U65" s="121"/>
      <c r="V65" s="121"/>
      <c r="W65" s="121"/>
      <c r="X65" s="121"/>
      <c r="Y65" s="121"/>
      <c r="Z65" s="121"/>
    </row>
    <row r="66" spans="1:26" ht="15.75" customHeight="1" x14ac:dyDescent="0.35">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c r="Z66" s="121"/>
    </row>
    <row r="67" spans="1:26" ht="15.75" customHeight="1" x14ac:dyDescent="0.35">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c r="Z67" s="121"/>
    </row>
    <row r="68" spans="1:26" ht="15.75" customHeight="1" x14ac:dyDescent="0.35">
      <c r="A68" s="121"/>
      <c r="B68" s="121"/>
      <c r="C68" s="121"/>
      <c r="D68" s="121"/>
      <c r="E68" s="121"/>
      <c r="F68" s="121"/>
      <c r="G68" s="121"/>
      <c r="H68" s="121"/>
      <c r="I68" s="121"/>
      <c r="J68" s="121"/>
      <c r="K68" s="121"/>
      <c r="L68" s="121"/>
      <c r="M68" s="121"/>
      <c r="N68" s="121"/>
      <c r="O68" s="121"/>
      <c r="P68" s="121"/>
      <c r="Q68" s="121"/>
      <c r="R68" s="121"/>
      <c r="S68" s="121"/>
      <c r="T68" s="121"/>
      <c r="U68" s="121"/>
      <c r="V68" s="121"/>
      <c r="W68" s="121"/>
      <c r="X68" s="121"/>
      <c r="Y68" s="121"/>
      <c r="Z68" s="121"/>
    </row>
    <row r="69" spans="1:26" ht="15.75" customHeight="1" x14ac:dyDescent="0.35">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c r="Z69" s="121"/>
    </row>
    <row r="70" spans="1:26" ht="15.75" customHeight="1" x14ac:dyDescent="0.35">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c r="Z70" s="121"/>
    </row>
    <row r="71" spans="1:26" ht="15.75" customHeight="1" x14ac:dyDescent="0.35">
      <c r="A71" s="121"/>
      <c r="B71" s="121"/>
      <c r="C71" s="121"/>
      <c r="D71" s="121"/>
      <c r="E71" s="121"/>
      <c r="F71" s="121"/>
      <c r="G71" s="121"/>
      <c r="H71" s="121"/>
      <c r="I71" s="121"/>
      <c r="J71" s="121"/>
      <c r="K71" s="121"/>
      <c r="L71" s="121"/>
      <c r="M71" s="121"/>
      <c r="N71" s="121"/>
      <c r="O71" s="121"/>
      <c r="P71" s="121"/>
      <c r="Q71" s="121"/>
      <c r="R71" s="121"/>
      <c r="S71" s="121"/>
      <c r="T71" s="121"/>
      <c r="U71" s="121"/>
      <c r="V71" s="121"/>
      <c r="W71" s="121"/>
      <c r="X71" s="121"/>
      <c r="Y71" s="121"/>
      <c r="Z71" s="121"/>
    </row>
    <row r="72" spans="1:26" ht="15.75" customHeight="1" x14ac:dyDescent="0.35">
      <c r="A72" s="121"/>
      <c r="B72" s="121"/>
      <c r="C72" s="121"/>
      <c r="D72" s="121"/>
      <c r="E72" s="121"/>
      <c r="F72" s="121"/>
      <c r="G72" s="121"/>
      <c r="H72" s="121"/>
      <c r="I72" s="121"/>
      <c r="J72" s="121"/>
      <c r="K72" s="121"/>
      <c r="L72" s="121"/>
      <c r="M72" s="121"/>
      <c r="N72" s="121"/>
      <c r="O72" s="121"/>
      <c r="P72" s="121"/>
      <c r="Q72" s="121"/>
      <c r="R72" s="121"/>
      <c r="S72" s="121"/>
      <c r="T72" s="121"/>
      <c r="U72" s="121"/>
      <c r="V72" s="121"/>
      <c r="W72" s="121"/>
      <c r="X72" s="121"/>
      <c r="Y72" s="121"/>
      <c r="Z72" s="121"/>
    </row>
    <row r="73" spans="1:26" ht="15.75" customHeight="1" x14ac:dyDescent="0.35">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c r="Z73" s="121"/>
    </row>
    <row r="74" spans="1:26" ht="15.75" customHeight="1" x14ac:dyDescent="0.35">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c r="Z74" s="121"/>
    </row>
    <row r="75" spans="1:26" ht="15.75" customHeight="1" x14ac:dyDescent="0.35">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c r="Z75" s="121"/>
    </row>
    <row r="76" spans="1:26" ht="15.75" customHeight="1" x14ac:dyDescent="0.35">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c r="Z76" s="121"/>
    </row>
    <row r="77" spans="1:26" ht="15.75" customHeight="1" x14ac:dyDescent="0.35">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c r="Z77" s="121"/>
    </row>
    <row r="78" spans="1:26" ht="15.75" customHeight="1" x14ac:dyDescent="0.35">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c r="Z78" s="121"/>
    </row>
    <row r="79" spans="1:26" ht="15.75" customHeight="1" x14ac:dyDescent="0.35">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c r="Z79" s="121"/>
    </row>
    <row r="80" spans="1:26" ht="15.75" customHeight="1" x14ac:dyDescent="0.35">
      <c r="A80" s="121"/>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1"/>
    </row>
    <row r="81" spans="1:26" ht="15.75" customHeight="1" x14ac:dyDescent="0.35">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1"/>
    </row>
    <row r="82" spans="1:26" ht="15.75" customHeight="1" x14ac:dyDescent="0.35">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row>
    <row r="83" spans="1:26" ht="15.75" customHeight="1" x14ac:dyDescent="0.35">
      <c r="A83" s="121"/>
      <c r="B83" s="121"/>
      <c r="C83" s="121"/>
      <c r="D83" s="121"/>
      <c r="E83" s="121"/>
      <c r="F83" s="121"/>
      <c r="G83" s="121"/>
      <c r="H83" s="121"/>
      <c r="I83" s="121"/>
      <c r="J83" s="121"/>
      <c r="K83" s="121"/>
      <c r="L83" s="121"/>
      <c r="M83" s="121"/>
      <c r="N83" s="121"/>
      <c r="O83" s="121"/>
      <c r="P83" s="121"/>
      <c r="Q83" s="121"/>
      <c r="R83" s="121"/>
      <c r="S83" s="121"/>
      <c r="T83" s="121"/>
      <c r="U83" s="121"/>
      <c r="V83" s="121"/>
      <c r="W83" s="121"/>
      <c r="X83" s="121"/>
      <c r="Y83" s="121"/>
      <c r="Z83" s="121"/>
    </row>
    <row r="84" spans="1:26" ht="15.75" customHeight="1" x14ac:dyDescent="0.35">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c r="Z84" s="121"/>
    </row>
    <row r="85" spans="1:26" ht="15.75" customHeight="1" x14ac:dyDescent="0.35">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c r="Z85" s="121"/>
    </row>
    <row r="86" spans="1:26" ht="15.75" customHeight="1" x14ac:dyDescent="0.35">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c r="Z86" s="121"/>
    </row>
    <row r="87" spans="1:26" ht="15.75" customHeight="1" x14ac:dyDescent="0.35">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c r="Z87" s="121"/>
    </row>
    <row r="88" spans="1:26" ht="15.75" customHeight="1" x14ac:dyDescent="0.35">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row>
    <row r="89" spans="1:26" ht="15.75" customHeight="1" x14ac:dyDescent="0.35">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1"/>
    </row>
    <row r="90" spans="1:26" ht="15.75" customHeight="1" x14ac:dyDescent="0.35">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1"/>
    </row>
    <row r="91" spans="1:26" ht="15.75" customHeight="1" x14ac:dyDescent="0.35">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1"/>
    </row>
    <row r="92" spans="1:26" ht="15.75" customHeight="1" x14ac:dyDescent="0.35">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c r="Z92" s="121"/>
    </row>
    <row r="93" spans="1:26" ht="15.75" customHeight="1" x14ac:dyDescent="0.35">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c r="Z93" s="121"/>
    </row>
    <row r="94" spans="1:26" ht="15.75" customHeight="1" x14ac:dyDescent="0.35">
      <c r="A94" s="121"/>
      <c r="B94" s="121"/>
      <c r="C94" s="121"/>
      <c r="D94" s="121"/>
      <c r="E94" s="121"/>
      <c r="F94" s="121"/>
      <c r="G94" s="121"/>
      <c r="H94" s="121"/>
      <c r="I94" s="121"/>
      <c r="J94" s="121"/>
      <c r="K94" s="121"/>
      <c r="L94" s="121"/>
      <c r="M94" s="121"/>
      <c r="N94" s="121"/>
      <c r="O94" s="121"/>
      <c r="P94" s="121"/>
      <c r="Q94" s="121"/>
      <c r="R94" s="121"/>
      <c r="S94" s="121"/>
      <c r="T94" s="121"/>
      <c r="U94" s="121"/>
      <c r="V94" s="121"/>
      <c r="W94" s="121"/>
      <c r="X94" s="121"/>
      <c r="Y94" s="121"/>
      <c r="Z94" s="121"/>
    </row>
    <row r="95" spans="1:26" ht="15.75" customHeight="1" x14ac:dyDescent="0.35">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c r="Z95" s="121"/>
    </row>
    <row r="96" spans="1:26" ht="15.75" customHeight="1" x14ac:dyDescent="0.35">
      <c r="A96" s="121"/>
      <c r="B96" s="121"/>
      <c r="C96" s="121"/>
      <c r="D96" s="121"/>
      <c r="E96" s="121"/>
      <c r="F96" s="121"/>
      <c r="G96" s="121"/>
      <c r="H96" s="121"/>
      <c r="I96" s="121"/>
      <c r="J96" s="121"/>
      <c r="K96" s="121"/>
      <c r="L96" s="121"/>
      <c r="M96" s="121"/>
      <c r="N96" s="121"/>
      <c r="O96" s="121"/>
      <c r="P96" s="121"/>
      <c r="Q96" s="121"/>
      <c r="R96" s="121"/>
      <c r="S96" s="121"/>
      <c r="T96" s="121"/>
      <c r="U96" s="121"/>
      <c r="V96" s="121"/>
      <c r="W96" s="121"/>
      <c r="X96" s="121"/>
      <c r="Y96" s="121"/>
      <c r="Z96" s="121"/>
    </row>
    <row r="97" spans="1:26" ht="15.75" customHeight="1" x14ac:dyDescent="0.35">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c r="Z97" s="121"/>
    </row>
    <row r="98" spans="1:26" ht="15.75" customHeight="1" x14ac:dyDescent="0.35">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c r="Z98" s="121"/>
    </row>
    <row r="99" spans="1:26" ht="15.75" customHeight="1" x14ac:dyDescent="0.35">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row>
    <row r="100" spans="1:26" ht="15.75" customHeight="1" x14ac:dyDescent="0.35">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row>
    <row r="101" spans="1:26" ht="15.75" customHeight="1" x14ac:dyDescent="0.35">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row>
    <row r="102" spans="1:26" ht="15.75" customHeight="1" x14ac:dyDescent="0.35">
      <c r="A102" s="121"/>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row>
    <row r="103" spans="1:26" ht="15.75" customHeight="1" x14ac:dyDescent="0.35">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row>
    <row r="104" spans="1:26" ht="15.75" customHeight="1" x14ac:dyDescent="0.35">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row>
    <row r="105" spans="1:26" ht="15.75" customHeight="1" x14ac:dyDescent="0.35">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row>
    <row r="106" spans="1:26" ht="15.75" customHeight="1" x14ac:dyDescent="0.35">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row>
    <row r="107" spans="1:26" ht="15.75" customHeight="1" x14ac:dyDescent="0.35">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row>
    <row r="108" spans="1:26" ht="15.75" customHeight="1" x14ac:dyDescent="0.35">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row>
    <row r="109" spans="1:26" ht="15.75" customHeight="1" x14ac:dyDescent="0.35">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row>
    <row r="110" spans="1:26" ht="15.75" customHeight="1" x14ac:dyDescent="0.35">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row>
    <row r="111" spans="1:26" ht="15.75" customHeight="1" x14ac:dyDescent="0.35">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row>
    <row r="112" spans="1:26" ht="15.75" customHeight="1" x14ac:dyDescent="0.35">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row>
    <row r="113" spans="1:26" ht="15.75" customHeight="1" x14ac:dyDescent="0.35">
      <c r="A113" s="121"/>
      <c r="B113" s="121"/>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row>
    <row r="114" spans="1:26" ht="15.75" customHeight="1" x14ac:dyDescent="0.35">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row>
    <row r="115" spans="1:26" ht="15.75" customHeight="1" x14ac:dyDescent="0.35">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row>
    <row r="116" spans="1:26" ht="15.75" customHeight="1" x14ac:dyDescent="0.35">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row>
    <row r="117" spans="1:26" ht="15.75" customHeight="1" x14ac:dyDescent="0.35">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row>
    <row r="118" spans="1:26" ht="15.75" customHeight="1" x14ac:dyDescent="0.35">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row>
    <row r="119" spans="1:26" ht="15.75" customHeight="1" x14ac:dyDescent="0.35">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row>
    <row r="120" spans="1:26" ht="15.75" customHeight="1" x14ac:dyDescent="0.35">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row>
    <row r="121" spans="1:26" ht="15.75" customHeight="1" x14ac:dyDescent="0.35">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row>
    <row r="122" spans="1:26" ht="15.75" customHeight="1" x14ac:dyDescent="0.35">
      <c r="A122" s="121"/>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row>
    <row r="123" spans="1:26" ht="15.75" customHeight="1" x14ac:dyDescent="0.35">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row>
    <row r="124" spans="1:26" ht="15.75" customHeight="1" x14ac:dyDescent="0.35">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row>
    <row r="125" spans="1:26" ht="15.75" customHeight="1" x14ac:dyDescent="0.35">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row>
    <row r="126" spans="1:26" ht="15.75" customHeight="1" x14ac:dyDescent="0.35">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row>
    <row r="127" spans="1:26" ht="15.75" customHeight="1" x14ac:dyDescent="0.35">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row>
    <row r="128" spans="1:26" ht="15.75" customHeight="1" x14ac:dyDescent="0.35">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row>
    <row r="129" spans="1:26" ht="15.75" customHeight="1" x14ac:dyDescent="0.35">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row>
    <row r="130" spans="1:26" ht="15.75" customHeight="1" x14ac:dyDescent="0.35">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row>
    <row r="131" spans="1:26" ht="15.75" customHeight="1" x14ac:dyDescent="0.35">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row>
    <row r="132" spans="1:26" ht="15.75" customHeight="1" x14ac:dyDescent="0.35">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row>
    <row r="133" spans="1:26" ht="15.75" customHeight="1" x14ac:dyDescent="0.35">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row>
    <row r="134" spans="1:26" ht="15.75" customHeight="1" x14ac:dyDescent="0.35">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row>
    <row r="135" spans="1:26" ht="15.75" customHeight="1" x14ac:dyDescent="0.35">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row>
    <row r="136" spans="1:26" ht="15.75" customHeight="1" x14ac:dyDescent="0.35">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row>
    <row r="137" spans="1:26" ht="15.75" customHeight="1" x14ac:dyDescent="0.35">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row>
    <row r="138" spans="1:26" ht="15.75" customHeight="1" x14ac:dyDescent="0.35">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row>
    <row r="139" spans="1:26" ht="15.75" customHeight="1" x14ac:dyDescent="0.35">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row>
    <row r="140" spans="1:26" ht="15.75" customHeight="1" x14ac:dyDescent="0.35">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row>
    <row r="141" spans="1:26" ht="15.75" customHeight="1" x14ac:dyDescent="0.35">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row>
    <row r="142" spans="1:26" ht="15.75" customHeight="1" x14ac:dyDescent="0.35">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row>
    <row r="143" spans="1:26" ht="15.75" customHeight="1" x14ac:dyDescent="0.35">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row>
    <row r="144" spans="1:26" ht="15.75" customHeight="1" x14ac:dyDescent="0.35">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row>
    <row r="145" spans="1:26" ht="15.75" customHeight="1" x14ac:dyDescent="0.35">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row>
    <row r="146" spans="1:26" ht="15.75" customHeight="1" x14ac:dyDescent="0.35">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spans="1:26" ht="15.75" customHeight="1" x14ac:dyDescent="0.35">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spans="1:26" ht="15.75" customHeight="1" x14ac:dyDescent="0.35">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spans="1:26" ht="15.75" customHeight="1" x14ac:dyDescent="0.35">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spans="1:26" ht="15.75" customHeight="1" x14ac:dyDescent="0.35">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row>
    <row r="151" spans="1:26" ht="15.75" customHeight="1" x14ac:dyDescent="0.35">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row>
    <row r="152" spans="1:26" ht="15.75" customHeight="1" x14ac:dyDescent="0.35">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row>
    <row r="153" spans="1:26" ht="15.75" customHeight="1" x14ac:dyDescent="0.35">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row>
    <row r="154" spans="1:26" ht="15.75" customHeight="1" x14ac:dyDescent="0.35">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row>
    <row r="155" spans="1:26" ht="15.75" customHeight="1" x14ac:dyDescent="0.35">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row>
    <row r="156" spans="1:26" ht="15.75" customHeight="1" x14ac:dyDescent="0.35">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row>
    <row r="157" spans="1:26" ht="15.75" customHeight="1" x14ac:dyDescent="0.35">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row>
    <row r="158" spans="1:26" ht="15.75" customHeight="1" x14ac:dyDescent="0.35">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row>
    <row r="159" spans="1:26" ht="15.75" customHeight="1" x14ac:dyDescent="0.35">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row>
    <row r="160" spans="1:26" ht="15.75" customHeight="1" x14ac:dyDescent="0.35">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row>
    <row r="161" spans="1:26" ht="15.75" customHeight="1" x14ac:dyDescent="0.35">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row>
    <row r="162" spans="1:26" ht="15.75" customHeight="1" x14ac:dyDescent="0.35">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row>
    <row r="163" spans="1:26" ht="15.75" customHeight="1" x14ac:dyDescent="0.35">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row>
    <row r="164" spans="1:26" ht="15.75" customHeight="1" x14ac:dyDescent="0.35">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spans="1:26" ht="15.75" customHeight="1" x14ac:dyDescent="0.35">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spans="1:26" ht="15.75" customHeight="1" x14ac:dyDescent="0.35">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spans="1:26" ht="15.75" customHeight="1" x14ac:dyDescent="0.35">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spans="1:26" ht="15.75" customHeight="1" x14ac:dyDescent="0.35">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spans="1:26" ht="15.75" customHeight="1" x14ac:dyDescent="0.35">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spans="1:26" ht="15.75" customHeight="1" x14ac:dyDescent="0.35">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spans="1:26" ht="15.75" customHeight="1" x14ac:dyDescent="0.35">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spans="1:26" ht="15.75" customHeight="1" x14ac:dyDescent="0.35">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spans="1:26" ht="15.75" customHeight="1" x14ac:dyDescent="0.35">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spans="1:26" ht="15.75" customHeight="1" x14ac:dyDescent="0.35">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spans="1:26" ht="15.75" customHeight="1" x14ac:dyDescent="0.35">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spans="1:26" ht="15.75" customHeight="1" x14ac:dyDescent="0.35">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spans="1:26" ht="15.75" customHeight="1" x14ac:dyDescent="0.35">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spans="1:26" ht="15.75" customHeight="1" x14ac:dyDescent="0.35">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spans="1:26" ht="15.75" customHeight="1" x14ac:dyDescent="0.35">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spans="1:26" ht="15.75" customHeight="1" x14ac:dyDescent="0.35">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spans="1:26" ht="15.75" customHeight="1" x14ac:dyDescent="0.35">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spans="1:26" ht="15.75" customHeight="1" x14ac:dyDescent="0.35">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spans="1:26" ht="15.75" customHeight="1" x14ac:dyDescent="0.35">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spans="1:26" ht="15.75" customHeight="1" x14ac:dyDescent="0.35">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spans="1:26" ht="15.75" customHeight="1" x14ac:dyDescent="0.35">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spans="1:26" ht="15.75" customHeight="1" x14ac:dyDescent="0.35">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spans="1:26" ht="15.75" customHeight="1" x14ac:dyDescent="0.35">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spans="1:26" ht="15.75" customHeight="1" x14ac:dyDescent="0.35">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spans="1:26" ht="15.75" customHeight="1" x14ac:dyDescent="0.35">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spans="1:26" ht="15.75" customHeight="1" x14ac:dyDescent="0.35">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spans="1:26" ht="15.75" customHeight="1" x14ac:dyDescent="0.35">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spans="1:26" ht="15.75" customHeight="1" x14ac:dyDescent="0.35">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spans="1:26" ht="15.75" customHeight="1" x14ac:dyDescent="0.35">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spans="1:26" ht="15.75" customHeight="1" x14ac:dyDescent="0.35">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spans="1:26" ht="15.75" customHeight="1" x14ac:dyDescent="0.35">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spans="1:26" ht="15.75" customHeight="1" x14ac:dyDescent="0.35">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spans="1:26" ht="15.75" customHeight="1" x14ac:dyDescent="0.35">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spans="1:26" ht="15.75" customHeight="1" x14ac:dyDescent="0.35">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spans="1:26" ht="15.75" customHeight="1" x14ac:dyDescent="0.35">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spans="1:26" ht="15.75" customHeight="1" x14ac:dyDescent="0.35">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spans="1:26" ht="15.75" customHeight="1" x14ac:dyDescent="0.35">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spans="1:26" ht="15.75" customHeight="1" x14ac:dyDescent="0.35">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spans="1:26" ht="15.75" customHeight="1" x14ac:dyDescent="0.35">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spans="1:26" ht="15.75" customHeight="1" x14ac:dyDescent="0.35">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spans="1:26" ht="15.75" customHeight="1" x14ac:dyDescent="0.35">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spans="1:26" ht="15.75" customHeight="1" x14ac:dyDescent="0.35">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spans="1:26" ht="15.75" customHeight="1" x14ac:dyDescent="0.35">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spans="1:26" ht="15.75" customHeight="1" x14ac:dyDescent="0.35">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spans="1:26" ht="15.75" customHeight="1" x14ac:dyDescent="0.35">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spans="1:26" ht="15.75" customHeight="1" x14ac:dyDescent="0.35">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spans="1:26" ht="15.75" customHeight="1" x14ac:dyDescent="0.35">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spans="1:26" ht="15.75" customHeight="1" x14ac:dyDescent="0.35">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spans="1:26" ht="15.75" customHeight="1" x14ac:dyDescent="0.35">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spans="1:26" ht="15.75" customHeight="1" x14ac:dyDescent="0.35">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spans="1:26" ht="15.75" customHeight="1" x14ac:dyDescent="0.35">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spans="1:26" ht="15.75" customHeight="1" x14ac:dyDescent="0.35">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spans="1:26" ht="15.75" customHeight="1" x14ac:dyDescent="0.35">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spans="1:26" ht="15.75" customHeight="1" x14ac:dyDescent="0.35">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spans="1:26" ht="15.75" customHeight="1" x14ac:dyDescent="0.35">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spans="1:26" ht="15.75" customHeight="1" x14ac:dyDescent="0.35">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spans="1:26" ht="15.75" customHeight="1" x14ac:dyDescent="0.35">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spans="1:26" ht="15.75" customHeight="1" x14ac:dyDescent="0.35">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spans="1:26" ht="15.75" customHeight="1" x14ac:dyDescent="0.35">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spans="1:26" ht="15.75" customHeight="1" x14ac:dyDescent="0.35">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spans="1:26" ht="15.75" customHeight="1" x14ac:dyDescent="0.35">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row>
    <row r="226" spans="1:26" ht="15.75" customHeight="1" x14ac:dyDescent="0.35">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row>
    <row r="227" spans="1:26" ht="15.75" customHeight="1" x14ac:dyDescent="0.35">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row>
    <row r="228" spans="1:26" ht="15.75" customHeight="1" x14ac:dyDescent="0.35">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row>
    <row r="229" spans="1:26" ht="15.75" customHeight="1" x14ac:dyDescent="0.35">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row>
    <row r="230" spans="1:26" ht="15.75" customHeight="1" x14ac:dyDescent="0.35">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row>
    <row r="231" spans="1:26" ht="15.75" customHeight="1" x14ac:dyDescent="0.35">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row>
    <row r="232" spans="1:26" ht="15.75" customHeight="1" x14ac:dyDescent="0.35">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row>
    <row r="233" spans="1:26" ht="15.75" customHeight="1" x14ac:dyDescent="0.35">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row>
    <row r="234" spans="1:26" ht="15.75" customHeight="1" x14ac:dyDescent="0.35">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row>
    <row r="235" spans="1:26" ht="15.75" customHeight="1" x14ac:dyDescent="0.35">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row>
    <row r="236" spans="1:26" ht="15.75" customHeight="1" x14ac:dyDescent="0.35">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row>
    <row r="237" spans="1:26" ht="15.75" customHeight="1" x14ac:dyDescent="0.35">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spans="1:26" ht="15.75" customHeight="1" x14ac:dyDescent="0.35">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row>
    <row r="239" spans="1:26" ht="15.75" customHeight="1" x14ac:dyDescent="0.35">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row>
    <row r="240" spans="1:26" ht="15.75" customHeight="1" x14ac:dyDescent="0.35">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row>
    <row r="241" spans="1:26" ht="15.75" customHeight="1" x14ac:dyDescent="0.35">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row>
    <row r="242" spans="1:26" ht="15.75" customHeight="1" x14ac:dyDescent="0.35">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row>
    <row r="243" spans="1:26" ht="15.75" customHeight="1" x14ac:dyDescent="0.35">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row>
    <row r="244" spans="1:26" ht="15.75" customHeight="1" x14ac:dyDescent="0.35">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row>
    <row r="245" spans="1:26" ht="15.75" customHeight="1" x14ac:dyDescent="0.35">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spans="1:26" ht="15.75" customHeight="1" x14ac:dyDescent="0.35">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spans="1:26" ht="15.75" customHeight="1" x14ac:dyDescent="0.35">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spans="1:26" ht="15.75" customHeight="1" x14ac:dyDescent="0.35">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spans="1:26" ht="15.75" customHeight="1" x14ac:dyDescent="0.35">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spans="1:26" ht="15.75" customHeight="1" x14ac:dyDescent="0.35">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spans="1:26" ht="15.75" customHeight="1" x14ac:dyDescent="0.35">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spans="1:26" ht="15.75" customHeight="1" x14ac:dyDescent="0.35">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spans="1:26" ht="15.75" customHeight="1" x14ac:dyDescent="0.35">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spans="1:26" ht="15.75" customHeight="1" x14ac:dyDescent="0.35">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spans="1:26" ht="15.75" customHeight="1" x14ac:dyDescent="0.35">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spans="1:26" ht="15.75" customHeight="1" x14ac:dyDescent="0.35">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spans="1:26" ht="15.75" customHeight="1" x14ac:dyDescent="0.35">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spans="1:26" ht="15.75" customHeight="1" x14ac:dyDescent="0.35">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spans="1:26" ht="15.75" customHeight="1" x14ac:dyDescent="0.35">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spans="1:26" ht="15.75" customHeight="1" x14ac:dyDescent="0.35">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spans="1:26" ht="15.75" customHeight="1" x14ac:dyDescent="0.35">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spans="1:26" ht="15.75" customHeight="1" x14ac:dyDescent="0.35">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spans="1:26" ht="15.75" customHeight="1" x14ac:dyDescent="0.35">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spans="1:26" ht="15.75" customHeight="1" x14ac:dyDescent="0.35">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spans="1:26" ht="15.75" customHeight="1" x14ac:dyDescent="0.35">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spans="1:26" ht="15.75" customHeight="1" x14ac:dyDescent="0.35">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spans="1:26" ht="15.75" customHeight="1" x14ac:dyDescent="0.35">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spans="1:26" ht="15.75" customHeight="1" x14ac:dyDescent="0.35">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spans="1:26" ht="15.75" customHeight="1" x14ac:dyDescent="0.35">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spans="1:26" ht="15.75" customHeight="1" x14ac:dyDescent="0.35">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spans="1:26" ht="15.75" customHeight="1" x14ac:dyDescent="0.35">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spans="1:26" ht="15.75" customHeight="1" x14ac:dyDescent="0.35">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spans="1:26" ht="15.75" customHeight="1" x14ac:dyDescent="0.35">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spans="1:26" ht="15.75" customHeight="1" x14ac:dyDescent="0.35">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spans="1:26" ht="15.75" customHeight="1" x14ac:dyDescent="0.35">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spans="1:26" ht="15.75" customHeight="1" x14ac:dyDescent="0.35">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spans="1:26" ht="15.75" customHeight="1" x14ac:dyDescent="0.35">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spans="1:26" ht="15.75" customHeight="1" x14ac:dyDescent="0.35">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spans="1:26" ht="15.75" customHeight="1" x14ac:dyDescent="0.35">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spans="1:26" ht="15.75" customHeight="1" x14ac:dyDescent="0.35">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spans="1:26" ht="15.75" customHeight="1" x14ac:dyDescent="0.35">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spans="1:26" ht="15.75" customHeight="1" x14ac:dyDescent="0.35">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spans="1:26" ht="15.75" customHeight="1" x14ac:dyDescent="0.35">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spans="1:26" ht="15.75" customHeight="1" x14ac:dyDescent="0.35">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spans="1:26" ht="15.75" customHeight="1" x14ac:dyDescent="0.35">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spans="1:26" ht="15.75" customHeight="1" x14ac:dyDescent="0.35">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spans="1:26" ht="15.75" customHeight="1" x14ac:dyDescent="0.35">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spans="1:26" ht="15.75" customHeight="1" x14ac:dyDescent="0.35">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spans="1:26" ht="15.75" customHeight="1" x14ac:dyDescent="0.35">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spans="1:26" ht="15.75" customHeight="1" x14ac:dyDescent="0.35">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spans="1:26" ht="15.75" customHeight="1" x14ac:dyDescent="0.35">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spans="1:26" ht="15.75" customHeight="1" x14ac:dyDescent="0.35">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spans="1:26" ht="15.75" customHeight="1" x14ac:dyDescent="0.35">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spans="1:26" ht="15.75" customHeight="1" x14ac:dyDescent="0.35">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spans="1:26" ht="15.75" customHeight="1" x14ac:dyDescent="0.35">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spans="1:26" ht="15.75" customHeight="1" x14ac:dyDescent="0.35">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spans="1:26" ht="15.75" customHeight="1" x14ac:dyDescent="0.35">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spans="1:26" ht="15.75" customHeight="1" x14ac:dyDescent="0.35">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spans="1:26" ht="15.75" customHeight="1" x14ac:dyDescent="0.35">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spans="1:26" ht="15.75" customHeight="1" x14ac:dyDescent="0.35">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spans="1:26" ht="15.75" customHeight="1" x14ac:dyDescent="0.35">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spans="1:26" ht="15.75" customHeight="1" x14ac:dyDescent="0.35">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spans="1:26" ht="15.75" customHeight="1" x14ac:dyDescent="0.35">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spans="1:26" ht="15.75" customHeight="1" x14ac:dyDescent="0.35">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spans="1:26" ht="15.75" customHeight="1" x14ac:dyDescent="0.35">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spans="1:26" ht="15.75" customHeight="1" x14ac:dyDescent="0.35">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spans="1:26" ht="15.75" customHeight="1" x14ac:dyDescent="0.35">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spans="1:26" ht="15.75" customHeight="1" x14ac:dyDescent="0.35">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spans="1:26" ht="15.75" customHeight="1" x14ac:dyDescent="0.35">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spans="1:26" ht="15.75" customHeight="1" x14ac:dyDescent="0.35">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spans="1:26" ht="15.75" customHeight="1" x14ac:dyDescent="0.35">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spans="1:26" ht="15.75" customHeight="1" x14ac:dyDescent="0.35">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spans="1:26" ht="15.75" customHeight="1" x14ac:dyDescent="0.35">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spans="1:26" ht="15.75" customHeight="1" x14ac:dyDescent="0.35">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spans="1:26" ht="15.75" customHeight="1" x14ac:dyDescent="0.35">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spans="1:26" ht="15.75" customHeight="1" x14ac:dyDescent="0.35">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spans="1:26" ht="15.75" customHeight="1" x14ac:dyDescent="0.35">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spans="1:26" ht="15.75" customHeight="1" x14ac:dyDescent="0.35">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spans="1:26" ht="15.75" customHeight="1" x14ac:dyDescent="0.35">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spans="1:26" ht="15.75" customHeight="1" x14ac:dyDescent="0.35">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spans="1:26" ht="15.75" customHeight="1" x14ac:dyDescent="0.35">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spans="1:26" ht="15.75" customHeight="1" x14ac:dyDescent="0.35">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spans="1:26" ht="15.75" customHeight="1" x14ac:dyDescent="0.35">
      <c r="A323" s="121"/>
      <c r="B323" s="121"/>
      <c r="C323" s="121"/>
      <c r="D323" s="121"/>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spans="1:26" ht="15.75" customHeight="1" x14ac:dyDescent="0.35">
      <c r="A324" s="121"/>
      <c r="B324" s="121"/>
      <c r="C324" s="121"/>
      <c r="D324" s="121"/>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spans="1:26" ht="15.75" customHeight="1" x14ac:dyDescent="0.35">
      <c r="A325" s="121"/>
      <c r="B325" s="121"/>
      <c r="C325" s="121"/>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spans="1:26" ht="15.75" customHeight="1" x14ac:dyDescent="0.35">
      <c r="A326" s="121"/>
      <c r="B326" s="121"/>
      <c r="C326" s="121"/>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spans="1:26" ht="15.75" customHeight="1" x14ac:dyDescent="0.35">
      <c r="A327" s="121"/>
      <c r="B327" s="121"/>
      <c r="C327" s="121"/>
      <c r="D327" s="121"/>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spans="1:26" ht="15.75" customHeight="1" x14ac:dyDescent="0.35">
      <c r="A328" s="121"/>
      <c r="B328" s="121"/>
      <c r="C328" s="121"/>
      <c r="D328" s="121"/>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spans="1:26" ht="15.75" customHeight="1" x14ac:dyDescent="0.35">
      <c r="A329" s="121"/>
      <c r="B329" s="121"/>
      <c r="C329" s="121"/>
      <c r="D329" s="121"/>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spans="1:26" ht="15.75" customHeight="1" x14ac:dyDescent="0.35">
      <c r="A330" s="121"/>
      <c r="B330" s="121"/>
      <c r="C330" s="121"/>
      <c r="D330" s="121"/>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spans="1:26" ht="15.75" customHeight="1" x14ac:dyDescent="0.35">
      <c r="A331" s="121"/>
      <c r="B331" s="121"/>
      <c r="C331" s="121"/>
      <c r="D331" s="121"/>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spans="1:26" ht="15.75" customHeight="1" x14ac:dyDescent="0.35">
      <c r="A332" s="121"/>
      <c r="B332" s="121"/>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spans="1:26" ht="15.75" customHeight="1" x14ac:dyDescent="0.35">
      <c r="A333" s="121"/>
      <c r="B333" s="121"/>
      <c r="C333" s="121"/>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spans="1:26" ht="15.75" customHeight="1" x14ac:dyDescent="0.35">
      <c r="A334" s="121"/>
      <c r="B334" s="121"/>
      <c r="C334" s="121"/>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spans="1:26" ht="15.75" customHeight="1" x14ac:dyDescent="0.35">
      <c r="A335" s="121"/>
      <c r="B335" s="121"/>
      <c r="C335" s="121"/>
      <c r="D335" s="121"/>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spans="1:26" ht="15.75" customHeight="1" x14ac:dyDescent="0.35">
      <c r="A336" s="121"/>
      <c r="B336" s="121"/>
      <c r="C336" s="121"/>
      <c r="D336" s="121"/>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spans="1:26" ht="15.75" customHeight="1" x14ac:dyDescent="0.35">
      <c r="A337" s="121"/>
      <c r="B337" s="121"/>
      <c r="C337" s="121"/>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spans="1:26" ht="15.75" customHeight="1" x14ac:dyDescent="0.35">
      <c r="A338" s="121"/>
      <c r="B338" s="121"/>
      <c r="C338" s="121"/>
      <c r="D338" s="121"/>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spans="1:26" ht="15.75" customHeight="1" x14ac:dyDescent="0.35">
      <c r="A339" s="121"/>
      <c r="B339" s="121"/>
      <c r="C339" s="121"/>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spans="1:26" ht="15.75" customHeight="1" x14ac:dyDescent="0.35">
      <c r="A340" s="121"/>
      <c r="B340" s="121"/>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spans="1:26" ht="15.75" customHeight="1" x14ac:dyDescent="0.35">
      <c r="A341" s="121"/>
      <c r="B341" s="121"/>
      <c r="C341" s="121"/>
      <c r="D341" s="121"/>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spans="1:26" ht="15.75" customHeight="1" x14ac:dyDescent="0.35">
      <c r="A342" s="121"/>
      <c r="B342" s="121"/>
      <c r="C342" s="121"/>
      <c r="D342" s="121"/>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spans="1:26" ht="15.75" customHeight="1" x14ac:dyDescent="0.35">
      <c r="A343" s="121"/>
      <c r="B343" s="121"/>
      <c r="C343" s="121"/>
      <c r="D343" s="121"/>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spans="1:26" ht="15.75" customHeight="1" x14ac:dyDescent="0.35">
      <c r="A344" s="121"/>
      <c r="B344" s="121"/>
      <c r="C344" s="121"/>
      <c r="D344" s="121"/>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spans="1:26" ht="15.75" customHeight="1" x14ac:dyDescent="0.35">
      <c r="A345" s="121"/>
      <c r="B345" s="121"/>
      <c r="C345" s="121"/>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spans="1:26" ht="15.75" customHeight="1" x14ac:dyDescent="0.35">
      <c r="A346" s="121"/>
      <c r="B346" s="121"/>
      <c r="C346" s="121"/>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spans="1:26" ht="15.75" customHeight="1" x14ac:dyDescent="0.35">
      <c r="A347" s="121"/>
      <c r="B347" s="121"/>
      <c r="C347" s="121"/>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spans="1:26" ht="15.75" customHeight="1" x14ac:dyDescent="0.35">
      <c r="A348" s="121"/>
      <c r="B348" s="121"/>
      <c r="C348" s="121"/>
      <c r="D348" s="121"/>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spans="1:26" ht="15.75" customHeight="1" x14ac:dyDescent="0.35">
      <c r="A349" s="121"/>
      <c r="B349" s="121"/>
      <c r="C349" s="121"/>
      <c r="D349" s="121"/>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spans="1:26" ht="15.75" customHeight="1" x14ac:dyDescent="0.35">
      <c r="A350" s="121"/>
      <c r="B350" s="121"/>
      <c r="C350" s="121"/>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spans="1:26" ht="15.75" customHeight="1" x14ac:dyDescent="0.35">
      <c r="A351" s="121"/>
      <c r="B351" s="121"/>
      <c r="C351" s="121"/>
      <c r="D351" s="121"/>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spans="1:26" ht="15.75" customHeight="1" x14ac:dyDescent="0.35">
      <c r="A352" s="121"/>
      <c r="B352" s="121"/>
      <c r="C352" s="121"/>
      <c r="D352" s="121"/>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spans="1:26" ht="15.75" customHeight="1" x14ac:dyDescent="0.35">
      <c r="A353" s="121"/>
      <c r="B353" s="121"/>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spans="1:26" ht="15.75" customHeight="1" x14ac:dyDescent="0.35">
      <c r="A354" s="121"/>
      <c r="B354" s="121"/>
      <c r="C354" s="121"/>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spans="1:26" ht="15.75" customHeight="1" x14ac:dyDescent="0.35">
      <c r="A355" s="121"/>
      <c r="B355" s="121"/>
      <c r="C355" s="121"/>
      <c r="D355" s="121"/>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spans="1:26" ht="15.75" customHeight="1" x14ac:dyDescent="0.35">
      <c r="A356" s="121"/>
      <c r="B356" s="121"/>
      <c r="C356" s="121"/>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spans="1:26" ht="15.75" customHeight="1" x14ac:dyDescent="0.35">
      <c r="A357" s="121"/>
      <c r="B357" s="121"/>
      <c r="C357" s="121"/>
      <c r="D357" s="121"/>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spans="1:26" ht="15.75" customHeight="1" x14ac:dyDescent="0.35">
      <c r="A358" s="121"/>
      <c r="B358" s="121"/>
      <c r="C358" s="121"/>
      <c r="D358" s="121"/>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spans="1:26" ht="15.75" customHeight="1" x14ac:dyDescent="0.35">
      <c r="A359" s="121"/>
      <c r="B359" s="121"/>
      <c r="C359" s="121"/>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spans="1:26" ht="15.75" customHeight="1" x14ac:dyDescent="0.35">
      <c r="A360" s="121"/>
      <c r="B360" s="121"/>
      <c r="C360" s="121"/>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spans="1:26" ht="15.75" customHeight="1" x14ac:dyDescent="0.35">
      <c r="A361" s="121"/>
      <c r="B361" s="121"/>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spans="1:26" ht="15.75" customHeight="1" x14ac:dyDescent="0.35">
      <c r="A362" s="121"/>
      <c r="B362" s="121"/>
      <c r="C362" s="121"/>
      <c r="D362" s="121"/>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spans="1:26" ht="15.75" customHeight="1" x14ac:dyDescent="0.35">
      <c r="A363" s="121"/>
      <c r="B363" s="121"/>
      <c r="C363" s="121"/>
      <c r="D363" s="121"/>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spans="1:26" ht="15.75" customHeight="1" x14ac:dyDescent="0.35">
      <c r="A364" s="121"/>
      <c r="B364" s="121"/>
      <c r="C364" s="121"/>
      <c r="D364" s="121"/>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spans="1:26" ht="15.75" customHeight="1" x14ac:dyDescent="0.35">
      <c r="A365" s="121"/>
      <c r="B365" s="121"/>
      <c r="C365" s="121"/>
      <c r="D365" s="121"/>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spans="1:26" ht="15.75" customHeight="1" x14ac:dyDescent="0.35">
      <c r="A366" s="121"/>
      <c r="B366" s="121"/>
      <c r="C366" s="121"/>
      <c r="D366" s="121"/>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spans="1:26" ht="15.75" customHeight="1" x14ac:dyDescent="0.35">
      <c r="A367" s="121"/>
      <c r="B367" s="121"/>
      <c r="C367" s="121"/>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spans="1:26" ht="15.75" customHeight="1" x14ac:dyDescent="0.35">
      <c r="A368" s="121"/>
      <c r="B368" s="121"/>
      <c r="C368" s="121"/>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spans="1:26" ht="15.75" customHeight="1" x14ac:dyDescent="0.35">
      <c r="A369" s="121"/>
      <c r="B369" s="121"/>
      <c r="C369" s="121"/>
      <c r="D369" s="121"/>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spans="1:26" ht="15.75" customHeight="1" x14ac:dyDescent="0.35">
      <c r="A370" s="121"/>
      <c r="B370" s="121"/>
      <c r="C370" s="121"/>
      <c r="D370" s="121"/>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spans="1:26" ht="15.75" customHeight="1" x14ac:dyDescent="0.35">
      <c r="A371" s="121"/>
      <c r="B371" s="121"/>
      <c r="C371" s="121"/>
      <c r="D371" s="121"/>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spans="1:26" ht="15.75" customHeight="1" x14ac:dyDescent="0.35">
      <c r="A372" s="121"/>
      <c r="B372" s="121"/>
      <c r="C372" s="121"/>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spans="1:26" ht="15.75" customHeight="1" x14ac:dyDescent="0.35">
      <c r="A373" s="121"/>
      <c r="B373" s="121"/>
      <c r="C373" s="121"/>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spans="1:26" ht="15.75" customHeight="1" x14ac:dyDescent="0.35">
      <c r="A374" s="121"/>
      <c r="B374" s="121"/>
      <c r="C374" s="121"/>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spans="1:26" ht="15.75" customHeight="1" x14ac:dyDescent="0.35">
      <c r="A375" s="121"/>
      <c r="B375" s="121"/>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spans="1:26" ht="15.75" customHeight="1" x14ac:dyDescent="0.35">
      <c r="A376" s="121"/>
      <c r="B376" s="121"/>
      <c r="C376" s="121"/>
      <c r="D376" s="121"/>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spans="1:26" ht="15.75" customHeight="1" x14ac:dyDescent="0.35">
      <c r="A377" s="121"/>
      <c r="B377" s="121"/>
      <c r="C377" s="121"/>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spans="1:26" ht="15.75" customHeight="1" x14ac:dyDescent="0.35">
      <c r="A378" s="121"/>
      <c r="B378" s="121"/>
      <c r="C378" s="121"/>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spans="1:26" ht="15.75" customHeight="1" x14ac:dyDescent="0.35">
      <c r="A379" s="121"/>
      <c r="B379" s="121"/>
      <c r="C379" s="121"/>
      <c r="D379" s="121"/>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spans="1:26" ht="15.75" customHeight="1" x14ac:dyDescent="0.35">
      <c r="A380" s="121"/>
      <c r="B380" s="121"/>
      <c r="C380" s="121"/>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spans="1:26" ht="15.75" customHeight="1" x14ac:dyDescent="0.35">
      <c r="A381" s="121"/>
      <c r="B381" s="121"/>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spans="1:26" ht="15.75" customHeight="1" x14ac:dyDescent="0.35">
      <c r="A382" s="121"/>
      <c r="B382" s="121"/>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spans="1:26" ht="15.75" customHeight="1" x14ac:dyDescent="0.35">
      <c r="A383" s="121"/>
      <c r="B383" s="121"/>
      <c r="C383" s="121"/>
      <c r="D383" s="121"/>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spans="1:26" ht="15.75" customHeight="1" x14ac:dyDescent="0.35">
      <c r="A384" s="121"/>
      <c r="B384" s="121"/>
      <c r="C384" s="121"/>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spans="1:26" ht="15.75" customHeight="1" x14ac:dyDescent="0.35">
      <c r="A385" s="121"/>
      <c r="B385" s="121"/>
      <c r="C385" s="121"/>
      <c r="D385" s="121"/>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spans="1:26" ht="15.75" customHeight="1" x14ac:dyDescent="0.35">
      <c r="A386" s="121"/>
      <c r="B386" s="121"/>
      <c r="C386" s="121"/>
      <c r="D386" s="121"/>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spans="1:26" ht="15.75" customHeight="1" x14ac:dyDescent="0.35">
      <c r="A387" s="121"/>
      <c r="B387" s="121"/>
      <c r="C387" s="121"/>
      <c r="D387" s="121"/>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spans="1:26" ht="15.75" customHeight="1" x14ac:dyDescent="0.35">
      <c r="A388" s="121"/>
      <c r="B388" s="121"/>
      <c r="C388" s="121"/>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spans="1:26" ht="15.75" customHeight="1" x14ac:dyDescent="0.35">
      <c r="A389" s="121"/>
      <c r="B389" s="121"/>
      <c r="C389" s="121"/>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spans="1:26" ht="15.75" customHeight="1" x14ac:dyDescent="0.35">
      <c r="A390" s="121"/>
      <c r="B390" s="121"/>
      <c r="C390" s="121"/>
      <c r="D390" s="121"/>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spans="1:26" ht="15.75" customHeight="1" x14ac:dyDescent="0.35">
      <c r="A391" s="121"/>
      <c r="B391" s="121"/>
      <c r="C391" s="121"/>
      <c r="D391" s="121"/>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spans="1:26" ht="15.75" customHeight="1" x14ac:dyDescent="0.35">
      <c r="A392" s="121"/>
      <c r="B392" s="121"/>
      <c r="C392" s="121"/>
      <c r="D392" s="121"/>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spans="1:26" ht="15.75" customHeight="1" x14ac:dyDescent="0.35">
      <c r="A393" s="121"/>
      <c r="B393" s="121"/>
      <c r="C393" s="121"/>
      <c r="D393" s="121"/>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spans="1:26" ht="15.75" customHeight="1" x14ac:dyDescent="0.35">
      <c r="A394" s="121"/>
      <c r="B394" s="121"/>
      <c r="C394" s="121"/>
      <c r="D394" s="121"/>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spans="1:26" ht="15.75" customHeight="1" x14ac:dyDescent="0.35">
      <c r="A395" s="121"/>
      <c r="B395" s="121"/>
      <c r="C395" s="121"/>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spans="1:26" ht="15.75" customHeight="1" x14ac:dyDescent="0.35">
      <c r="A396" s="121"/>
      <c r="B396" s="121"/>
      <c r="C396" s="121"/>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spans="1:26" ht="15.75" customHeight="1" x14ac:dyDescent="0.35">
      <c r="A397" s="121"/>
      <c r="B397" s="121"/>
      <c r="C397" s="121"/>
      <c r="D397" s="121"/>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spans="1:26" ht="15.75" customHeight="1" x14ac:dyDescent="0.35">
      <c r="A398" s="121"/>
      <c r="B398" s="121"/>
      <c r="C398" s="121"/>
      <c r="D398" s="121"/>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spans="1:26" ht="15.75" customHeight="1" x14ac:dyDescent="0.35">
      <c r="A399" s="121"/>
      <c r="B399" s="121"/>
      <c r="C399" s="121"/>
      <c r="D399" s="121"/>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spans="1:26" ht="15.75" customHeight="1" x14ac:dyDescent="0.35">
      <c r="A400" s="121"/>
      <c r="B400" s="121"/>
      <c r="C400" s="121"/>
      <c r="D400" s="121"/>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spans="1:26" ht="15.75" customHeight="1" x14ac:dyDescent="0.35">
      <c r="A401" s="121"/>
      <c r="B401" s="121"/>
      <c r="C401" s="121"/>
      <c r="D401" s="121"/>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spans="1:26" ht="15.75" customHeight="1" x14ac:dyDescent="0.35">
      <c r="A402" s="121"/>
      <c r="B402" s="121"/>
      <c r="C402" s="121"/>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spans="1:26" ht="15.75" customHeight="1" x14ac:dyDescent="0.35">
      <c r="A403" s="121"/>
      <c r="B403" s="121"/>
      <c r="C403" s="121"/>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spans="1:26" ht="15.75" customHeight="1" x14ac:dyDescent="0.35">
      <c r="A404" s="121"/>
      <c r="B404" s="121"/>
      <c r="C404" s="121"/>
      <c r="D404" s="121"/>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spans="1:26" ht="15.75" customHeight="1" x14ac:dyDescent="0.35">
      <c r="A405" s="121"/>
      <c r="B405" s="121"/>
      <c r="C405" s="121"/>
      <c r="D405" s="121"/>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spans="1:26" ht="15.75" customHeight="1" x14ac:dyDescent="0.35">
      <c r="A406" s="121"/>
      <c r="B406" s="121"/>
      <c r="C406" s="121"/>
      <c r="D406" s="121"/>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spans="1:26" ht="15.75" customHeight="1" x14ac:dyDescent="0.35">
      <c r="A407" s="121"/>
      <c r="B407" s="121"/>
      <c r="C407" s="121"/>
      <c r="D407" s="121"/>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spans="1:26" ht="15.75" customHeight="1" x14ac:dyDescent="0.35">
      <c r="A408" s="121"/>
      <c r="B408" s="121"/>
      <c r="C408" s="121"/>
      <c r="D408" s="121"/>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spans="1:26" ht="15.75" customHeight="1" x14ac:dyDescent="0.35">
      <c r="A409" s="121"/>
      <c r="B409" s="121"/>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spans="1:26" ht="15.75" customHeight="1" x14ac:dyDescent="0.35">
      <c r="A410" s="121"/>
      <c r="B410" s="121"/>
      <c r="C410" s="121"/>
      <c r="D410" s="121"/>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spans="1:26" ht="15.75" customHeight="1" x14ac:dyDescent="0.35">
      <c r="A411" s="121"/>
      <c r="B411" s="121"/>
      <c r="C411" s="121"/>
      <c r="D411" s="121"/>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spans="1:26" ht="15.75" customHeight="1" x14ac:dyDescent="0.35">
      <c r="A412" s="121"/>
      <c r="B412" s="121"/>
      <c r="C412" s="121"/>
      <c r="D412" s="121"/>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spans="1:26" ht="15.75" customHeight="1" x14ac:dyDescent="0.35">
      <c r="A413" s="121"/>
      <c r="B413" s="121"/>
      <c r="C413" s="121"/>
      <c r="D413" s="121"/>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spans="1:26" ht="15.75" customHeight="1" x14ac:dyDescent="0.35">
      <c r="A414" s="121"/>
      <c r="B414" s="121"/>
      <c r="C414" s="121"/>
      <c r="D414" s="121"/>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spans="1:26" ht="15.75" customHeight="1" x14ac:dyDescent="0.35">
      <c r="A415" s="121"/>
      <c r="B415" s="121"/>
      <c r="C415" s="121"/>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spans="1:26" ht="15.75" customHeight="1" x14ac:dyDescent="0.35">
      <c r="A416" s="121"/>
      <c r="B416" s="121"/>
      <c r="C416" s="121"/>
      <c r="D416" s="121"/>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spans="1:26" ht="15.75" customHeight="1" x14ac:dyDescent="0.35">
      <c r="A417" s="121"/>
      <c r="B417" s="121"/>
      <c r="C417" s="121"/>
      <c r="D417" s="121"/>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spans="1:26" ht="15.75" customHeight="1" x14ac:dyDescent="0.35">
      <c r="A418" s="121"/>
      <c r="B418" s="121"/>
      <c r="C418" s="121"/>
      <c r="D418" s="121"/>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spans="1:26" ht="15.75" customHeight="1" x14ac:dyDescent="0.35">
      <c r="A419" s="121"/>
      <c r="B419" s="121"/>
      <c r="C419" s="121"/>
      <c r="D419" s="121"/>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spans="1:26" ht="15.75" customHeight="1" x14ac:dyDescent="0.35">
      <c r="A420" s="121"/>
      <c r="B420" s="121"/>
      <c r="C420" s="121"/>
      <c r="D420" s="121"/>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spans="1:26" ht="15.75" customHeight="1" x14ac:dyDescent="0.35">
      <c r="A421" s="121"/>
      <c r="B421" s="121"/>
      <c r="C421" s="121"/>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spans="1:26" ht="15.75" customHeight="1" x14ac:dyDescent="0.35">
      <c r="A422" s="121"/>
      <c r="B422" s="121"/>
      <c r="C422" s="121"/>
      <c r="D422" s="121"/>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spans="1:26" ht="15.75" customHeight="1" x14ac:dyDescent="0.35">
      <c r="A423" s="121"/>
      <c r="B423" s="121"/>
      <c r="C423" s="121"/>
      <c r="D423" s="121"/>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spans="1:26" ht="15.75" customHeight="1" x14ac:dyDescent="0.35">
      <c r="A424" s="121"/>
      <c r="B424" s="121"/>
      <c r="C424" s="121"/>
      <c r="D424" s="121"/>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spans="1:26" ht="15.75" customHeight="1" x14ac:dyDescent="0.35">
      <c r="A425" s="121"/>
      <c r="B425" s="121"/>
      <c r="C425" s="121"/>
      <c r="D425" s="121"/>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spans="1:26" ht="15.75" customHeight="1" x14ac:dyDescent="0.35">
      <c r="A426" s="121"/>
      <c r="B426" s="121"/>
      <c r="C426" s="121"/>
      <c r="D426" s="121"/>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spans="1:26" ht="15.75" customHeight="1" x14ac:dyDescent="0.35">
      <c r="A427" s="121"/>
      <c r="B427" s="121"/>
      <c r="C427" s="121"/>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spans="1:26" ht="15.75" customHeight="1" x14ac:dyDescent="0.35">
      <c r="A428" s="121"/>
      <c r="B428" s="121"/>
      <c r="C428" s="121"/>
      <c r="D428" s="121"/>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spans="1:26" ht="15.75" customHeight="1" x14ac:dyDescent="0.35">
      <c r="A429" s="121"/>
      <c r="B429" s="121"/>
      <c r="C429" s="121"/>
      <c r="D429" s="121"/>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spans="1:26" ht="15.75" customHeight="1" x14ac:dyDescent="0.35">
      <c r="A430" s="121"/>
      <c r="B430" s="121"/>
      <c r="C430" s="121"/>
      <c r="D430" s="121"/>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spans="1:26" ht="15.75" customHeight="1" x14ac:dyDescent="0.35">
      <c r="A431" s="121"/>
      <c r="B431" s="121"/>
      <c r="C431" s="121"/>
      <c r="D431" s="121"/>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spans="1:26" ht="15.75" customHeight="1" x14ac:dyDescent="0.35">
      <c r="A432" s="121"/>
      <c r="B432" s="121"/>
      <c r="C432" s="121"/>
      <c r="D432" s="121"/>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spans="1:26" ht="15.75" customHeight="1" x14ac:dyDescent="0.35">
      <c r="A433" s="121"/>
      <c r="B433" s="121"/>
      <c r="C433" s="121"/>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spans="1:26" ht="15.75" customHeight="1" x14ac:dyDescent="0.35">
      <c r="A434" s="121"/>
      <c r="B434" s="121"/>
      <c r="C434" s="121"/>
      <c r="D434" s="121"/>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spans="1:26" ht="15.75" customHeight="1" x14ac:dyDescent="0.35">
      <c r="A435" s="121"/>
      <c r="B435" s="121"/>
      <c r="C435" s="121"/>
      <c r="D435" s="121"/>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spans="1:26" ht="15.75" customHeight="1" x14ac:dyDescent="0.35">
      <c r="A436" s="121"/>
      <c r="B436" s="121"/>
      <c r="C436" s="121"/>
      <c r="D436" s="121"/>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spans="1:26" ht="15.75" customHeight="1" x14ac:dyDescent="0.35">
      <c r="A437" s="121"/>
      <c r="B437" s="121"/>
      <c r="C437" s="121"/>
      <c r="D437" s="121"/>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spans="1:26" ht="15.75" customHeight="1" x14ac:dyDescent="0.35">
      <c r="A438" s="121"/>
      <c r="B438" s="121"/>
      <c r="C438" s="121"/>
      <c r="D438" s="121"/>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spans="1:26" ht="15.75" customHeight="1" x14ac:dyDescent="0.35">
      <c r="A439" s="121"/>
      <c r="B439" s="121"/>
      <c r="C439" s="121"/>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spans="1:26" ht="15.75" customHeight="1" x14ac:dyDescent="0.35">
      <c r="A440" s="121"/>
      <c r="B440" s="121"/>
      <c r="C440" s="121"/>
      <c r="D440" s="121"/>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spans="1:26" ht="15.75" customHeight="1" x14ac:dyDescent="0.35">
      <c r="A441" s="121"/>
      <c r="B441" s="121"/>
      <c r="C441" s="121"/>
      <c r="D441" s="121"/>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spans="1:26" ht="15.75" customHeight="1" x14ac:dyDescent="0.35">
      <c r="A442" s="121"/>
      <c r="B442" s="121"/>
      <c r="C442" s="121"/>
      <c r="D442" s="121"/>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spans="1:26" ht="15.75" customHeight="1" x14ac:dyDescent="0.35">
      <c r="A443" s="121"/>
      <c r="B443" s="121"/>
      <c r="C443" s="121"/>
      <c r="D443" s="121"/>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spans="1:26" ht="15.75" customHeight="1" x14ac:dyDescent="0.35">
      <c r="A444" s="121"/>
      <c r="B444" s="121"/>
      <c r="C444" s="121"/>
      <c r="D444" s="121"/>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spans="1:26" ht="15.75" customHeight="1" x14ac:dyDescent="0.35">
      <c r="A445" s="121"/>
      <c r="B445" s="121"/>
      <c r="C445" s="121"/>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spans="1:26" ht="15.75" customHeight="1" x14ac:dyDescent="0.35">
      <c r="A446" s="121"/>
      <c r="B446" s="121"/>
      <c r="C446" s="121"/>
      <c r="D446" s="121"/>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spans="1:26" ht="15.75" customHeight="1" x14ac:dyDescent="0.35">
      <c r="A447" s="121"/>
      <c r="B447" s="121"/>
      <c r="C447" s="121"/>
      <c r="D447" s="121"/>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spans="1:26" ht="15.75" customHeight="1" x14ac:dyDescent="0.35">
      <c r="A448" s="121"/>
      <c r="B448" s="121"/>
      <c r="C448" s="121"/>
      <c r="D448" s="121"/>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spans="1:26" ht="15.75" customHeight="1" x14ac:dyDescent="0.35">
      <c r="A449" s="121"/>
      <c r="B449" s="121"/>
      <c r="C449" s="121"/>
      <c r="D449" s="121"/>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spans="1:26" ht="15.75" customHeight="1" x14ac:dyDescent="0.35">
      <c r="A450" s="121"/>
      <c r="B450" s="121"/>
      <c r="C450" s="121"/>
      <c r="D450" s="121"/>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spans="1:26" ht="15.75" customHeight="1" x14ac:dyDescent="0.35">
      <c r="A451" s="121"/>
      <c r="B451" s="121"/>
      <c r="C451" s="121"/>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spans="1:26" ht="15.75" customHeight="1" x14ac:dyDescent="0.35">
      <c r="A452" s="121"/>
      <c r="B452" s="121"/>
      <c r="C452" s="121"/>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spans="1:26" ht="15.75" customHeight="1" x14ac:dyDescent="0.35">
      <c r="A453" s="121"/>
      <c r="B453" s="121"/>
      <c r="C453" s="121"/>
      <c r="D453" s="121"/>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spans="1:26" ht="15.75" customHeight="1" x14ac:dyDescent="0.35">
      <c r="A454" s="121"/>
      <c r="B454" s="121"/>
      <c r="C454" s="121"/>
      <c r="D454" s="121"/>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spans="1:26" ht="15.75" customHeight="1" x14ac:dyDescent="0.35">
      <c r="A455" s="121"/>
      <c r="B455" s="121"/>
      <c r="C455" s="121"/>
      <c r="D455" s="121"/>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spans="1:26" ht="15.75" customHeight="1" x14ac:dyDescent="0.35">
      <c r="A456" s="121"/>
      <c r="B456" s="121"/>
      <c r="C456" s="121"/>
      <c r="D456" s="121"/>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spans="1:26" ht="15.75" customHeight="1" x14ac:dyDescent="0.35">
      <c r="A457" s="121"/>
      <c r="B457" s="121"/>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spans="1:26" ht="15.75" customHeight="1" x14ac:dyDescent="0.35">
      <c r="A458" s="121"/>
      <c r="B458" s="121"/>
      <c r="C458" s="121"/>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spans="1:26" ht="15.75" customHeight="1" x14ac:dyDescent="0.35">
      <c r="A459" s="121"/>
      <c r="B459" s="121"/>
      <c r="C459" s="121"/>
      <c r="D459" s="121"/>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spans="1:26" ht="15.75" customHeight="1" x14ac:dyDescent="0.35">
      <c r="A460" s="121"/>
      <c r="B460" s="121"/>
      <c r="C460" s="121"/>
      <c r="D460" s="121"/>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spans="1:26" ht="15.75" customHeight="1" x14ac:dyDescent="0.35">
      <c r="A461" s="121"/>
      <c r="B461" s="121"/>
      <c r="C461" s="121"/>
      <c r="D461" s="121"/>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spans="1:26" ht="15.75" customHeight="1" x14ac:dyDescent="0.35">
      <c r="A462" s="121"/>
      <c r="B462" s="121"/>
      <c r="C462" s="121"/>
      <c r="D462" s="121"/>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spans="1:26" ht="15.75" customHeight="1" x14ac:dyDescent="0.35">
      <c r="A463" s="121"/>
      <c r="B463" s="121"/>
      <c r="C463" s="121"/>
      <c r="D463" s="121"/>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spans="1:26" ht="15.75" customHeight="1" x14ac:dyDescent="0.35">
      <c r="A464" s="121"/>
      <c r="B464" s="121"/>
      <c r="C464" s="121"/>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spans="1:26" ht="15.75" customHeight="1" x14ac:dyDescent="0.35">
      <c r="A465" s="121"/>
      <c r="B465" s="121"/>
      <c r="C465" s="121"/>
      <c r="D465" s="121"/>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spans="1:26" ht="15.75" customHeight="1" x14ac:dyDescent="0.35">
      <c r="A466" s="121"/>
      <c r="B466" s="121"/>
      <c r="C466" s="121"/>
      <c r="D466" s="121"/>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spans="1:26" ht="15.75" customHeight="1" x14ac:dyDescent="0.35">
      <c r="A467" s="121"/>
      <c r="B467" s="121"/>
      <c r="C467" s="121"/>
      <c r="D467" s="121"/>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spans="1:26" ht="15.75" customHeight="1" x14ac:dyDescent="0.35">
      <c r="A468" s="121"/>
      <c r="B468" s="121"/>
      <c r="C468" s="121"/>
      <c r="D468" s="121"/>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spans="1:26" ht="15.75" customHeight="1" x14ac:dyDescent="0.35">
      <c r="A469" s="121"/>
      <c r="B469" s="121"/>
      <c r="C469" s="121"/>
      <c r="D469" s="121"/>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spans="1:26" ht="15.75" customHeight="1" x14ac:dyDescent="0.35">
      <c r="A470" s="121"/>
      <c r="B470" s="121"/>
      <c r="C470" s="121"/>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spans="1:26" ht="15.75" customHeight="1" x14ac:dyDescent="0.35">
      <c r="A471" s="121"/>
      <c r="B471" s="121"/>
      <c r="C471" s="121"/>
      <c r="D471" s="121"/>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spans="1:26" ht="15.75" customHeight="1" x14ac:dyDescent="0.35">
      <c r="A472" s="121"/>
      <c r="B472" s="121"/>
      <c r="C472" s="121"/>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spans="1:26" ht="15.75" customHeight="1" x14ac:dyDescent="0.35">
      <c r="A473" s="121"/>
      <c r="B473" s="121"/>
      <c r="C473" s="121"/>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spans="1:26" ht="15.75" customHeight="1" x14ac:dyDescent="0.35">
      <c r="A474" s="121"/>
      <c r="B474" s="121"/>
      <c r="C474" s="121"/>
      <c r="D474" s="121"/>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spans="1:26" ht="15.75" customHeight="1" x14ac:dyDescent="0.35">
      <c r="A475" s="121"/>
      <c r="B475" s="121"/>
      <c r="C475" s="121"/>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spans="1:26" ht="15.75" customHeight="1" x14ac:dyDescent="0.35">
      <c r="A476" s="121"/>
      <c r="B476" s="121"/>
      <c r="C476" s="121"/>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spans="1:26" ht="15.75" customHeight="1" x14ac:dyDescent="0.35">
      <c r="A477" s="121"/>
      <c r="B477" s="121"/>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spans="1:26" ht="15.75" customHeight="1" x14ac:dyDescent="0.35">
      <c r="A478" s="121"/>
      <c r="B478" s="121"/>
      <c r="C478" s="121"/>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spans="1:26" ht="15.75" customHeight="1" x14ac:dyDescent="0.35">
      <c r="A479" s="121"/>
      <c r="B479" s="121"/>
      <c r="C479" s="121"/>
      <c r="D479" s="121"/>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spans="1:26" ht="15.75" customHeight="1" x14ac:dyDescent="0.35">
      <c r="A480" s="121"/>
      <c r="B480" s="121"/>
      <c r="C480" s="121"/>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spans="1:26" ht="15.75" customHeight="1" x14ac:dyDescent="0.35">
      <c r="A481" s="121"/>
      <c r="B481" s="121"/>
      <c r="C481" s="121"/>
      <c r="D481" s="121"/>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spans="1:26" ht="15.75" customHeight="1" x14ac:dyDescent="0.35">
      <c r="A482" s="121"/>
      <c r="B482" s="121"/>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spans="1:26" ht="15.75" customHeight="1" x14ac:dyDescent="0.35">
      <c r="A483" s="121"/>
      <c r="B483" s="121"/>
      <c r="C483" s="121"/>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spans="1:26" ht="15.75" customHeight="1" x14ac:dyDescent="0.35">
      <c r="A484" s="121"/>
      <c r="B484" s="121"/>
      <c r="C484" s="121"/>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spans="1:26" ht="15.75" customHeight="1" x14ac:dyDescent="0.35">
      <c r="A485" s="121"/>
      <c r="B485" s="121"/>
      <c r="C485" s="121"/>
      <c r="D485" s="121"/>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spans="1:26" ht="15.75" customHeight="1" x14ac:dyDescent="0.35">
      <c r="A486" s="121"/>
      <c r="B486" s="121"/>
      <c r="C486" s="121"/>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spans="1:26" ht="15.75" customHeight="1" x14ac:dyDescent="0.35">
      <c r="A487" s="121"/>
      <c r="B487" s="121"/>
      <c r="C487" s="121"/>
      <c r="D487" s="121"/>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spans="1:26" ht="15.75" customHeight="1" x14ac:dyDescent="0.35">
      <c r="A488" s="121"/>
      <c r="B488" s="121"/>
      <c r="C488" s="121"/>
      <c r="D488" s="121"/>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spans="1:26" ht="15.75" customHeight="1" x14ac:dyDescent="0.35">
      <c r="A489" s="121"/>
      <c r="B489" s="121"/>
      <c r="C489" s="121"/>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spans="1:26" ht="15.75" customHeight="1" x14ac:dyDescent="0.35">
      <c r="A490" s="121"/>
      <c r="B490" s="121"/>
      <c r="C490" s="121"/>
      <c r="D490" s="121"/>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spans="1:26" ht="15.75" customHeight="1" x14ac:dyDescent="0.35">
      <c r="A491" s="121"/>
      <c r="B491" s="121"/>
      <c r="C491" s="121"/>
      <c r="D491" s="121"/>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spans="1:26" ht="15.75" customHeight="1" x14ac:dyDescent="0.35">
      <c r="A492" s="121"/>
      <c r="B492" s="121"/>
      <c r="C492" s="121"/>
      <c r="D492" s="121"/>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spans="1:26" ht="15.75" customHeight="1" x14ac:dyDescent="0.35">
      <c r="A493" s="121"/>
      <c r="B493" s="121"/>
      <c r="C493" s="121"/>
      <c r="D493" s="121"/>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spans="1:26" ht="15.75" customHeight="1" x14ac:dyDescent="0.35">
      <c r="A494" s="121"/>
      <c r="B494" s="121"/>
      <c r="C494" s="121"/>
      <c r="D494" s="121"/>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spans="1:26" ht="15.75" customHeight="1" x14ac:dyDescent="0.35">
      <c r="A495" s="121"/>
      <c r="B495" s="121"/>
      <c r="C495" s="121"/>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spans="1:26" ht="15.75" customHeight="1" x14ac:dyDescent="0.35">
      <c r="A496" s="121"/>
      <c r="B496" s="121"/>
      <c r="C496" s="121"/>
      <c r="D496" s="121"/>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spans="1:26" ht="15.75" customHeight="1" x14ac:dyDescent="0.35">
      <c r="A497" s="121"/>
      <c r="B497" s="121"/>
      <c r="C497" s="121"/>
      <c r="D497" s="121"/>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spans="1:26" ht="15.75" customHeight="1" x14ac:dyDescent="0.35">
      <c r="A498" s="121"/>
      <c r="B498" s="121"/>
      <c r="C498" s="121"/>
      <c r="D498" s="121"/>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spans="1:26" ht="15.75" customHeight="1" x14ac:dyDescent="0.35">
      <c r="A499" s="121"/>
      <c r="B499" s="121"/>
      <c r="C499" s="121"/>
      <c r="D499" s="121"/>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spans="1:26" ht="15.75" customHeight="1" x14ac:dyDescent="0.35">
      <c r="A500" s="121"/>
      <c r="B500" s="121"/>
      <c r="C500" s="121"/>
      <c r="D500" s="121"/>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spans="1:26" ht="15.75" customHeight="1" x14ac:dyDescent="0.35">
      <c r="A501" s="121"/>
      <c r="B501" s="121"/>
      <c r="C501" s="121"/>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spans="1:26" ht="15.75" customHeight="1" x14ac:dyDescent="0.35">
      <c r="A502" s="121"/>
      <c r="B502" s="121"/>
      <c r="C502" s="121"/>
      <c r="D502" s="121"/>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spans="1:26" ht="15.75" customHeight="1" x14ac:dyDescent="0.35">
      <c r="A503" s="121"/>
      <c r="B503" s="121"/>
      <c r="C503" s="121"/>
      <c r="D503" s="121"/>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spans="1:26" ht="15.75" customHeight="1" x14ac:dyDescent="0.35">
      <c r="A504" s="121"/>
      <c r="B504" s="121"/>
      <c r="C504" s="121"/>
      <c r="D504" s="121"/>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spans="1:26" ht="15.75" customHeight="1" x14ac:dyDescent="0.35">
      <c r="A505" s="121"/>
      <c r="B505" s="121"/>
      <c r="C505" s="121"/>
      <c r="D505" s="121"/>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spans="1:26" ht="15.75" customHeight="1" x14ac:dyDescent="0.35">
      <c r="A506" s="121"/>
      <c r="B506" s="121"/>
      <c r="C506" s="121"/>
      <c r="D506" s="121"/>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spans="1:26" ht="15.75" customHeight="1" x14ac:dyDescent="0.35">
      <c r="A507" s="121"/>
      <c r="B507" s="121"/>
      <c r="C507" s="121"/>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spans="1:26" ht="15.75" customHeight="1" x14ac:dyDescent="0.35">
      <c r="A508" s="121"/>
      <c r="B508" s="121"/>
      <c r="C508" s="121"/>
      <c r="D508" s="121"/>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spans="1:26" ht="15.75" customHeight="1" x14ac:dyDescent="0.35">
      <c r="A509" s="121"/>
      <c r="B509" s="121"/>
      <c r="C509" s="121"/>
      <c r="D509" s="121"/>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spans="1:26" ht="15.75" customHeight="1" x14ac:dyDescent="0.35">
      <c r="A510" s="121"/>
      <c r="B510" s="121"/>
      <c r="C510" s="121"/>
      <c r="D510" s="121"/>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spans="1:26" ht="15.75" customHeight="1" x14ac:dyDescent="0.35">
      <c r="A511" s="121"/>
      <c r="B511" s="121"/>
      <c r="C511" s="121"/>
      <c r="D511" s="121"/>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spans="1:26" ht="15.75" customHeight="1" x14ac:dyDescent="0.35">
      <c r="A512" s="121"/>
      <c r="B512" s="121"/>
      <c r="C512" s="121"/>
      <c r="D512" s="121"/>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spans="1:26" ht="15.75" customHeight="1" x14ac:dyDescent="0.35">
      <c r="A513" s="121"/>
      <c r="B513" s="121"/>
      <c r="C513" s="121"/>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spans="1:26" ht="15.75" customHeight="1" x14ac:dyDescent="0.35">
      <c r="A514" s="121"/>
      <c r="B514" s="121"/>
      <c r="C514" s="121"/>
      <c r="D514" s="121"/>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spans="1:26" ht="15.75" customHeight="1" x14ac:dyDescent="0.35">
      <c r="A515" s="121"/>
      <c r="B515" s="121"/>
      <c r="C515" s="121"/>
      <c r="D515" s="121"/>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spans="1:26" ht="15.75" customHeight="1" x14ac:dyDescent="0.35">
      <c r="A516" s="121"/>
      <c r="B516" s="121"/>
      <c r="C516" s="121"/>
      <c r="D516" s="121"/>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spans="1:26" ht="15.75" customHeight="1" x14ac:dyDescent="0.35">
      <c r="A517" s="121"/>
      <c r="B517" s="121"/>
      <c r="C517" s="121"/>
      <c r="D517" s="121"/>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spans="1:26" ht="15.75" customHeight="1" x14ac:dyDescent="0.35">
      <c r="A518" s="121"/>
      <c r="B518" s="121"/>
      <c r="C518" s="121"/>
      <c r="D518" s="121"/>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spans="1:26" ht="15.75" customHeight="1" x14ac:dyDescent="0.35">
      <c r="A519" s="121"/>
      <c r="B519" s="121"/>
      <c r="C519" s="121"/>
      <c r="D519" s="121"/>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spans="1:26" ht="15.75" customHeight="1" x14ac:dyDescent="0.35">
      <c r="A520" s="121"/>
      <c r="B520" s="121"/>
      <c r="C520" s="121"/>
      <c r="D520" s="121"/>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spans="1:26" ht="15.75" customHeight="1" x14ac:dyDescent="0.35">
      <c r="A521" s="121"/>
      <c r="B521" s="121"/>
      <c r="C521" s="121"/>
      <c r="D521" s="121"/>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spans="1:26" ht="15.75" customHeight="1" x14ac:dyDescent="0.35">
      <c r="A522" s="121"/>
      <c r="B522" s="121"/>
      <c r="C522" s="121"/>
      <c r="D522" s="121"/>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spans="1:26" ht="15.75" customHeight="1" x14ac:dyDescent="0.35">
      <c r="A523" s="121"/>
      <c r="B523" s="121"/>
      <c r="C523" s="121"/>
      <c r="D523" s="121"/>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spans="1:26" ht="15.75" customHeight="1" x14ac:dyDescent="0.35">
      <c r="A524" s="121"/>
      <c r="B524" s="121"/>
      <c r="C524" s="121"/>
      <c r="D524" s="121"/>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spans="1:26" ht="15.75" customHeight="1" x14ac:dyDescent="0.35">
      <c r="A525" s="121"/>
      <c r="B525" s="121"/>
      <c r="C525" s="121"/>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spans="1:26" ht="15.75" customHeight="1" x14ac:dyDescent="0.35">
      <c r="A526" s="121"/>
      <c r="B526" s="121"/>
      <c r="C526" s="121"/>
      <c r="D526" s="121"/>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spans="1:26" ht="15.75" customHeight="1" x14ac:dyDescent="0.35">
      <c r="A527" s="121"/>
      <c r="B527" s="121"/>
      <c r="C527" s="121"/>
      <c r="D527" s="121"/>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spans="1:26" ht="15.75" customHeight="1" x14ac:dyDescent="0.35">
      <c r="A528" s="121"/>
      <c r="B528" s="121"/>
      <c r="C528" s="121"/>
      <c r="D528" s="121"/>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spans="1:26" ht="15.75" customHeight="1" x14ac:dyDescent="0.35">
      <c r="A529" s="121"/>
      <c r="B529" s="121"/>
      <c r="C529" s="121"/>
      <c r="D529" s="121"/>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spans="1:26" ht="15.75" customHeight="1" x14ac:dyDescent="0.35">
      <c r="A530" s="121"/>
      <c r="B530" s="121"/>
      <c r="C530" s="121"/>
      <c r="D530" s="121"/>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spans="1:26" ht="15.75" customHeight="1" x14ac:dyDescent="0.35">
      <c r="A531" s="121"/>
      <c r="B531" s="121"/>
      <c r="C531" s="121"/>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spans="1:26" ht="15.75" customHeight="1" x14ac:dyDescent="0.35">
      <c r="A532" s="121"/>
      <c r="B532" s="121"/>
      <c r="C532" s="121"/>
      <c r="D532" s="121"/>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spans="1:26" ht="15.75" customHeight="1" x14ac:dyDescent="0.35">
      <c r="A533" s="121"/>
      <c r="B533" s="121"/>
      <c r="C533" s="121"/>
      <c r="D533" s="121"/>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spans="1:26" ht="15.75" customHeight="1" x14ac:dyDescent="0.35">
      <c r="A534" s="121"/>
      <c r="B534" s="121"/>
      <c r="C534" s="121"/>
      <c r="D534" s="121"/>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spans="1:26" ht="15.75" customHeight="1" x14ac:dyDescent="0.35">
      <c r="A535" s="121"/>
      <c r="B535" s="121"/>
      <c r="C535" s="121"/>
      <c r="D535" s="121"/>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spans="1:26" ht="15.75" customHeight="1" x14ac:dyDescent="0.35">
      <c r="A536" s="121"/>
      <c r="B536" s="121"/>
      <c r="C536" s="121"/>
      <c r="D536" s="121"/>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spans="1:26" ht="15.75" customHeight="1" x14ac:dyDescent="0.35">
      <c r="A537" s="121"/>
      <c r="B537" s="121"/>
      <c r="C537" s="121"/>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spans="1:26" ht="15.75" customHeight="1" x14ac:dyDescent="0.35">
      <c r="A538" s="121"/>
      <c r="B538" s="121"/>
      <c r="C538" s="121"/>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spans="1:26" ht="15.75" customHeight="1" x14ac:dyDescent="0.35">
      <c r="A539" s="121"/>
      <c r="B539" s="121"/>
      <c r="C539" s="121"/>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spans="1:26" ht="15.75" customHeight="1" x14ac:dyDescent="0.35">
      <c r="A540" s="121"/>
      <c r="B540" s="121"/>
      <c r="C540" s="121"/>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spans="1:26" ht="15.75" customHeight="1" x14ac:dyDescent="0.35">
      <c r="A541" s="121"/>
      <c r="B541" s="121"/>
      <c r="C541" s="121"/>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spans="1:26" ht="15.75" customHeight="1" x14ac:dyDescent="0.35">
      <c r="A542" s="121"/>
      <c r="B542" s="121"/>
      <c r="C542" s="121"/>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spans="1:26" ht="15.75" customHeight="1" x14ac:dyDescent="0.35">
      <c r="A543" s="121"/>
      <c r="B543" s="121"/>
      <c r="C543" s="121"/>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spans="1:26" ht="15.75" customHeight="1" x14ac:dyDescent="0.35">
      <c r="A544" s="121"/>
      <c r="B544" s="121"/>
      <c r="C544" s="121"/>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spans="1:26" ht="15.75" customHeight="1" x14ac:dyDescent="0.35">
      <c r="A545" s="121"/>
      <c r="B545" s="121"/>
      <c r="C545" s="121"/>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spans="1:26" ht="15.75" customHeight="1" x14ac:dyDescent="0.35">
      <c r="A546" s="121"/>
      <c r="B546" s="121"/>
      <c r="C546" s="121"/>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spans="1:26" ht="15.75" customHeight="1" x14ac:dyDescent="0.35">
      <c r="A547" s="121"/>
      <c r="B547" s="121"/>
      <c r="C547" s="121"/>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spans="1:26" ht="15.75" customHeight="1" x14ac:dyDescent="0.35">
      <c r="A548" s="121"/>
      <c r="B548" s="121"/>
      <c r="C548" s="121"/>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spans="1:26" ht="15.75" customHeight="1" x14ac:dyDescent="0.35">
      <c r="A549" s="121"/>
      <c r="B549" s="121"/>
      <c r="C549" s="121"/>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spans="1:26" ht="15.75" customHeight="1" x14ac:dyDescent="0.35">
      <c r="A550" s="121"/>
      <c r="B550" s="121"/>
      <c r="C550" s="121"/>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spans="1:26" ht="15.75" customHeight="1" x14ac:dyDescent="0.35">
      <c r="A551" s="121"/>
      <c r="B551" s="121"/>
      <c r="C551" s="121"/>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spans="1:26" ht="15.75" customHeight="1" x14ac:dyDescent="0.35">
      <c r="A552" s="121"/>
      <c r="B552" s="121"/>
      <c r="C552" s="121"/>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spans="1:26" ht="15.75" customHeight="1" x14ac:dyDescent="0.35">
      <c r="A553" s="121"/>
      <c r="B553" s="121"/>
      <c r="C553" s="121"/>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spans="1:26" ht="15.75" customHeight="1" x14ac:dyDescent="0.35">
      <c r="A554" s="121"/>
      <c r="B554" s="121"/>
      <c r="C554" s="121"/>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spans="1:26" ht="15.75" customHeight="1" x14ac:dyDescent="0.35">
      <c r="A555" s="121"/>
      <c r="B555" s="121"/>
      <c r="C555" s="121"/>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spans="1:26" ht="15.75" customHeight="1" x14ac:dyDescent="0.35">
      <c r="A556" s="121"/>
      <c r="B556" s="121"/>
      <c r="C556" s="121"/>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spans="1:26" ht="15.75" customHeight="1" x14ac:dyDescent="0.35">
      <c r="A557" s="121"/>
      <c r="B557" s="121"/>
      <c r="C557" s="121"/>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spans="1:26" ht="15.75" customHeight="1" x14ac:dyDescent="0.35">
      <c r="A558" s="121"/>
      <c r="B558" s="121"/>
      <c r="C558" s="121"/>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spans="1:26" ht="15.75" customHeight="1" x14ac:dyDescent="0.35">
      <c r="A559" s="121"/>
      <c r="B559" s="121"/>
      <c r="C559" s="121"/>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spans="1:26" ht="15.75" customHeight="1" x14ac:dyDescent="0.35">
      <c r="A560" s="121"/>
      <c r="B560" s="121"/>
      <c r="C560" s="121"/>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spans="1:26" ht="15.75" customHeight="1" x14ac:dyDescent="0.35">
      <c r="A561" s="121"/>
      <c r="B561" s="121"/>
      <c r="C561" s="121"/>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spans="1:26" ht="15.75" customHeight="1" x14ac:dyDescent="0.35">
      <c r="A562" s="121"/>
      <c r="B562" s="121"/>
      <c r="C562" s="121"/>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spans="1:26" ht="15.75" customHeight="1" x14ac:dyDescent="0.35">
      <c r="A563" s="121"/>
      <c r="B563" s="121"/>
      <c r="C563" s="121"/>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spans="1:26" ht="15.75" customHeight="1" x14ac:dyDescent="0.35">
      <c r="A564" s="121"/>
      <c r="B564" s="121"/>
      <c r="C564" s="121"/>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spans="1:26" ht="15.75" customHeight="1" x14ac:dyDescent="0.35">
      <c r="A565" s="121"/>
      <c r="B565" s="121"/>
      <c r="C565" s="121"/>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spans="1:26" ht="15.75" customHeight="1" x14ac:dyDescent="0.35">
      <c r="A566" s="121"/>
      <c r="B566" s="121"/>
      <c r="C566" s="121"/>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spans="1:26" ht="15.75" customHeight="1" x14ac:dyDescent="0.35">
      <c r="A567" s="121"/>
      <c r="B567" s="121"/>
      <c r="C567" s="121"/>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spans="1:26" ht="15.75" customHeight="1" x14ac:dyDescent="0.35">
      <c r="A568" s="121"/>
      <c r="B568" s="121"/>
      <c r="C568" s="121"/>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spans="1:26" ht="15.75" customHeight="1" x14ac:dyDescent="0.35">
      <c r="A569" s="121"/>
      <c r="B569" s="121"/>
      <c r="C569" s="121"/>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spans="1:26" ht="15.75" customHeight="1" x14ac:dyDescent="0.35">
      <c r="A570" s="121"/>
      <c r="B570" s="121"/>
      <c r="C570" s="121"/>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spans="1:26" ht="15.75" customHeight="1" x14ac:dyDescent="0.35">
      <c r="A571" s="121"/>
      <c r="B571" s="121"/>
      <c r="C571" s="121"/>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spans="1:26" ht="15.75" customHeight="1" x14ac:dyDescent="0.35">
      <c r="A572" s="121"/>
      <c r="B572" s="121"/>
      <c r="C572" s="121"/>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spans="1:26" ht="15.75" customHeight="1" x14ac:dyDescent="0.35">
      <c r="A573" s="121"/>
      <c r="B573" s="121"/>
      <c r="C573" s="121"/>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spans="1:26" ht="15.75" customHeight="1" x14ac:dyDescent="0.35">
      <c r="A574" s="121"/>
      <c r="B574" s="121"/>
      <c r="C574" s="121"/>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spans="1:26" ht="15.75" customHeight="1" x14ac:dyDescent="0.35">
      <c r="A575" s="121"/>
      <c r="B575" s="121"/>
      <c r="C575" s="121"/>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spans="1:26" ht="15.75" customHeight="1" x14ac:dyDescent="0.35">
      <c r="A576" s="121"/>
      <c r="B576" s="121"/>
      <c r="C576" s="121"/>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spans="1:26" ht="15.75" customHeight="1" x14ac:dyDescent="0.35">
      <c r="A577" s="121"/>
      <c r="B577" s="121"/>
      <c r="C577" s="121"/>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spans="1:26" ht="15.75" customHeight="1" x14ac:dyDescent="0.35">
      <c r="A578" s="121"/>
      <c r="B578" s="121"/>
      <c r="C578" s="121"/>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spans="1:26" ht="15.75" customHeight="1" x14ac:dyDescent="0.35">
      <c r="A579" s="121"/>
      <c r="B579" s="121"/>
      <c r="C579" s="121"/>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spans="1:26" ht="15.75" customHeight="1" x14ac:dyDescent="0.35">
      <c r="A580" s="121"/>
      <c r="B580" s="121"/>
      <c r="C580" s="121"/>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spans="1:26" ht="15.75" customHeight="1" x14ac:dyDescent="0.35">
      <c r="A581" s="121"/>
      <c r="B581" s="121"/>
      <c r="C581" s="121"/>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spans="1:26" ht="15.75" customHeight="1" x14ac:dyDescent="0.35">
      <c r="A582" s="121"/>
      <c r="B582" s="121"/>
      <c r="C582" s="121"/>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spans="1:26" ht="15.75" customHeight="1" x14ac:dyDescent="0.35">
      <c r="A583" s="121"/>
      <c r="B583" s="121"/>
      <c r="C583" s="121"/>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spans="1:26" ht="15.75" customHeight="1" x14ac:dyDescent="0.35">
      <c r="A584" s="121"/>
      <c r="B584" s="121"/>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spans="1:26" ht="15.75" customHeight="1" x14ac:dyDescent="0.35">
      <c r="A585" s="121"/>
      <c r="B585" s="121"/>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spans="1:26" ht="15.75" customHeight="1" x14ac:dyDescent="0.35">
      <c r="A586" s="121"/>
      <c r="B586" s="121"/>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spans="1:26" ht="15.75" customHeight="1" x14ac:dyDescent="0.35">
      <c r="A587" s="121"/>
      <c r="B587" s="121"/>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spans="1:26" ht="15.75" customHeight="1" x14ac:dyDescent="0.35">
      <c r="A588" s="121"/>
      <c r="B588" s="121"/>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spans="1:26" ht="15.75" customHeight="1" x14ac:dyDescent="0.35">
      <c r="A589" s="121"/>
      <c r="B589" s="121"/>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spans="1:26" ht="15.75" customHeight="1" x14ac:dyDescent="0.35">
      <c r="A590" s="121"/>
      <c r="B590" s="121"/>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spans="1:26" ht="15.75" customHeight="1" x14ac:dyDescent="0.35">
      <c r="A591" s="121"/>
      <c r="B591" s="121"/>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spans="1:26" ht="15.75" customHeight="1" x14ac:dyDescent="0.35">
      <c r="A592" s="121"/>
      <c r="B592" s="121"/>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spans="1:26" ht="15.75" customHeight="1" x14ac:dyDescent="0.35">
      <c r="A593" s="121"/>
      <c r="B593" s="121"/>
      <c r="C593" s="121"/>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spans="1:26" ht="15.75" customHeight="1" x14ac:dyDescent="0.35">
      <c r="A594" s="121"/>
      <c r="B594" s="121"/>
      <c r="C594" s="121"/>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spans="1:26" ht="15.75" customHeight="1" x14ac:dyDescent="0.35">
      <c r="A595" s="121"/>
      <c r="B595" s="121"/>
      <c r="C595" s="121"/>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spans="1:26" ht="15.75" customHeight="1" x14ac:dyDescent="0.35">
      <c r="A596" s="121"/>
      <c r="B596" s="121"/>
      <c r="C596" s="121"/>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spans="1:26" ht="15.75" customHeight="1" x14ac:dyDescent="0.35">
      <c r="A597" s="121"/>
      <c r="B597" s="121"/>
      <c r="C597" s="121"/>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spans="1:26" ht="15.75" customHeight="1" x14ac:dyDescent="0.35">
      <c r="A598" s="121"/>
      <c r="B598" s="121"/>
      <c r="C598" s="121"/>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spans="1:26" ht="15.75" customHeight="1" x14ac:dyDescent="0.35">
      <c r="A599" s="121"/>
      <c r="B599" s="121"/>
      <c r="C599" s="121"/>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spans="1:26" ht="15.75" customHeight="1" x14ac:dyDescent="0.35">
      <c r="A600" s="121"/>
      <c r="B600" s="121"/>
      <c r="C600" s="121"/>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spans="1:26" ht="15.75" customHeight="1" x14ac:dyDescent="0.35">
      <c r="A601" s="121"/>
      <c r="B601" s="121"/>
      <c r="C601" s="121"/>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spans="1:26" ht="15.75" customHeight="1" x14ac:dyDescent="0.35">
      <c r="A602" s="121"/>
      <c r="B602" s="121"/>
      <c r="C602" s="121"/>
      <c r="D602" s="121"/>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spans="1:26" ht="15.75" customHeight="1" x14ac:dyDescent="0.35">
      <c r="A603" s="121"/>
      <c r="B603" s="121"/>
      <c r="C603" s="121"/>
      <c r="D603" s="121"/>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spans="1:26" ht="15.75" customHeight="1" x14ac:dyDescent="0.35">
      <c r="A604" s="121"/>
      <c r="B604" s="121"/>
      <c r="C604" s="121"/>
      <c r="D604" s="121"/>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spans="1:26" ht="15.75" customHeight="1" x14ac:dyDescent="0.35">
      <c r="A605" s="121"/>
      <c r="B605" s="121"/>
      <c r="C605" s="121"/>
      <c r="D605" s="121"/>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spans="1:26" ht="15.75" customHeight="1" x14ac:dyDescent="0.35">
      <c r="A606" s="121"/>
      <c r="B606" s="121"/>
      <c r="C606" s="121"/>
      <c r="D606" s="121"/>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spans="1:26" ht="15.75" customHeight="1" x14ac:dyDescent="0.35">
      <c r="A607" s="121"/>
      <c r="B607" s="121"/>
      <c r="C607" s="121"/>
      <c r="D607" s="121"/>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spans="1:26" ht="15.75" customHeight="1" x14ac:dyDescent="0.35">
      <c r="A608" s="121"/>
      <c r="B608" s="121"/>
      <c r="C608" s="121"/>
      <c r="D608" s="121"/>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spans="1:26" ht="15.75" customHeight="1" x14ac:dyDescent="0.35">
      <c r="A609" s="121"/>
      <c r="B609" s="121"/>
      <c r="C609" s="121"/>
      <c r="D609" s="121"/>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spans="1:26" ht="15.75" customHeight="1" x14ac:dyDescent="0.35">
      <c r="A610" s="121"/>
      <c r="B610" s="121"/>
      <c r="C610" s="121"/>
      <c r="D610" s="121"/>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spans="1:26" ht="15.75" customHeight="1" x14ac:dyDescent="0.35">
      <c r="A611" s="121"/>
      <c r="B611" s="121"/>
      <c r="C611" s="121"/>
      <c r="D611" s="121"/>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spans="1:26" ht="15.75" customHeight="1" x14ac:dyDescent="0.35">
      <c r="A612" s="121"/>
      <c r="B612" s="121"/>
      <c r="C612" s="121"/>
      <c r="D612" s="121"/>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spans="1:26" ht="15.75" customHeight="1" x14ac:dyDescent="0.35">
      <c r="A613" s="121"/>
      <c r="B613" s="121"/>
      <c r="C613" s="121"/>
      <c r="D613" s="121"/>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spans="1:26" ht="15.75" customHeight="1" x14ac:dyDescent="0.35">
      <c r="A614" s="121"/>
      <c r="B614" s="121"/>
      <c r="C614" s="121"/>
      <c r="D614" s="121"/>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spans="1:26" ht="15.75" customHeight="1" x14ac:dyDescent="0.35">
      <c r="A615" s="121"/>
      <c r="B615" s="121"/>
      <c r="C615" s="121"/>
      <c r="D615" s="121"/>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spans="1:26" ht="15.75" customHeight="1" x14ac:dyDescent="0.35">
      <c r="A616" s="121"/>
      <c r="B616" s="121"/>
      <c r="C616" s="121"/>
      <c r="D616" s="121"/>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spans="1:26" ht="15.75" customHeight="1" x14ac:dyDescent="0.35">
      <c r="A617" s="121"/>
      <c r="B617" s="121"/>
      <c r="C617" s="121"/>
      <c r="D617" s="121"/>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spans="1:26" ht="15.75" customHeight="1" x14ac:dyDescent="0.35">
      <c r="A618" s="121"/>
      <c r="B618" s="121"/>
      <c r="C618" s="121"/>
      <c r="D618" s="121"/>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spans="1:26" ht="15.75" customHeight="1" x14ac:dyDescent="0.35">
      <c r="A619" s="121"/>
      <c r="B619" s="121"/>
      <c r="C619" s="121"/>
      <c r="D619" s="121"/>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spans="1:26" ht="15.75" customHeight="1" x14ac:dyDescent="0.35">
      <c r="A620" s="121"/>
      <c r="B620" s="121"/>
      <c r="C620" s="121"/>
      <c r="D620" s="121"/>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spans="1:26" ht="15.75" customHeight="1" x14ac:dyDescent="0.35">
      <c r="A621" s="121"/>
      <c r="B621" s="121"/>
      <c r="C621" s="121"/>
      <c r="D621" s="121"/>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spans="1:26" ht="15.75" customHeight="1" x14ac:dyDescent="0.35">
      <c r="A622" s="121"/>
      <c r="B622" s="121"/>
      <c r="C622" s="121"/>
      <c r="D622" s="121"/>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spans="1:26" ht="15.75" customHeight="1" x14ac:dyDescent="0.35">
      <c r="A623" s="121"/>
      <c r="B623" s="121"/>
      <c r="C623" s="121"/>
      <c r="D623" s="121"/>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spans="1:26" ht="15.75" customHeight="1" x14ac:dyDescent="0.35">
      <c r="A624" s="121"/>
      <c r="B624" s="121"/>
      <c r="C624" s="121"/>
      <c r="D624" s="121"/>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spans="1:26" ht="15.75" customHeight="1" x14ac:dyDescent="0.35">
      <c r="A625" s="121"/>
      <c r="B625" s="121"/>
      <c r="C625" s="121"/>
      <c r="D625" s="121"/>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spans="1:26" ht="15.75" customHeight="1" x14ac:dyDescent="0.35">
      <c r="A626" s="121"/>
      <c r="B626" s="121"/>
      <c r="C626" s="121"/>
      <c r="D626" s="121"/>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spans="1:26" ht="15.75" customHeight="1" x14ac:dyDescent="0.35">
      <c r="A627" s="121"/>
      <c r="B627" s="121"/>
      <c r="C627" s="121"/>
      <c r="D627" s="121"/>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spans="1:26" ht="15.75" customHeight="1" x14ac:dyDescent="0.35">
      <c r="A628" s="121"/>
      <c r="B628" s="121"/>
      <c r="C628" s="121"/>
      <c r="D628" s="121"/>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spans="1:26" ht="15.75" customHeight="1" x14ac:dyDescent="0.35">
      <c r="A629" s="121"/>
      <c r="B629" s="121"/>
      <c r="C629" s="121"/>
      <c r="D629" s="121"/>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spans="1:26" ht="15.75" customHeight="1" x14ac:dyDescent="0.35">
      <c r="A630" s="121"/>
      <c r="B630" s="121"/>
      <c r="C630" s="121"/>
      <c r="D630" s="121"/>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spans="1:26" ht="15.75" customHeight="1" x14ac:dyDescent="0.35">
      <c r="A631" s="121"/>
      <c r="B631" s="121"/>
      <c r="C631" s="121"/>
      <c r="D631" s="121"/>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spans="1:26" ht="15.75" customHeight="1" x14ac:dyDescent="0.35">
      <c r="A632" s="121"/>
      <c r="B632" s="121"/>
      <c r="C632" s="121"/>
      <c r="D632" s="121"/>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spans="1:26" ht="15.75" customHeight="1" x14ac:dyDescent="0.35">
      <c r="A633" s="121"/>
      <c r="B633" s="121"/>
      <c r="C633" s="121"/>
      <c r="D633" s="121"/>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spans="1:26" ht="15.75" customHeight="1" x14ac:dyDescent="0.35">
      <c r="A634" s="121"/>
      <c r="B634" s="121"/>
      <c r="C634" s="121"/>
      <c r="D634" s="121"/>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spans="1:26" ht="15.75" customHeight="1" x14ac:dyDescent="0.35">
      <c r="A635" s="121"/>
      <c r="B635" s="121"/>
      <c r="C635" s="121"/>
      <c r="D635" s="121"/>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spans="1:26" ht="15.75" customHeight="1" x14ac:dyDescent="0.35">
      <c r="A636" s="121"/>
      <c r="B636" s="121"/>
      <c r="C636" s="121"/>
      <c r="D636" s="121"/>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spans="1:26" ht="15.75" customHeight="1" x14ac:dyDescent="0.35">
      <c r="A637" s="121"/>
      <c r="B637" s="121"/>
      <c r="C637" s="121"/>
      <c r="D637" s="121"/>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spans="1:26" ht="15.75" customHeight="1" x14ac:dyDescent="0.35">
      <c r="A638" s="121"/>
      <c r="B638" s="121"/>
      <c r="C638" s="121"/>
      <c r="D638" s="121"/>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spans="1:26" ht="15.75" customHeight="1" x14ac:dyDescent="0.35">
      <c r="A639" s="121"/>
      <c r="B639" s="121"/>
      <c r="C639" s="121"/>
      <c r="D639" s="121"/>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spans="1:26" ht="15.75" customHeight="1" x14ac:dyDescent="0.35">
      <c r="A640" s="121"/>
      <c r="B640" s="121"/>
      <c r="C640" s="121"/>
      <c r="D640" s="121"/>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spans="1:26" ht="15.75" customHeight="1" x14ac:dyDescent="0.35">
      <c r="A641" s="121"/>
      <c r="B641" s="121"/>
      <c r="C641" s="121"/>
      <c r="D641" s="121"/>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spans="1:26" ht="15.75" customHeight="1" x14ac:dyDescent="0.35">
      <c r="A642" s="121"/>
      <c r="B642" s="121"/>
      <c r="C642" s="121"/>
      <c r="D642" s="121"/>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spans="1:26" ht="15.75" customHeight="1" x14ac:dyDescent="0.35">
      <c r="A643" s="121"/>
      <c r="B643" s="121"/>
      <c r="C643" s="121"/>
      <c r="D643" s="121"/>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spans="1:26" ht="15.75" customHeight="1" x14ac:dyDescent="0.35">
      <c r="A644" s="121"/>
      <c r="B644" s="121"/>
      <c r="C644" s="121"/>
      <c r="D644" s="121"/>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spans="1:26" ht="15.75" customHeight="1" x14ac:dyDescent="0.35">
      <c r="A645" s="121"/>
      <c r="B645" s="121"/>
      <c r="C645" s="121"/>
      <c r="D645" s="121"/>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spans="1:26" ht="15.75" customHeight="1" x14ac:dyDescent="0.35">
      <c r="A646" s="121"/>
      <c r="B646" s="121"/>
      <c r="C646" s="121"/>
      <c r="D646" s="121"/>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spans="1:26" ht="15.75" customHeight="1" x14ac:dyDescent="0.35">
      <c r="A647" s="121"/>
      <c r="B647" s="121"/>
      <c r="C647" s="121"/>
      <c r="D647" s="121"/>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spans="1:26" ht="15.75" customHeight="1" x14ac:dyDescent="0.35">
      <c r="A648" s="121"/>
      <c r="B648" s="121"/>
      <c r="C648" s="121"/>
      <c r="D648" s="121"/>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spans="1:26" ht="15.75" customHeight="1" x14ac:dyDescent="0.35">
      <c r="A649" s="121"/>
      <c r="B649" s="121"/>
      <c r="C649" s="121"/>
      <c r="D649" s="121"/>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spans="1:26" ht="15.75" customHeight="1" x14ac:dyDescent="0.35">
      <c r="A650" s="121"/>
      <c r="B650" s="121"/>
      <c r="C650" s="121"/>
      <c r="D650" s="121"/>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spans="1:26" ht="15.75" customHeight="1" x14ac:dyDescent="0.35">
      <c r="A651" s="121"/>
      <c r="B651" s="121"/>
      <c r="C651" s="121"/>
      <c r="D651" s="121"/>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spans="1:26" ht="15.75" customHeight="1" x14ac:dyDescent="0.35">
      <c r="A652" s="121"/>
      <c r="B652" s="121"/>
      <c r="C652" s="121"/>
      <c r="D652" s="121"/>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spans="1:26" ht="15.75" customHeight="1" x14ac:dyDescent="0.35">
      <c r="A653" s="121"/>
      <c r="B653" s="121"/>
      <c r="C653" s="121"/>
      <c r="D653" s="121"/>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spans="1:26" ht="15.75" customHeight="1" x14ac:dyDescent="0.35">
      <c r="A654" s="121"/>
      <c r="B654" s="121"/>
      <c r="C654" s="121"/>
      <c r="D654" s="121"/>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spans="1:26" ht="15.75" customHeight="1" x14ac:dyDescent="0.35">
      <c r="A655" s="121"/>
      <c r="B655" s="121"/>
      <c r="C655" s="121"/>
      <c r="D655" s="121"/>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spans="1:26" ht="15.75" customHeight="1" x14ac:dyDescent="0.35">
      <c r="A656" s="121"/>
      <c r="B656" s="121"/>
      <c r="C656" s="121"/>
      <c r="D656" s="121"/>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spans="1:26" ht="15.75" customHeight="1" x14ac:dyDescent="0.35">
      <c r="A657" s="121"/>
      <c r="B657" s="121"/>
      <c r="C657" s="121"/>
      <c r="D657" s="121"/>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spans="1:26" ht="15.75" customHeight="1" x14ac:dyDescent="0.35">
      <c r="A658" s="121"/>
      <c r="B658" s="121"/>
      <c r="C658" s="121"/>
      <c r="D658" s="121"/>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spans="1:26" ht="15.75" customHeight="1" x14ac:dyDescent="0.35">
      <c r="A659" s="121"/>
      <c r="B659" s="121"/>
      <c r="C659" s="121"/>
      <c r="D659" s="121"/>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spans="1:26" ht="15.75" customHeight="1" x14ac:dyDescent="0.35">
      <c r="A660" s="121"/>
      <c r="B660" s="121"/>
      <c r="C660" s="121"/>
      <c r="D660" s="121"/>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spans="1:26" ht="15.75" customHeight="1" x14ac:dyDescent="0.35">
      <c r="A661" s="121"/>
      <c r="B661" s="121"/>
      <c r="C661" s="121"/>
      <c r="D661" s="121"/>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spans="1:26" ht="15.75" customHeight="1" x14ac:dyDescent="0.35">
      <c r="A662" s="121"/>
      <c r="B662" s="121"/>
      <c r="C662" s="121"/>
      <c r="D662" s="121"/>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spans="1:26" ht="15.75" customHeight="1" x14ac:dyDescent="0.35">
      <c r="A663" s="121"/>
      <c r="B663" s="121"/>
      <c r="C663" s="121"/>
      <c r="D663" s="121"/>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spans="1:26" ht="15.75" customHeight="1" x14ac:dyDescent="0.35">
      <c r="A664" s="121"/>
      <c r="B664" s="121"/>
      <c r="C664" s="121"/>
      <c r="D664" s="121"/>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spans="1:26" ht="15.75" customHeight="1" x14ac:dyDescent="0.35">
      <c r="A665" s="121"/>
      <c r="B665" s="121"/>
      <c r="C665" s="121"/>
      <c r="D665" s="121"/>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spans="1:26" ht="15.75" customHeight="1" x14ac:dyDescent="0.35">
      <c r="A666" s="121"/>
      <c r="B666" s="121"/>
      <c r="C666" s="121"/>
      <c r="D666" s="121"/>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spans="1:26" ht="15.75" customHeight="1" x14ac:dyDescent="0.35">
      <c r="A667" s="121"/>
      <c r="B667" s="121"/>
      <c r="C667" s="121"/>
      <c r="D667" s="121"/>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spans="1:26" ht="15.75" customHeight="1" x14ac:dyDescent="0.35">
      <c r="A668" s="121"/>
      <c r="B668" s="121"/>
      <c r="C668" s="121"/>
      <c r="D668" s="121"/>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spans="1:26" ht="15.75" customHeight="1" x14ac:dyDescent="0.35">
      <c r="A669" s="121"/>
      <c r="B669" s="121"/>
      <c r="C669" s="121"/>
      <c r="D669" s="121"/>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spans="1:26" ht="15.75" customHeight="1" x14ac:dyDescent="0.35">
      <c r="A670" s="121"/>
      <c r="B670" s="121"/>
      <c r="C670" s="121"/>
      <c r="D670" s="121"/>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spans="1:26" ht="15.75" customHeight="1" x14ac:dyDescent="0.35">
      <c r="A671" s="121"/>
      <c r="B671" s="121"/>
      <c r="C671" s="121"/>
      <c r="D671" s="121"/>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spans="1:26" ht="15.75" customHeight="1" x14ac:dyDescent="0.35">
      <c r="A672" s="121"/>
      <c r="B672" s="121"/>
      <c r="C672" s="121"/>
      <c r="D672" s="121"/>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spans="1:26" ht="15.75" customHeight="1" x14ac:dyDescent="0.35">
      <c r="A673" s="121"/>
      <c r="B673" s="121"/>
      <c r="C673" s="121"/>
      <c r="D673" s="121"/>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spans="1:26" ht="15.75" customHeight="1" x14ac:dyDescent="0.35">
      <c r="A674" s="121"/>
      <c r="B674" s="121"/>
      <c r="C674" s="121"/>
      <c r="D674" s="121"/>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spans="1:26" ht="15.75" customHeight="1" x14ac:dyDescent="0.35">
      <c r="A675" s="121"/>
      <c r="B675" s="121"/>
      <c r="C675" s="121"/>
      <c r="D675" s="121"/>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spans="1:26" ht="15.75" customHeight="1" x14ac:dyDescent="0.35">
      <c r="A676" s="121"/>
      <c r="B676" s="121"/>
      <c r="C676" s="121"/>
      <c r="D676" s="121"/>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spans="1:26" ht="15.75" customHeight="1" x14ac:dyDescent="0.35">
      <c r="A677" s="121"/>
      <c r="B677" s="121"/>
      <c r="C677" s="121"/>
      <c r="D677" s="121"/>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spans="1:26" ht="15.75" customHeight="1" x14ac:dyDescent="0.35">
      <c r="A678" s="121"/>
      <c r="B678" s="121"/>
      <c r="C678" s="121"/>
      <c r="D678" s="121"/>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spans="1:26" ht="15.75" customHeight="1" x14ac:dyDescent="0.35">
      <c r="A679" s="121"/>
      <c r="B679" s="121"/>
      <c r="C679" s="121"/>
      <c r="D679" s="121"/>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spans="1:26" ht="15.75" customHeight="1" x14ac:dyDescent="0.35">
      <c r="A680" s="121"/>
      <c r="B680" s="121"/>
      <c r="C680" s="121"/>
      <c r="D680" s="121"/>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spans="1:26" ht="15.75" customHeight="1" x14ac:dyDescent="0.35">
      <c r="A681" s="121"/>
      <c r="B681" s="121"/>
      <c r="C681" s="121"/>
      <c r="D681" s="121"/>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spans="1:26" ht="15.75" customHeight="1" x14ac:dyDescent="0.35">
      <c r="A682" s="121"/>
      <c r="B682" s="121"/>
      <c r="C682" s="121"/>
      <c r="D682" s="121"/>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spans="1:26" ht="15.75" customHeight="1" x14ac:dyDescent="0.35">
      <c r="A683" s="121"/>
      <c r="B683" s="121"/>
      <c r="C683" s="121"/>
      <c r="D683" s="121"/>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spans="1:26" ht="15.75" customHeight="1" x14ac:dyDescent="0.35">
      <c r="A684" s="121"/>
      <c r="B684" s="121"/>
      <c r="C684" s="121"/>
      <c r="D684" s="121"/>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spans="1:26" ht="15.75" customHeight="1" x14ac:dyDescent="0.35">
      <c r="A685" s="121"/>
      <c r="B685" s="121"/>
      <c r="C685" s="121"/>
      <c r="D685" s="121"/>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spans="1:26" ht="15.75" customHeight="1" x14ac:dyDescent="0.35">
      <c r="A686" s="121"/>
      <c r="B686" s="121"/>
      <c r="C686" s="121"/>
      <c r="D686" s="121"/>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spans="1:26" ht="15.75" customHeight="1" x14ac:dyDescent="0.35">
      <c r="A687" s="121"/>
      <c r="B687" s="121"/>
      <c r="C687" s="121"/>
      <c r="D687" s="121"/>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spans="1:26" ht="15.75" customHeight="1" x14ac:dyDescent="0.35">
      <c r="A688" s="121"/>
      <c r="B688" s="121"/>
      <c r="C688" s="121"/>
      <c r="D688" s="121"/>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spans="1:26" ht="15.75" customHeight="1" x14ac:dyDescent="0.35">
      <c r="A689" s="121"/>
      <c r="B689" s="121"/>
      <c r="C689" s="121"/>
      <c r="D689" s="121"/>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spans="1:26" ht="15.75" customHeight="1" x14ac:dyDescent="0.35">
      <c r="A690" s="121"/>
      <c r="B690" s="121"/>
      <c r="C690" s="121"/>
      <c r="D690" s="121"/>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spans="1:26" ht="15.75" customHeight="1" x14ac:dyDescent="0.35">
      <c r="A691" s="121"/>
      <c r="B691" s="121"/>
      <c r="C691" s="121"/>
      <c r="D691" s="121"/>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spans="1:26" ht="15.75" customHeight="1" x14ac:dyDescent="0.35">
      <c r="A692" s="121"/>
      <c r="B692" s="121"/>
      <c r="C692" s="121"/>
      <c r="D692" s="121"/>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spans="1:26" ht="15.75" customHeight="1" x14ac:dyDescent="0.35">
      <c r="A693" s="121"/>
      <c r="B693" s="121"/>
      <c r="C693" s="121"/>
      <c r="D693" s="121"/>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spans="1:26" ht="15.75" customHeight="1" x14ac:dyDescent="0.35">
      <c r="A694" s="121"/>
      <c r="B694" s="121"/>
      <c r="C694" s="121"/>
      <c r="D694" s="121"/>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spans="1:26" ht="15.75" customHeight="1" x14ac:dyDescent="0.35">
      <c r="A695" s="121"/>
      <c r="B695" s="121"/>
      <c r="C695" s="121"/>
      <c r="D695" s="121"/>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spans="1:26" ht="15.75" customHeight="1" x14ac:dyDescent="0.35">
      <c r="A696" s="121"/>
      <c r="B696" s="121"/>
      <c r="C696" s="121"/>
      <c r="D696" s="121"/>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spans="1:26" ht="15.75" customHeight="1" x14ac:dyDescent="0.35">
      <c r="A697" s="121"/>
      <c r="B697" s="121"/>
      <c r="C697" s="121"/>
      <c r="D697" s="121"/>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spans="1:26" ht="15.75" customHeight="1" x14ac:dyDescent="0.35">
      <c r="A698" s="121"/>
      <c r="B698" s="121"/>
      <c r="C698" s="121"/>
      <c r="D698" s="121"/>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spans="1:26" ht="15.75" customHeight="1" x14ac:dyDescent="0.35">
      <c r="A699" s="121"/>
      <c r="B699" s="121"/>
      <c r="C699" s="121"/>
      <c r="D699" s="121"/>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spans="1:26" ht="15.75" customHeight="1" x14ac:dyDescent="0.35">
      <c r="A700" s="121"/>
      <c r="B700" s="121"/>
      <c r="C700" s="121"/>
      <c r="D700" s="121"/>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spans="1:26" ht="15.75" customHeight="1" x14ac:dyDescent="0.35">
      <c r="A701" s="121"/>
      <c r="B701" s="121"/>
      <c r="C701" s="121"/>
      <c r="D701" s="121"/>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spans="1:26" ht="15.75" customHeight="1" x14ac:dyDescent="0.35">
      <c r="A702" s="121"/>
      <c r="B702" s="121"/>
      <c r="C702" s="121"/>
      <c r="D702" s="121"/>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spans="1:26" ht="15.75" customHeight="1" x14ac:dyDescent="0.35">
      <c r="A703" s="121"/>
      <c r="B703" s="121"/>
      <c r="C703" s="121"/>
      <c r="D703" s="121"/>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spans="1:26" ht="15.75" customHeight="1" x14ac:dyDescent="0.35">
      <c r="A704" s="121"/>
      <c r="B704" s="121"/>
      <c r="C704" s="121"/>
      <c r="D704" s="121"/>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spans="1:26" ht="15.75" customHeight="1" x14ac:dyDescent="0.35">
      <c r="A705" s="121"/>
      <c r="B705" s="121"/>
      <c r="C705" s="121"/>
      <c r="D705" s="121"/>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spans="1:26" ht="15.75" customHeight="1" x14ac:dyDescent="0.35">
      <c r="A706" s="121"/>
      <c r="B706" s="121"/>
      <c r="C706" s="121"/>
      <c r="D706" s="121"/>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spans="1:26" ht="15.75" customHeight="1" x14ac:dyDescent="0.35">
      <c r="A707" s="121"/>
      <c r="B707" s="121"/>
      <c r="C707" s="121"/>
      <c r="D707" s="121"/>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spans="1:26" ht="15.75" customHeight="1" x14ac:dyDescent="0.35">
      <c r="A708" s="121"/>
      <c r="B708" s="121"/>
      <c r="C708" s="121"/>
      <c r="D708" s="121"/>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spans="1:26" ht="15.75" customHeight="1" x14ac:dyDescent="0.35">
      <c r="A709" s="121"/>
      <c r="B709" s="121"/>
      <c r="C709" s="121"/>
      <c r="D709" s="121"/>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spans="1:26" ht="15.75" customHeight="1" x14ac:dyDescent="0.35">
      <c r="A710" s="121"/>
      <c r="B710" s="121"/>
      <c r="C710" s="121"/>
      <c r="D710" s="121"/>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spans="1:26" ht="15.75" customHeight="1" x14ac:dyDescent="0.35">
      <c r="A711" s="121"/>
      <c r="B711" s="121"/>
      <c r="C711" s="121"/>
      <c r="D711" s="121"/>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spans="1:26" ht="15.75" customHeight="1" x14ac:dyDescent="0.35">
      <c r="A712" s="121"/>
      <c r="B712" s="121"/>
      <c r="C712" s="121"/>
      <c r="D712" s="121"/>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spans="1:26" ht="15.75" customHeight="1" x14ac:dyDescent="0.35">
      <c r="A713" s="121"/>
      <c r="B713" s="121"/>
      <c r="C713" s="121"/>
      <c r="D713" s="121"/>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spans="1:26" ht="15.75" customHeight="1" x14ac:dyDescent="0.35">
      <c r="A714" s="121"/>
      <c r="B714" s="121"/>
      <c r="C714" s="121"/>
      <c r="D714" s="121"/>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spans="1:26" ht="15.75" customHeight="1" x14ac:dyDescent="0.35">
      <c r="A715" s="121"/>
      <c r="B715" s="121"/>
      <c r="C715" s="121"/>
      <c r="D715" s="121"/>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spans="1:26" ht="15.75" customHeight="1" x14ac:dyDescent="0.35">
      <c r="A716" s="121"/>
      <c r="B716" s="121"/>
      <c r="C716" s="121"/>
      <c r="D716" s="121"/>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spans="1:26" ht="15.75" customHeight="1" x14ac:dyDescent="0.35">
      <c r="A717" s="121"/>
      <c r="B717" s="121"/>
      <c r="C717" s="121"/>
      <c r="D717" s="121"/>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spans="1:26" ht="15.75" customHeight="1" x14ac:dyDescent="0.35">
      <c r="A718" s="121"/>
      <c r="B718" s="121"/>
      <c r="C718" s="121"/>
      <c r="D718" s="121"/>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spans="1:26" ht="15.75" customHeight="1" x14ac:dyDescent="0.35">
      <c r="A719" s="121"/>
      <c r="B719" s="121"/>
      <c r="C719" s="121"/>
      <c r="D719" s="121"/>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spans="1:26" ht="15.75" customHeight="1" x14ac:dyDescent="0.35">
      <c r="A720" s="121"/>
      <c r="B720" s="121"/>
      <c r="C720" s="121"/>
      <c r="D720" s="121"/>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spans="1:26" ht="15.75" customHeight="1" x14ac:dyDescent="0.35">
      <c r="A721" s="121"/>
      <c r="B721" s="121"/>
      <c r="C721" s="121"/>
      <c r="D721" s="121"/>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spans="1:26" ht="15.75" customHeight="1" x14ac:dyDescent="0.35">
      <c r="A722" s="121"/>
      <c r="B722" s="121"/>
      <c r="C722" s="121"/>
      <c r="D722" s="121"/>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spans="1:26" ht="15.75" customHeight="1" x14ac:dyDescent="0.35">
      <c r="A723" s="121"/>
      <c r="B723" s="121"/>
      <c r="C723" s="121"/>
      <c r="D723" s="121"/>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spans="1:26" ht="15.75" customHeight="1" x14ac:dyDescent="0.35">
      <c r="A724" s="121"/>
      <c r="B724" s="121"/>
      <c r="C724" s="121"/>
      <c r="D724" s="121"/>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spans="1:26" ht="15.75" customHeight="1" x14ac:dyDescent="0.35">
      <c r="A725" s="121"/>
      <c r="B725" s="121"/>
      <c r="C725" s="121"/>
      <c r="D725" s="121"/>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spans="1:26" ht="15.75" customHeight="1" x14ac:dyDescent="0.35">
      <c r="A726" s="121"/>
      <c r="B726" s="121"/>
      <c r="C726" s="121"/>
      <c r="D726" s="121"/>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spans="1:26" ht="15.75" customHeight="1" x14ac:dyDescent="0.35">
      <c r="A727" s="121"/>
      <c r="B727" s="121"/>
      <c r="C727" s="121"/>
      <c r="D727" s="121"/>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spans="1:26" ht="15.75" customHeight="1" x14ac:dyDescent="0.35">
      <c r="A728" s="121"/>
      <c r="B728" s="121"/>
      <c r="C728" s="121"/>
      <c r="D728" s="121"/>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spans="1:26" ht="15.75" customHeight="1" x14ac:dyDescent="0.35">
      <c r="A729" s="121"/>
      <c r="B729" s="121"/>
      <c r="C729" s="121"/>
      <c r="D729" s="121"/>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spans="1:26" ht="15.75" customHeight="1" x14ac:dyDescent="0.35">
      <c r="A730" s="121"/>
      <c r="B730" s="121"/>
      <c r="C730" s="121"/>
      <c r="D730" s="121"/>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spans="1:26" ht="15.75" customHeight="1" x14ac:dyDescent="0.35">
      <c r="A731" s="121"/>
      <c r="B731" s="121"/>
      <c r="C731" s="121"/>
      <c r="D731" s="121"/>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spans="1:26" ht="15.75" customHeight="1" x14ac:dyDescent="0.35">
      <c r="A732" s="121"/>
      <c r="B732" s="121"/>
      <c r="C732" s="121"/>
      <c r="D732" s="121"/>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spans="1:26" ht="15.75" customHeight="1" x14ac:dyDescent="0.35">
      <c r="A733" s="121"/>
      <c r="B733" s="121"/>
      <c r="C733" s="121"/>
      <c r="D733" s="121"/>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spans="1:26" ht="15.75" customHeight="1" x14ac:dyDescent="0.35">
      <c r="A734" s="121"/>
      <c r="B734" s="121"/>
      <c r="C734" s="121"/>
      <c r="D734" s="121"/>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spans="1:26" ht="15.75" customHeight="1" x14ac:dyDescent="0.35">
      <c r="A735" s="121"/>
      <c r="B735" s="121"/>
      <c r="C735" s="121"/>
      <c r="D735" s="121"/>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spans="1:26" ht="15.75" customHeight="1" x14ac:dyDescent="0.35">
      <c r="A736" s="121"/>
      <c r="B736" s="121"/>
      <c r="C736" s="121"/>
      <c r="D736" s="121"/>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spans="1:26" ht="15.75" customHeight="1" x14ac:dyDescent="0.35">
      <c r="A737" s="121"/>
      <c r="B737" s="121"/>
      <c r="C737" s="121"/>
      <c r="D737" s="121"/>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spans="1:26" ht="15.75" customHeight="1" x14ac:dyDescent="0.35">
      <c r="A738" s="121"/>
      <c r="B738" s="121"/>
      <c r="C738" s="121"/>
      <c r="D738" s="121"/>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spans="1:26" ht="15.75" customHeight="1" x14ac:dyDescent="0.35">
      <c r="A739" s="121"/>
      <c r="B739" s="121"/>
      <c r="C739" s="121"/>
      <c r="D739" s="121"/>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spans="1:26" ht="15.75" customHeight="1" x14ac:dyDescent="0.35">
      <c r="A740" s="121"/>
      <c r="B740" s="121"/>
      <c r="C740" s="121"/>
      <c r="D740" s="121"/>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spans="1:26" ht="15.75" customHeight="1" x14ac:dyDescent="0.35">
      <c r="A741" s="121"/>
      <c r="B741" s="121"/>
      <c r="C741" s="121"/>
      <c r="D741" s="121"/>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spans="1:26" ht="15.75" customHeight="1" x14ac:dyDescent="0.35">
      <c r="A742" s="121"/>
      <c r="B742" s="121"/>
      <c r="C742" s="121"/>
      <c r="D742" s="121"/>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spans="1:26" ht="15.75" customHeight="1" x14ac:dyDescent="0.35">
      <c r="A743" s="121"/>
      <c r="B743" s="121"/>
      <c r="C743" s="121"/>
      <c r="D743" s="121"/>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spans="1:26" ht="15.75" customHeight="1" x14ac:dyDescent="0.35">
      <c r="A744" s="121"/>
      <c r="B744" s="121"/>
      <c r="C744" s="121"/>
      <c r="D744" s="121"/>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spans="1:26" ht="15.75" customHeight="1" x14ac:dyDescent="0.35">
      <c r="A745" s="121"/>
      <c r="B745" s="121"/>
      <c r="C745" s="121"/>
      <c r="D745" s="121"/>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spans="1:26" ht="15.75" customHeight="1" x14ac:dyDescent="0.35">
      <c r="A746" s="121"/>
      <c r="B746" s="121"/>
      <c r="C746" s="121"/>
      <c r="D746" s="121"/>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spans="1:26" ht="15.75" customHeight="1" x14ac:dyDescent="0.35">
      <c r="A747" s="121"/>
      <c r="B747" s="121"/>
      <c r="C747" s="121"/>
      <c r="D747" s="121"/>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spans="1:26" ht="15.75" customHeight="1" x14ac:dyDescent="0.35">
      <c r="A748" s="121"/>
      <c r="B748" s="121"/>
      <c r="C748" s="121"/>
      <c r="D748" s="121"/>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spans="1:26" ht="15.75" customHeight="1" x14ac:dyDescent="0.35">
      <c r="A749" s="121"/>
      <c r="B749" s="121"/>
      <c r="C749" s="121"/>
      <c r="D749" s="121"/>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spans="1:26" ht="15.75" customHeight="1" x14ac:dyDescent="0.35">
      <c r="A750" s="121"/>
      <c r="B750" s="121"/>
      <c r="C750" s="121"/>
      <c r="D750" s="121"/>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spans="1:26" ht="15.75" customHeight="1" x14ac:dyDescent="0.35">
      <c r="A751" s="121"/>
      <c r="B751" s="121"/>
      <c r="C751" s="121"/>
      <c r="D751" s="121"/>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spans="1:26" ht="15.75" customHeight="1" x14ac:dyDescent="0.35">
      <c r="A752" s="121"/>
      <c r="B752" s="121"/>
      <c r="C752" s="121"/>
      <c r="D752" s="121"/>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spans="1:26" ht="15.75" customHeight="1" x14ac:dyDescent="0.35">
      <c r="A753" s="121"/>
      <c r="B753" s="121"/>
      <c r="C753" s="121"/>
      <c r="D753" s="121"/>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spans="1:26" ht="15.75" customHeight="1" x14ac:dyDescent="0.35">
      <c r="A754" s="121"/>
      <c r="B754" s="121"/>
      <c r="C754" s="121"/>
      <c r="D754" s="121"/>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spans="1:26" ht="15.75" customHeight="1" x14ac:dyDescent="0.35">
      <c r="A755" s="121"/>
      <c r="B755" s="121"/>
      <c r="C755" s="121"/>
      <c r="D755" s="121"/>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spans="1:26" ht="15.75" customHeight="1" x14ac:dyDescent="0.35">
      <c r="A756" s="121"/>
      <c r="B756" s="121"/>
      <c r="C756" s="121"/>
      <c r="D756" s="121"/>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spans="1:26" ht="15.75" customHeight="1" x14ac:dyDescent="0.35">
      <c r="A757" s="121"/>
      <c r="B757" s="121"/>
      <c r="C757" s="121"/>
      <c r="D757" s="121"/>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spans="1:26" ht="15.75" customHeight="1" x14ac:dyDescent="0.35">
      <c r="A758" s="121"/>
      <c r="B758" s="121"/>
      <c r="C758" s="121"/>
      <c r="D758" s="121"/>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spans="1:26" ht="15.75" customHeight="1" x14ac:dyDescent="0.35">
      <c r="A759" s="121"/>
      <c r="B759" s="121"/>
      <c r="C759" s="121"/>
      <c r="D759" s="121"/>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spans="1:26" ht="15.75" customHeight="1" x14ac:dyDescent="0.35">
      <c r="A760" s="121"/>
      <c r="B760" s="121"/>
      <c r="C760" s="121"/>
      <c r="D760" s="121"/>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spans="1:26" ht="15.75" customHeight="1" x14ac:dyDescent="0.35">
      <c r="A761" s="121"/>
      <c r="B761" s="121"/>
      <c r="C761" s="121"/>
      <c r="D761" s="121"/>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spans="1:26" ht="15.75" customHeight="1" x14ac:dyDescent="0.35">
      <c r="A762" s="121"/>
      <c r="B762" s="121"/>
      <c r="C762" s="121"/>
      <c r="D762" s="121"/>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spans="1:26" ht="15.75" customHeight="1" x14ac:dyDescent="0.35">
      <c r="A763" s="121"/>
      <c r="B763" s="121"/>
      <c r="C763" s="121"/>
      <c r="D763" s="121"/>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spans="1:26" ht="15.75" customHeight="1" x14ac:dyDescent="0.35">
      <c r="A764" s="121"/>
      <c r="B764" s="121"/>
      <c r="C764" s="121"/>
      <c r="D764" s="121"/>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spans="1:26" ht="15.75" customHeight="1" x14ac:dyDescent="0.35">
      <c r="A765" s="121"/>
      <c r="B765" s="121"/>
      <c r="C765" s="121"/>
      <c r="D765" s="121"/>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spans="1:26" ht="15.75" customHeight="1" x14ac:dyDescent="0.35">
      <c r="A766" s="121"/>
      <c r="B766" s="121"/>
      <c r="C766" s="121"/>
      <c r="D766" s="121"/>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spans="1:26" ht="15.75" customHeight="1" x14ac:dyDescent="0.35">
      <c r="A767" s="121"/>
      <c r="B767" s="121"/>
      <c r="C767" s="121"/>
      <c r="D767" s="121"/>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spans="1:26" ht="15.75" customHeight="1" x14ac:dyDescent="0.35">
      <c r="A768" s="121"/>
      <c r="B768" s="121"/>
      <c r="C768" s="121"/>
      <c r="D768" s="121"/>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spans="1:26" ht="15.75" customHeight="1" x14ac:dyDescent="0.35">
      <c r="A769" s="121"/>
      <c r="B769" s="121"/>
      <c r="C769" s="121"/>
      <c r="D769" s="121"/>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spans="1:26" ht="15.75" customHeight="1" x14ac:dyDescent="0.35">
      <c r="A770" s="121"/>
      <c r="B770" s="121"/>
      <c r="C770" s="121"/>
      <c r="D770" s="121"/>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spans="1:26" ht="15.75" customHeight="1" x14ac:dyDescent="0.35">
      <c r="A771" s="121"/>
      <c r="B771" s="121"/>
      <c r="C771" s="121"/>
      <c r="D771" s="121"/>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spans="1:26" ht="15.75" customHeight="1" x14ac:dyDescent="0.35">
      <c r="A772" s="121"/>
      <c r="B772" s="121"/>
      <c r="C772" s="121"/>
      <c r="D772" s="121"/>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spans="1:26" ht="15.75" customHeight="1" x14ac:dyDescent="0.35">
      <c r="A773" s="121"/>
      <c r="B773" s="121"/>
      <c r="C773" s="121"/>
      <c r="D773" s="121"/>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spans="1:26" ht="15.75" customHeight="1" x14ac:dyDescent="0.35">
      <c r="A774" s="121"/>
      <c r="B774" s="121"/>
      <c r="C774" s="121"/>
      <c r="D774" s="121"/>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spans="1:26" ht="15.75" customHeight="1" x14ac:dyDescent="0.35">
      <c r="A775" s="121"/>
      <c r="B775" s="121"/>
      <c r="C775" s="121"/>
      <c r="D775" s="121"/>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spans="1:26" ht="15.75" customHeight="1" x14ac:dyDescent="0.35">
      <c r="A776" s="121"/>
      <c r="B776" s="121"/>
      <c r="C776" s="121"/>
      <c r="D776" s="121"/>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spans="1:26" ht="15.75" customHeight="1" x14ac:dyDescent="0.35">
      <c r="A777" s="121"/>
      <c r="B777" s="121"/>
      <c r="C777" s="121"/>
      <c r="D777" s="121"/>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spans="1:26" ht="15.75" customHeight="1" x14ac:dyDescent="0.35">
      <c r="A778" s="121"/>
      <c r="B778" s="121"/>
      <c r="C778" s="121"/>
      <c r="D778" s="121"/>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spans="1:26" ht="15.75" customHeight="1" x14ac:dyDescent="0.35">
      <c r="A779" s="121"/>
      <c r="B779" s="121"/>
      <c r="C779" s="121"/>
      <c r="D779" s="121"/>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spans="1:26" ht="15.75" customHeight="1" x14ac:dyDescent="0.35">
      <c r="A780" s="121"/>
      <c r="B780" s="121"/>
      <c r="C780" s="121"/>
      <c r="D780" s="121"/>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spans="1:26" ht="15.75" customHeight="1" x14ac:dyDescent="0.35">
      <c r="A781" s="121"/>
      <c r="B781" s="121"/>
      <c r="C781" s="121"/>
      <c r="D781" s="121"/>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spans="1:26" ht="15.75" customHeight="1" x14ac:dyDescent="0.35">
      <c r="A782" s="121"/>
      <c r="B782" s="121"/>
      <c r="C782" s="121"/>
      <c r="D782" s="121"/>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spans="1:26" ht="15.75" customHeight="1" x14ac:dyDescent="0.35">
      <c r="A783" s="121"/>
      <c r="B783" s="121"/>
      <c r="C783" s="121"/>
      <c r="D783" s="121"/>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spans="1:26" ht="15.75" customHeight="1" x14ac:dyDescent="0.35">
      <c r="A784" s="121"/>
      <c r="B784" s="121"/>
      <c r="C784" s="121"/>
      <c r="D784" s="121"/>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spans="1:26" ht="15.75" customHeight="1" x14ac:dyDescent="0.35">
      <c r="A785" s="121"/>
      <c r="B785" s="121"/>
      <c r="C785" s="121"/>
      <c r="D785" s="121"/>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spans="1:26" ht="15.75" customHeight="1" x14ac:dyDescent="0.35">
      <c r="A786" s="121"/>
      <c r="B786" s="121"/>
      <c r="C786" s="121"/>
      <c r="D786" s="121"/>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spans="1:26" ht="15.75" customHeight="1" x14ac:dyDescent="0.35">
      <c r="A787" s="121"/>
      <c r="B787" s="121"/>
      <c r="C787" s="121"/>
      <c r="D787" s="121"/>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spans="1:26" ht="15.75" customHeight="1" x14ac:dyDescent="0.35">
      <c r="A788" s="121"/>
      <c r="B788" s="121"/>
      <c r="C788" s="121"/>
      <c r="D788" s="121"/>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spans="1:26" ht="15.75" customHeight="1" x14ac:dyDescent="0.35">
      <c r="A789" s="121"/>
      <c r="B789" s="121"/>
      <c r="C789" s="121"/>
      <c r="D789" s="121"/>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spans="1:26" ht="15.75" customHeight="1" x14ac:dyDescent="0.35">
      <c r="A790" s="121"/>
      <c r="B790" s="121"/>
      <c r="C790" s="121"/>
      <c r="D790" s="121"/>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spans="1:26" ht="15.75" customHeight="1" x14ac:dyDescent="0.35">
      <c r="A791" s="121"/>
      <c r="B791" s="121"/>
      <c r="C791" s="121"/>
      <c r="D791" s="121"/>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spans="1:26" ht="15.75" customHeight="1" x14ac:dyDescent="0.35">
      <c r="A792" s="121"/>
      <c r="B792" s="121"/>
      <c r="C792" s="121"/>
      <c r="D792" s="121"/>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spans="1:26" ht="15.75" customHeight="1" x14ac:dyDescent="0.35">
      <c r="A793" s="121"/>
      <c r="B793" s="121"/>
      <c r="C793" s="121"/>
      <c r="D793" s="121"/>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spans="1:26" ht="15.75" customHeight="1" x14ac:dyDescent="0.35">
      <c r="A794" s="121"/>
      <c r="B794" s="121"/>
      <c r="C794" s="121"/>
      <c r="D794" s="121"/>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spans="1:26" ht="15.75" customHeight="1" x14ac:dyDescent="0.35">
      <c r="A795" s="121"/>
      <c r="B795" s="121"/>
      <c r="C795" s="121"/>
      <c r="D795" s="121"/>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spans="1:26" ht="15.75" customHeight="1" x14ac:dyDescent="0.35">
      <c r="A796" s="121"/>
      <c r="B796" s="121"/>
      <c r="C796" s="121"/>
      <c r="D796" s="121"/>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spans="1:26" ht="15.75" customHeight="1" x14ac:dyDescent="0.35">
      <c r="A797" s="121"/>
      <c r="B797" s="121"/>
      <c r="C797" s="121"/>
      <c r="D797" s="121"/>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spans="1:26" ht="15.75" customHeight="1" x14ac:dyDescent="0.35">
      <c r="A798" s="121"/>
      <c r="B798" s="121"/>
      <c r="C798" s="121"/>
      <c r="D798" s="121"/>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spans="1:26" ht="15.75" customHeight="1" x14ac:dyDescent="0.35">
      <c r="A799" s="121"/>
      <c r="B799" s="121"/>
      <c r="C799" s="121"/>
      <c r="D799" s="121"/>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spans="1:26" ht="15.75" customHeight="1" x14ac:dyDescent="0.35">
      <c r="A800" s="121"/>
      <c r="B800" s="121"/>
      <c r="C800" s="121"/>
      <c r="D800" s="121"/>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spans="1:26" ht="15.75" customHeight="1" x14ac:dyDescent="0.35">
      <c r="A801" s="121"/>
      <c r="B801" s="121"/>
      <c r="C801" s="121"/>
      <c r="D801" s="121"/>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spans="1:26" ht="15.75" customHeight="1" x14ac:dyDescent="0.35">
      <c r="A802" s="121"/>
      <c r="B802" s="121"/>
      <c r="C802" s="121"/>
      <c r="D802" s="121"/>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spans="1:26" ht="15.75" customHeight="1" x14ac:dyDescent="0.35">
      <c r="A803" s="121"/>
      <c r="B803" s="121"/>
      <c r="C803" s="121"/>
      <c r="D803" s="121"/>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spans="1:26" ht="15.75" customHeight="1" x14ac:dyDescent="0.35">
      <c r="A804" s="121"/>
      <c r="B804" s="121"/>
      <c r="C804" s="121"/>
      <c r="D804" s="121"/>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spans="1:26" ht="15.75" customHeight="1" x14ac:dyDescent="0.35">
      <c r="A805" s="121"/>
      <c r="B805" s="121"/>
      <c r="C805" s="121"/>
      <c r="D805" s="121"/>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spans="1:26" ht="15.75" customHeight="1" x14ac:dyDescent="0.35">
      <c r="A806" s="121"/>
      <c r="B806" s="121"/>
      <c r="C806" s="121"/>
      <c r="D806" s="121"/>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spans="1:26" ht="15.75" customHeight="1" x14ac:dyDescent="0.35">
      <c r="A807" s="121"/>
      <c r="B807" s="121"/>
      <c r="C807" s="121"/>
      <c r="D807" s="121"/>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spans="1:26" ht="15.75" customHeight="1" x14ac:dyDescent="0.35">
      <c r="A808" s="121"/>
      <c r="B808" s="121"/>
      <c r="C808" s="121"/>
      <c r="D808" s="121"/>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spans="1:26" ht="15.75" customHeight="1" x14ac:dyDescent="0.35">
      <c r="A809" s="121"/>
      <c r="B809" s="121"/>
      <c r="C809" s="121"/>
      <c r="D809" s="121"/>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spans="1:26" ht="15.75" customHeight="1" x14ac:dyDescent="0.35">
      <c r="A810" s="121"/>
      <c r="B810" s="121"/>
      <c r="C810" s="121"/>
      <c r="D810" s="121"/>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spans="1:26" ht="15.75" customHeight="1" x14ac:dyDescent="0.35">
      <c r="A811" s="121"/>
      <c r="B811" s="121"/>
      <c r="C811" s="121"/>
      <c r="D811" s="121"/>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spans="1:26" ht="15.75" customHeight="1" x14ac:dyDescent="0.35">
      <c r="A812" s="121"/>
      <c r="B812" s="121"/>
      <c r="C812" s="121"/>
      <c r="D812" s="121"/>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spans="1:26" ht="15.75" customHeight="1" x14ac:dyDescent="0.35">
      <c r="A813" s="121"/>
      <c r="B813" s="121"/>
      <c r="C813" s="121"/>
      <c r="D813" s="121"/>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spans="1:26" ht="15.75" customHeight="1" x14ac:dyDescent="0.35">
      <c r="A814" s="121"/>
      <c r="B814" s="121"/>
      <c r="C814" s="121"/>
      <c r="D814" s="121"/>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spans="1:26" ht="15.75" customHeight="1" x14ac:dyDescent="0.35">
      <c r="A815" s="121"/>
      <c r="B815" s="121"/>
      <c r="C815" s="121"/>
      <c r="D815" s="121"/>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spans="1:26" ht="15.75" customHeight="1" x14ac:dyDescent="0.35">
      <c r="A816" s="121"/>
      <c r="B816" s="121"/>
      <c r="C816" s="121"/>
      <c r="D816" s="121"/>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spans="1:26" ht="15.75" customHeight="1" x14ac:dyDescent="0.35">
      <c r="A817" s="121"/>
      <c r="B817" s="121"/>
      <c r="C817" s="121"/>
      <c r="D817" s="121"/>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spans="1:26" ht="15.75" customHeight="1" x14ac:dyDescent="0.35">
      <c r="A818" s="121"/>
      <c r="B818" s="121"/>
      <c r="C818" s="121"/>
      <c r="D818" s="121"/>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spans="1:26" ht="15.75" customHeight="1" x14ac:dyDescent="0.35">
      <c r="A819" s="121"/>
      <c r="B819" s="121"/>
      <c r="C819" s="121"/>
      <c r="D819" s="121"/>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spans="1:26" ht="15.75" customHeight="1" x14ac:dyDescent="0.35">
      <c r="A820" s="121"/>
      <c r="B820" s="121"/>
      <c r="C820" s="121"/>
      <c r="D820" s="121"/>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spans="1:26" ht="15.75" customHeight="1" x14ac:dyDescent="0.35">
      <c r="A821" s="121"/>
      <c r="B821" s="121"/>
      <c r="C821" s="121"/>
      <c r="D821" s="121"/>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spans="1:26" ht="15.75" customHeight="1" x14ac:dyDescent="0.35">
      <c r="A822" s="121"/>
      <c r="B822" s="121"/>
      <c r="C822" s="121"/>
      <c r="D822" s="121"/>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spans="1:26" ht="15.75" customHeight="1" x14ac:dyDescent="0.35">
      <c r="A823" s="121"/>
      <c r="B823" s="121"/>
      <c r="C823" s="121"/>
      <c r="D823" s="121"/>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spans="1:26" ht="15.75" customHeight="1" x14ac:dyDescent="0.35">
      <c r="A824" s="121"/>
      <c r="B824" s="121"/>
      <c r="C824" s="121"/>
      <c r="D824" s="121"/>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spans="1:26" ht="15.75" customHeight="1" x14ac:dyDescent="0.35">
      <c r="A825" s="121"/>
      <c r="B825" s="121"/>
      <c r="C825" s="121"/>
      <c r="D825" s="121"/>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spans="1:26" ht="15.75" customHeight="1" x14ac:dyDescent="0.35">
      <c r="A826" s="121"/>
      <c r="B826" s="121"/>
      <c r="C826" s="121"/>
      <c r="D826" s="121"/>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spans="1:26" ht="15.75" customHeight="1" x14ac:dyDescent="0.35">
      <c r="A827" s="121"/>
      <c r="B827" s="121"/>
      <c r="C827" s="121"/>
      <c r="D827" s="121"/>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spans="1:26" ht="15.75" customHeight="1" x14ac:dyDescent="0.35">
      <c r="A828" s="121"/>
      <c r="B828" s="121"/>
      <c r="C828" s="121"/>
      <c r="D828" s="121"/>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spans="1:26" ht="15.75" customHeight="1" x14ac:dyDescent="0.35">
      <c r="A829" s="121"/>
      <c r="B829" s="121"/>
      <c r="C829" s="121"/>
      <c r="D829" s="121"/>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spans="1:26" ht="15.75" customHeight="1" x14ac:dyDescent="0.35">
      <c r="A830" s="121"/>
      <c r="B830" s="121"/>
      <c r="C830" s="121"/>
      <c r="D830" s="121"/>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spans="1:26" ht="15.75" customHeight="1" x14ac:dyDescent="0.35">
      <c r="A831" s="121"/>
      <c r="B831" s="121"/>
      <c r="C831" s="121"/>
      <c r="D831" s="121"/>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spans="1:26" ht="15.75" customHeight="1" x14ac:dyDescent="0.35">
      <c r="A832" s="121"/>
      <c r="B832" s="121"/>
      <c r="C832" s="121"/>
      <c r="D832" s="121"/>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spans="1:26" ht="15.75" customHeight="1" x14ac:dyDescent="0.35">
      <c r="A833" s="121"/>
      <c r="B833" s="121"/>
      <c r="C833" s="121"/>
      <c r="D833" s="121"/>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spans="1:26" ht="15.75" customHeight="1" x14ac:dyDescent="0.35">
      <c r="A834" s="121"/>
      <c r="B834" s="121"/>
      <c r="C834" s="121"/>
      <c r="D834" s="121"/>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spans="1:26" ht="15.75" customHeight="1" x14ac:dyDescent="0.35">
      <c r="A835" s="121"/>
      <c r="B835" s="121"/>
      <c r="C835" s="121"/>
      <c r="D835" s="121"/>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spans="1:26" ht="15.75" customHeight="1" x14ac:dyDescent="0.35">
      <c r="A836" s="121"/>
      <c r="B836" s="121"/>
      <c r="C836" s="121"/>
      <c r="D836" s="121"/>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spans="1:26" ht="15.75" customHeight="1" x14ac:dyDescent="0.35">
      <c r="A837" s="121"/>
      <c r="B837" s="121"/>
      <c r="C837" s="121"/>
      <c r="D837" s="121"/>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spans="1:26" ht="15.75" customHeight="1" x14ac:dyDescent="0.35">
      <c r="A838" s="121"/>
      <c r="B838" s="121"/>
      <c r="C838" s="121"/>
      <c r="D838" s="121"/>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spans="1:26" ht="15.75" customHeight="1" x14ac:dyDescent="0.35">
      <c r="A839" s="121"/>
      <c r="B839" s="121"/>
      <c r="C839" s="121"/>
      <c r="D839" s="121"/>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spans="1:26" ht="15.75" customHeight="1" x14ac:dyDescent="0.35">
      <c r="A840" s="121"/>
      <c r="B840" s="121"/>
      <c r="C840" s="121"/>
      <c r="D840" s="121"/>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spans="1:26" ht="15.75" customHeight="1" x14ac:dyDescent="0.35">
      <c r="A841" s="121"/>
      <c r="B841" s="121"/>
      <c r="C841" s="121"/>
      <c r="D841" s="121"/>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spans="1:26" ht="15.75" customHeight="1" x14ac:dyDescent="0.35">
      <c r="A842" s="121"/>
      <c r="B842" s="121"/>
      <c r="C842" s="121"/>
      <c r="D842" s="121"/>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spans="1:26" ht="15.75" customHeight="1" x14ac:dyDescent="0.35">
      <c r="A843" s="121"/>
      <c r="B843" s="121"/>
      <c r="C843" s="121"/>
      <c r="D843" s="121"/>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spans="1:26" ht="15.75" customHeight="1" x14ac:dyDescent="0.35">
      <c r="A844" s="121"/>
      <c r="B844" s="121"/>
      <c r="C844" s="121"/>
      <c r="D844" s="121"/>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spans="1:26" ht="15.75" customHeight="1" x14ac:dyDescent="0.35">
      <c r="A845" s="121"/>
      <c r="B845" s="121"/>
      <c r="C845" s="121"/>
      <c r="D845" s="121"/>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spans="1:26" ht="15.75" customHeight="1" x14ac:dyDescent="0.35">
      <c r="A846" s="121"/>
      <c r="B846" s="121"/>
      <c r="C846" s="121"/>
      <c r="D846" s="121"/>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spans="1:26" ht="15.75" customHeight="1" x14ac:dyDescent="0.35">
      <c r="A847" s="121"/>
      <c r="B847" s="121"/>
      <c r="C847" s="121"/>
      <c r="D847" s="121"/>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spans="1:26" ht="15.75" customHeight="1" x14ac:dyDescent="0.35">
      <c r="A848" s="121"/>
      <c r="B848" s="121"/>
      <c r="C848" s="121"/>
      <c r="D848" s="121"/>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spans="1:26" ht="15.75" customHeight="1" x14ac:dyDescent="0.35">
      <c r="A849" s="121"/>
      <c r="B849" s="121"/>
      <c r="C849" s="121"/>
      <c r="D849" s="121"/>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spans="1:26" ht="15.75" customHeight="1" x14ac:dyDescent="0.35">
      <c r="A850" s="121"/>
      <c r="B850" s="121"/>
      <c r="C850" s="121"/>
      <c r="D850" s="121"/>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spans="1:26" ht="15.75" customHeight="1" x14ac:dyDescent="0.35">
      <c r="A851" s="121"/>
      <c r="B851" s="121"/>
      <c r="C851" s="121"/>
      <c r="D851" s="121"/>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spans="1:26" ht="15.75" customHeight="1" x14ac:dyDescent="0.35">
      <c r="A852" s="121"/>
      <c r="B852" s="121"/>
      <c r="C852" s="121"/>
      <c r="D852" s="121"/>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spans="1:26" ht="15.75" customHeight="1" x14ac:dyDescent="0.35">
      <c r="A853" s="121"/>
      <c r="B853" s="121"/>
      <c r="C853" s="121"/>
      <c r="D853" s="121"/>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spans="1:26" ht="15.75" customHeight="1" x14ac:dyDescent="0.35">
      <c r="A854" s="121"/>
      <c r="B854" s="121"/>
      <c r="C854" s="121"/>
      <c r="D854" s="121"/>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spans="1:26" ht="15.75" customHeight="1" x14ac:dyDescent="0.35">
      <c r="A855" s="121"/>
      <c r="B855" s="121"/>
      <c r="C855" s="121"/>
      <c r="D855" s="121"/>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spans="1:26" ht="15.75" customHeight="1" x14ac:dyDescent="0.35">
      <c r="A856" s="121"/>
      <c r="B856" s="121"/>
      <c r="C856" s="121"/>
      <c r="D856" s="121"/>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spans="1:26" ht="15.75" customHeight="1" x14ac:dyDescent="0.35">
      <c r="A857" s="121"/>
      <c r="B857" s="121"/>
      <c r="C857" s="121"/>
      <c r="D857" s="121"/>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spans="1:26" ht="15.75" customHeight="1" x14ac:dyDescent="0.35">
      <c r="A858" s="121"/>
      <c r="B858" s="121"/>
      <c r="C858" s="121"/>
      <c r="D858" s="121"/>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spans="1:26" ht="15.75" customHeight="1" x14ac:dyDescent="0.35">
      <c r="A859" s="121"/>
      <c r="B859" s="121"/>
      <c r="C859" s="121"/>
      <c r="D859" s="121"/>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spans="1:26" ht="15.75" customHeight="1" x14ac:dyDescent="0.35">
      <c r="A860" s="121"/>
      <c r="B860" s="121"/>
      <c r="C860" s="121"/>
      <c r="D860" s="121"/>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spans="1:26" ht="15.75" customHeight="1" x14ac:dyDescent="0.35">
      <c r="A861" s="121"/>
      <c r="B861" s="121"/>
      <c r="C861" s="121"/>
      <c r="D861" s="121"/>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spans="1:26" ht="15.75" customHeight="1" x14ac:dyDescent="0.35">
      <c r="A862" s="121"/>
      <c r="B862" s="121"/>
      <c r="C862" s="121"/>
      <c r="D862" s="121"/>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spans="1:26" ht="15.75" customHeight="1" x14ac:dyDescent="0.35">
      <c r="A863" s="121"/>
      <c r="B863" s="121"/>
      <c r="C863" s="121"/>
      <c r="D863" s="121"/>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spans="1:26" ht="15.75" customHeight="1" x14ac:dyDescent="0.35">
      <c r="A864" s="121"/>
      <c r="B864" s="121"/>
      <c r="C864" s="121"/>
      <c r="D864" s="121"/>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spans="1:26" ht="15.75" customHeight="1" x14ac:dyDescent="0.35">
      <c r="A865" s="121"/>
      <c r="B865" s="121"/>
      <c r="C865" s="121"/>
      <c r="D865" s="121"/>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spans="1:26" ht="15.75" customHeight="1" x14ac:dyDescent="0.35">
      <c r="A866" s="121"/>
      <c r="B866" s="121"/>
      <c r="C866" s="121"/>
      <c r="D866" s="121"/>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spans="1:26" ht="15.75" customHeight="1" x14ac:dyDescent="0.35">
      <c r="A867" s="121"/>
      <c r="B867" s="121"/>
      <c r="C867" s="121"/>
      <c r="D867" s="121"/>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spans="1:26" ht="15.75" customHeight="1" x14ac:dyDescent="0.35">
      <c r="A868" s="121"/>
      <c r="B868" s="121"/>
      <c r="C868" s="121"/>
      <c r="D868" s="121"/>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spans="1:26" ht="15.75" customHeight="1" x14ac:dyDescent="0.35">
      <c r="A869" s="121"/>
      <c r="B869" s="121"/>
      <c r="C869" s="121"/>
      <c r="D869" s="121"/>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spans="1:26" ht="15.75" customHeight="1" x14ac:dyDescent="0.35">
      <c r="A870" s="121"/>
      <c r="B870" s="121"/>
      <c r="C870" s="121"/>
      <c r="D870" s="121"/>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spans="1:26" ht="15.75" customHeight="1" x14ac:dyDescent="0.35">
      <c r="A871" s="121"/>
      <c r="B871" s="121"/>
      <c r="C871" s="121"/>
      <c r="D871" s="121"/>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spans="1:26" ht="15.75" customHeight="1" x14ac:dyDescent="0.35">
      <c r="A872" s="121"/>
      <c r="B872" s="121"/>
      <c r="C872" s="121"/>
      <c r="D872" s="121"/>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spans="1:26" ht="15.75" customHeight="1" x14ac:dyDescent="0.35">
      <c r="A873" s="121"/>
      <c r="B873" s="121"/>
      <c r="C873" s="121"/>
      <c r="D873" s="121"/>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spans="1:26" ht="15.75" customHeight="1" x14ac:dyDescent="0.35">
      <c r="A874" s="121"/>
      <c r="B874" s="121"/>
      <c r="C874" s="121"/>
      <c r="D874" s="121"/>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spans="1:26" ht="15.75" customHeight="1" x14ac:dyDescent="0.35">
      <c r="A875" s="121"/>
      <c r="B875" s="121"/>
      <c r="C875" s="121"/>
      <c r="D875" s="121"/>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spans="1:26" ht="15.75" customHeight="1" x14ac:dyDescent="0.35">
      <c r="A876" s="121"/>
      <c r="B876" s="121"/>
      <c r="C876" s="121"/>
      <c r="D876" s="121"/>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spans="1:26" ht="15.75" customHeight="1" x14ac:dyDescent="0.35">
      <c r="A877" s="121"/>
      <c r="B877" s="121"/>
      <c r="C877" s="121"/>
      <c r="D877" s="121"/>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spans="1:26" ht="15.75" customHeight="1" x14ac:dyDescent="0.35">
      <c r="A878" s="121"/>
      <c r="B878" s="121"/>
      <c r="C878" s="121"/>
      <c r="D878" s="121"/>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spans="1:26" ht="15.75" customHeight="1" x14ac:dyDescent="0.35">
      <c r="A879" s="121"/>
      <c r="B879" s="121"/>
      <c r="C879" s="121"/>
      <c r="D879" s="121"/>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spans="1:26" ht="15.75" customHeight="1" x14ac:dyDescent="0.35">
      <c r="A880" s="121"/>
      <c r="B880" s="121"/>
      <c r="C880" s="121"/>
      <c r="D880" s="121"/>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spans="1:26" ht="15.75" customHeight="1" x14ac:dyDescent="0.35">
      <c r="A881" s="121"/>
      <c r="B881" s="121"/>
      <c r="C881" s="121"/>
      <c r="D881" s="121"/>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spans="1:26" ht="15.75" customHeight="1" x14ac:dyDescent="0.35">
      <c r="A882" s="121"/>
      <c r="B882" s="121"/>
      <c r="C882" s="121"/>
      <c r="D882" s="121"/>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spans="1:26" ht="15.75" customHeight="1" x14ac:dyDescent="0.35">
      <c r="A883" s="121"/>
      <c r="B883" s="121"/>
      <c r="C883" s="121"/>
      <c r="D883" s="121"/>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spans="1:26" ht="15.75" customHeight="1" x14ac:dyDescent="0.35">
      <c r="A884" s="121"/>
      <c r="B884" s="121"/>
      <c r="C884" s="121"/>
      <c r="D884" s="121"/>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spans="1:26" ht="15.75" customHeight="1" x14ac:dyDescent="0.35">
      <c r="A885" s="121"/>
      <c r="B885" s="121"/>
      <c r="C885" s="121"/>
      <c r="D885" s="121"/>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spans="1:26" ht="15.75" customHeight="1" x14ac:dyDescent="0.35">
      <c r="A886" s="121"/>
      <c r="B886" s="121"/>
      <c r="C886" s="121"/>
      <c r="D886" s="121"/>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spans="1:26" ht="15.75" customHeight="1" x14ac:dyDescent="0.35">
      <c r="A887" s="121"/>
      <c r="B887" s="121"/>
      <c r="C887" s="121"/>
      <c r="D887" s="121"/>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spans="1:26" ht="15.75" customHeight="1" x14ac:dyDescent="0.35">
      <c r="A888" s="121"/>
      <c r="B888" s="121"/>
      <c r="C888" s="121"/>
      <c r="D888" s="121"/>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spans="1:26" ht="15.75" customHeight="1" x14ac:dyDescent="0.35">
      <c r="A889" s="121"/>
      <c r="B889" s="121"/>
      <c r="C889" s="121"/>
      <c r="D889" s="121"/>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spans="1:26" ht="15.75" customHeight="1" x14ac:dyDescent="0.35">
      <c r="A890" s="121"/>
      <c r="B890" s="121"/>
      <c r="C890" s="121"/>
      <c r="D890" s="121"/>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spans="1:26" ht="15.75" customHeight="1" x14ac:dyDescent="0.35">
      <c r="A891" s="121"/>
      <c r="B891" s="121"/>
      <c r="C891" s="121"/>
      <c r="D891" s="121"/>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spans="1:26" ht="15.75" customHeight="1" x14ac:dyDescent="0.35">
      <c r="A892" s="121"/>
      <c r="B892" s="121"/>
      <c r="C892" s="121"/>
      <c r="D892" s="121"/>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spans="1:26" ht="15.75" customHeight="1" x14ac:dyDescent="0.35">
      <c r="A893" s="121"/>
      <c r="B893" s="121"/>
      <c r="C893" s="121"/>
      <c r="D893" s="121"/>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spans="1:26" ht="15.75" customHeight="1" x14ac:dyDescent="0.35">
      <c r="A894" s="121"/>
      <c r="B894" s="121"/>
      <c r="C894" s="121"/>
      <c r="D894" s="121"/>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spans="1:26" ht="15.75" customHeight="1" x14ac:dyDescent="0.35">
      <c r="A895" s="121"/>
      <c r="B895" s="121"/>
      <c r="C895" s="121"/>
      <c r="D895" s="121"/>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spans="1:26" ht="15.75" customHeight="1" x14ac:dyDescent="0.35">
      <c r="A896" s="121"/>
      <c r="B896" s="121"/>
      <c r="C896" s="121"/>
      <c r="D896" s="121"/>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spans="1:26" ht="15.75" customHeight="1" x14ac:dyDescent="0.35">
      <c r="A897" s="121"/>
      <c r="B897" s="121"/>
      <c r="C897" s="121"/>
      <c r="D897" s="121"/>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spans="1:26" ht="15.75" customHeight="1" x14ac:dyDescent="0.35">
      <c r="A898" s="121"/>
      <c r="B898" s="121"/>
      <c r="C898" s="121"/>
      <c r="D898" s="121"/>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spans="1:26" ht="15.75" customHeight="1" x14ac:dyDescent="0.35">
      <c r="A899" s="121"/>
      <c r="B899" s="121"/>
      <c r="C899" s="121"/>
      <c r="D899" s="121"/>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spans="1:26" ht="15.75" customHeight="1" x14ac:dyDescent="0.35">
      <c r="A900" s="121"/>
      <c r="B900" s="121"/>
      <c r="C900" s="121"/>
      <c r="D900" s="121"/>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spans="1:26" ht="15.75" customHeight="1" x14ac:dyDescent="0.35">
      <c r="A901" s="121"/>
      <c r="B901" s="121"/>
      <c r="C901" s="121"/>
      <c r="D901" s="121"/>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spans="1:26" ht="15.75" customHeight="1" x14ac:dyDescent="0.35">
      <c r="A902" s="121"/>
      <c r="B902" s="121"/>
      <c r="C902" s="121"/>
      <c r="D902" s="121"/>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spans="1:26" ht="15.75" customHeight="1" x14ac:dyDescent="0.35">
      <c r="A903" s="121"/>
      <c r="B903" s="121"/>
      <c r="C903" s="121"/>
      <c r="D903" s="121"/>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spans="1:26" ht="15.75" customHeight="1" x14ac:dyDescent="0.35">
      <c r="A904" s="121"/>
      <c r="B904" s="121"/>
      <c r="C904" s="121"/>
      <c r="D904" s="121"/>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spans="1:26" ht="15.75" customHeight="1" x14ac:dyDescent="0.35">
      <c r="A905" s="121"/>
      <c r="B905" s="121"/>
      <c r="C905" s="121"/>
      <c r="D905" s="121"/>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spans="1:26" ht="15.75" customHeight="1" x14ac:dyDescent="0.35">
      <c r="A906" s="121"/>
      <c r="B906" s="121"/>
      <c r="C906" s="121"/>
      <c r="D906" s="121"/>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spans="1:26" ht="15.75" customHeight="1" x14ac:dyDescent="0.35">
      <c r="A907" s="121"/>
      <c r="B907" s="121"/>
      <c r="C907" s="121"/>
      <c r="D907" s="121"/>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spans="1:26" ht="15.75" customHeight="1" x14ac:dyDescent="0.35">
      <c r="A908" s="121"/>
      <c r="B908" s="121"/>
      <c r="C908" s="121"/>
      <c r="D908" s="121"/>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spans="1:26" ht="15.75" customHeight="1" x14ac:dyDescent="0.35">
      <c r="A909" s="121"/>
      <c r="B909" s="121"/>
      <c r="C909" s="121"/>
      <c r="D909" s="121"/>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spans="1:26" ht="15.75" customHeight="1" x14ac:dyDescent="0.35">
      <c r="A910" s="121"/>
      <c r="B910" s="121"/>
      <c r="C910" s="121"/>
      <c r="D910" s="121"/>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spans="1:26" ht="15.75" customHeight="1" x14ac:dyDescent="0.35">
      <c r="A911" s="121"/>
      <c r="B911" s="121"/>
      <c r="C911" s="121"/>
      <c r="D911" s="121"/>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spans="1:26" ht="15.75" customHeight="1" x14ac:dyDescent="0.35">
      <c r="A912" s="121"/>
      <c r="B912" s="121"/>
      <c r="C912" s="121"/>
      <c r="D912" s="121"/>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spans="1:26" ht="15.75" customHeight="1" x14ac:dyDescent="0.35">
      <c r="A913" s="121"/>
      <c r="B913" s="121"/>
      <c r="C913" s="121"/>
      <c r="D913" s="121"/>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spans="1:26" ht="15.75" customHeight="1" x14ac:dyDescent="0.35">
      <c r="A914" s="121"/>
      <c r="B914" s="121"/>
      <c r="C914" s="121"/>
      <c r="D914" s="121"/>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spans="1:26" ht="15.75" customHeight="1" x14ac:dyDescent="0.35">
      <c r="A915" s="121"/>
      <c r="B915" s="121"/>
      <c r="C915" s="121"/>
      <c r="D915" s="121"/>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spans="1:26" ht="15.75" customHeight="1" x14ac:dyDescent="0.35">
      <c r="A916" s="121"/>
      <c r="B916" s="121"/>
      <c r="C916" s="121"/>
      <c r="D916" s="121"/>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spans="1:26" ht="15.75" customHeight="1" x14ac:dyDescent="0.35">
      <c r="A917" s="121"/>
      <c r="B917" s="121"/>
      <c r="C917" s="121"/>
      <c r="D917" s="121"/>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spans="1:26" ht="15.75" customHeight="1" x14ac:dyDescent="0.35">
      <c r="A918" s="121"/>
      <c r="B918" s="121"/>
      <c r="C918" s="121"/>
      <c r="D918" s="121"/>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spans="1:26" ht="15.75" customHeight="1" x14ac:dyDescent="0.35">
      <c r="A919" s="121"/>
      <c r="B919" s="121"/>
      <c r="C919" s="121"/>
      <c r="D919" s="121"/>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spans="1:26" ht="15.75" customHeight="1" x14ac:dyDescent="0.35">
      <c r="A920" s="121"/>
      <c r="B920" s="121"/>
      <c r="C920" s="121"/>
      <c r="D920" s="121"/>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spans="1:26" ht="15.75" customHeight="1" x14ac:dyDescent="0.35">
      <c r="A921" s="121"/>
      <c r="B921" s="121"/>
      <c r="C921" s="121"/>
      <c r="D921" s="121"/>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spans="1:26" ht="15.75" customHeight="1" x14ac:dyDescent="0.35">
      <c r="A922" s="121"/>
      <c r="B922" s="121"/>
      <c r="C922" s="121"/>
      <c r="D922" s="121"/>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spans="1:26" ht="15.75" customHeight="1" x14ac:dyDescent="0.35">
      <c r="A923" s="121"/>
      <c r="B923" s="121"/>
      <c r="C923" s="121"/>
      <c r="D923" s="121"/>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spans="1:26" ht="15.75" customHeight="1" x14ac:dyDescent="0.35">
      <c r="A924" s="121"/>
      <c r="B924" s="121"/>
      <c r="C924" s="121"/>
      <c r="D924" s="121"/>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spans="1:26" ht="15.75" customHeight="1" x14ac:dyDescent="0.35">
      <c r="A925" s="121"/>
      <c r="B925" s="121"/>
      <c r="C925" s="121"/>
      <c r="D925" s="121"/>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spans="1:26" ht="15.75" customHeight="1" x14ac:dyDescent="0.35">
      <c r="A926" s="121"/>
      <c r="B926" s="121"/>
      <c r="C926" s="121"/>
      <c r="D926" s="121"/>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spans="1:26" ht="15.75" customHeight="1" x14ac:dyDescent="0.35">
      <c r="A927" s="121"/>
      <c r="B927" s="121"/>
      <c r="C927" s="121"/>
      <c r="D927" s="121"/>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spans="1:26" ht="15.75" customHeight="1" x14ac:dyDescent="0.35">
      <c r="A928" s="121"/>
      <c r="B928" s="121"/>
      <c r="C928" s="121"/>
      <c r="D928" s="121"/>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spans="1:26" ht="15.75" customHeight="1" x14ac:dyDescent="0.35">
      <c r="A929" s="121"/>
      <c r="B929" s="121"/>
      <c r="C929" s="121"/>
      <c r="D929" s="121"/>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spans="1:26" ht="15.75" customHeight="1" x14ac:dyDescent="0.35">
      <c r="A930" s="121"/>
      <c r="B930" s="121"/>
      <c r="C930" s="121"/>
      <c r="D930" s="121"/>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spans="1:26" ht="15.75" customHeight="1" x14ac:dyDescent="0.35">
      <c r="A931" s="121"/>
      <c r="B931" s="121"/>
      <c r="C931" s="121"/>
      <c r="D931" s="121"/>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spans="1:26" ht="15.75" customHeight="1" x14ac:dyDescent="0.35">
      <c r="A932" s="121"/>
      <c r="B932" s="121"/>
      <c r="C932" s="121"/>
      <c r="D932" s="121"/>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spans="1:26" ht="15.75" customHeight="1" x14ac:dyDescent="0.35">
      <c r="A933" s="121"/>
      <c r="B933" s="121"/>
      <c r="C933" s="121"/>
      <c r="D933" s="121"/>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spans="1:26" ht="15.75" customHeight="1" x14ac:dyDescent="0.35">
      <c r="A934" s="121"/>
      <c r="B934" s="121"/>
      <c r="C934" s="121"/>
      <c r="D934" s="121"/>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spans="1:26" ht="15.75" customHeight="1" x14ac:dyDescent="0.35">
      <c r="A935" s="121"/>
      <c r="B935" s="121"/>
      <c r="C935" s="121"/>
      <c r="D935" s="121"/>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spans="1:26" ht="15.75" customHeight="1" x14ac:dyDescent="0.35">
      <c r="A936" s="121"/>
      <c r="B936" s="121"/>
      <c r="C936" s="121"/>
      <c r="D936" s="121"/>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spans="1:26" ht="15.75" customHeight="1" x14ac:dyDescent="0.35">
      <c r="A937" s="121"/>
      <c r="B937" s="121"/>
      <c r="C937" s="121"/>
      <c r="D937" s="121"/>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spans="1:26" ht="15.75" customHeight="1" x14ac:dyDescent="0.35">
      <c r="A938" s="121"/>
      <c r="B938" s="121"/>
      <c r="C938" s="121"/>
      <c r="D938" s="121"/>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spans="1:26" ht="15.75" customHeight="1" x14ac:dyDescent="0.35">
      <c r="A939" s="121"/>
      <c r="B939" s="121"/>
      <c r="C939" s="121"/>
      <c r="D939" s="121"/>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spans="1:26" ht="15.75" customHeight="1" x14ac:dyDescent="0.35">
      <c r="A940" s="121"/>
      <c r="B940" s="121"/>
      <c r="C940" s="121"/>
      <c r="D940" s="121"/>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spans="1:26" ht="15.75" customHeight="1" x14ac:dyDescent="0.35">
      <c r="A941" s="121"/>
      <c r="B941" s="121"/>
      <c r="C941" s="121"/>
      <c r="D941" s="121"/>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spans="1:26" ht="15.75" customHeight="1" x14ac:dyDescent="0.35">
      <c r="A942" s="121"/>
      <c r="B942" s="121"/>
      <c r="C942" s="121"/>
      <c r="D942" s="121"/>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spans="1:26" ht="15.75" customHeight="1" x14ac:dyDescent="0.35">
      <c r="A943" s="121"/>
      <c r="B943" s="121"/>
      <c r="C943" s="121"/>
      <c r="D943" s="121"/>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spans="1:26" ht="15.75" customHeight="1" x14ac:dyDescent="0.35">
      <c r="A944" s="121"/>
      <c r="B944" s="121"/>
      <c r="C944" s="121"/>
      <c r="D944" s="121"/>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spans="1:26" ht="15.75" customHeight="1" x14ac:dyDescent="0.35">
      <c r="A945" s="121"/>
      <c r="B945" s="121"/>
      <c r="C945" s="121"/>
      <c r="D945" s="121"/>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spans="1:26" ht="15.75" customHeight="1" x14ac:dyDescent="0.35">
      <c r="A946" s="121"/>
      <c r="B946" s="121"/>
      <c r="C946" s="121"/>
      <c r="D946" s="121"/>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spans="1:26" ht="15.75" customHeight="1" x14ac:dyDescent="0.35">
      <c r="A947" s="121"/>
      <c r="B947" s="121"/>
      <c r="C947" s="121"/>
      <c r="D947" s="121"/>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spans="1:26" ht="15.75" customHeight="1" x14ac:dyDescent="0.35">
      <c r="A948" s="121"/>
      <c r="B948" s="121"/>
      <c r="C948" s="121"/>
      <c r="D948" s="121"/>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spans="1:26" ht="15.75" customHeight="1" x14ac:dyDescent="0.35">
      <c r="A949" s="121"/>
      <c r="B949" s="121"/>
      <c r="C949" s="121"/>
      <c r="D949" s="121"/>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spans="1:26" ht="15.75" customHeight="1" x14ac:dyDescent="0.35">
      <c r="A950" s="121"/>
      <c r="B950" s="121"/>
      <c r="C950" s="121"/>
      <c r="D950" s="121"/>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spans="1:26" ht="15.75" customHeight="1" x14ac:dyDescent="0.35">
      <c r="A951" s="121"/>
      <c r="B951" s="121"/>
      <c r="C951" s="121"/>
      <c r="D951" s="121"/>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spans="1:26" ht="15.75" customHeight="1" x14ac:dyDescent="0.35">
      <c r="A952" s="121"/>
      <c r="B952" s="121"/>
      <c r="C952" s="121"/>
      <c r="D952" s="121"/>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spans="1:26" ht="15.75" customHeight="1" x14ac:dyDescent="0.35">
      <c r="A953" s="121"/>
      <c r="B953" s="121"/>
      <c r="C953" s="121"/>
      <c r="D953" s="121"/>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spans="1:26" ht="15.75" customHeight="1" x14ac:dyDescent="0.35">
      <c r="A954" s="121"/>
      <c r="B954" s="121"/>
      <c r="C954" s="121"/>
      <c r="D954" s="121"/>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spans="1:26" ht="15.75" customHeight="1" x14ac:dyDescent="0.35">
      <c r="A955" s="121"/>
      <c r="B955" s="121"/>
      <c r="C955" s="121"/>
      <c r="D955" s="121"/>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spans="1:26" ht="15.75" customHeight="1" x14ac:dyDescent="0.35">
      <c r="A956" s="121"/>
      <c r="B956" s="121"/>
      <c r="C956" s="121"/>
      <c r="D956" s="121"/>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spans="1:26" ht="15.75" customHeight="1" x14ac:dyDescent="0.35">
      <c r="A957" s="121"/>
      <c r="B957" s="121"/>
      <c r="C957" s="121"/>
      <c r="D957" s="121"/>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spans="1:26" ht="15.75" customHeight="1" x14ac:dyDescent="0.35">
      <c r="A958" s="121"/>
      <c r="B958" s="121"/>
      <c r="C958" s="121"/>
      <c r="D958" s="121"/>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spans="1:26" ht="15.75" customHeight="1" x14ac:dyDescent="0.35">
      <c r="A959" s="121"/>
      <c r="B959" s="121"/>
      <c r="C959" s="121"/>
      <c r="D959" s="121"/>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spans="1:26" ht="15.75" customHeight="1" x14ac:dyDescent="0.35">
      <c r="A960" s="121"/>
      <c r="B960" s="121"/>
      <c r="C960" s="121"/>
      <c r="D960" s="121"/>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spans="1:26" ht="15.75" customHeight="1" x14ac:dyDescent="0.35">
      <c r="A961" s="121"/>
      <c r="B961" s="121"/>
      <c r="C961" s="121"/>
      <c r="D961" s="121"/>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spans="1:26" ht="15.75" customHeight="1" x14ac:dyDescent="0.35">
      <c r="A962" s="121"/>
      <c r="B962" s="121"/>
      <c r="C962" s="121"/>
      <c r="D962" s="121"/>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spans="1:26" ht="15.75" customHeight="1" x14ac:dyDescent="0.35">
      <c r="A963" s="121"/>
      <c r="B963" s="121"/>
      <c r="C963" s="121"/>
      <c r="D963" s="121"/>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spans="1:26" ht="15.75" customHeight="1" x14ac:dyDescent="0.35">
      <c r="A964" s="121"/>
      <c r="B964" s="121"/>
      <c r="C964" s="121"/>
      <c r="D964" s="121"/>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spans="1:26" ht="15.75" customHeight="1" x14ac:dyDescent="0.35">
      <c r="A965" s="121"/>
      <c r="B965" s="121"/>
      <c r="C965" s="121"/>
      <c r="D965" s="121"/>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spans="1:26" ht="15.75" customHeight="1" x14ac:dyDescent="0.35">
      <c r="A966" s="121"/>
      <c r="B966" s="121"/>
      <c r="C966" s="121"/>
      <c r="D966" s="121"/>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spans="1:26" ht="15.75" customHeight="1" x14ac:dyDescent="0.35">
      <c r="A967" s="121"/>
      <c r="B967" s="121"/>
      <c r="C967" s="121"/>
      <c r="D967" s="121"/>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spans="1:26" ht="15.75" customHeight="1" x14ac:dyDescent="0.35">
      <c r="A968" s="121"/>
      <c r="B968" s="121"/>
      <c r="C968" s="121"/>
      <c r="D968" s="121"/>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spans="1:26" ht="15.75" customHeight="1" x14ac:dyDescent="0.35">
      <c r="A969" s="121"/>
      <c r="B969" s="121"/>
      <c r="C969" s="121"/>
      <c r="D969" s="121"/>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spans="1:26" ht="15.75" customHeight="1" x14ac:dyDescent="0.35">
      <c r="A970" s="121"/>
      <c r="B970" s="121"/>
      <c r="C970" s="121"/>
      <c r="D970" s="121"/>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spans="1:26" ht="15.75" customHeight="1" x14ac:dyDescent="0.35">
      <c r="A971" s="121"/>
      <c r="B971" s="121"/>
      <c r="C971" s="121"/>
      <c r="D971" s="121"/>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spans="1:26" ht="15.75" customHeight="1" x14ac:dyDescent="0.35">
      <c r="A972" s="121"/>
      <c r="B972" s="121"/>
      <c r="C972" s="121"/>
      <c r="D972" s="121"/>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spans="1:26" ht="15.75" customHeight="1" x14ac:dyDescent="0.35">
      <c r="A973" s="121"/>
      <c r="B973" s="121"/>
      <c r="C973" s="121"/>
      <c r="D973" s="121"/>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spans="1:26" ht="15.75" customHeight="1" x14ac:dyDescent="0.35">
      <c r="A974" s="121"/>
      <c r="B974" s="121"/>
      <c r="C974" s="121"/>
      <c r="D974" s="121"/>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spans="1:26" ht="15.75" customHeight="1" x14ac:dyDescent="0.35">
      <c r="A975" s="121"/>
      <c r="B975" s="121"/>
      <c r="C975" s="121"/>
      <c r="D975" s="121"/>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spans="1:26" ht="15.75" customHeight="1" x14ac:dyDescent="0.35">
      <c r="A976" s="121"/>
      <c r="B976" s="121"/>
      <c r="C976" s="121"/>
      <c r="D976" s="121"/>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spans="1:26" ht="15.75" customHeight="1" x14ac:dyDescent="0.35">
      <c r="A977" s="121"/>
      <c r="B977" s="121"/>
      <c r="C977" s="121"/>
      <c r="D977" s="121"/>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spans="1:26" ht="15.75" customHeight="1" x14ac:dyDescent="0.35">
      <c r="A978" s="121"/>
      <c r="B978" s="121"/>
      <c r="C978" s="121"/>
      <c r="D978" s="121"/>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spans="1:26" ht="15.75" customHeight="1" x14ac:dyDescent="0.35">
      <c r="A979" s="121"/>
      <c r="B979" s="121"/>
      <c r="C979" s="121"/>
      <c r="D979" s="121"/>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spans="1:26" ht="15.75" customHeight="1" x14ac:dyDescent="0.35">
      <c r="A980" s="121"/>
      <c r="B980" s="121"/>
      <c r="C980" s="121"/>
      <c r="D980" s="121"/>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spans="1:26" ht="15.75" customHeight="1" x14ac:dyDescent="0.35">
      <c r="A981" s="121"/>
      <c r="B981" s="121"/>
      <c r="C981" s="121"/>
      <c r="D981" s="121"/>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spans="1:26" ht="15.75" customHeight="1" x14ac:dyDescent="0.35">
      <c r="A982" s="121"/>
      <c r="B982" s="121"/>
      <c r="C982" s="121"/>
      <c r="D982" s="121"/>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spans="1:26" ht="15.75" customHeight="1" x14ac:dyDescent="0.35">
      <c r="A983" s="121"/>
      <c r="B983" s="121"/>
      <c r="C983" s="121"/>
      <c r="D983" s="121"/>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spans="1:26" ht="15.75" customHeight="1" x14ac:dyDescent="0.35">
      <c r="A984" s="121"/>
      <c r="B984" s="121"/>
      <c r="C984" s="121"/>
      <c r="D984" s="121"/>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spans="1:26" ht="15.75" customHeight="1" x14ac:dyDescent="0.35">
      <c r="A985" s="121"/>
      <c r="B985" s="121"/>
      <c r="C985" s="121"/>
      <c r="D985" s="121"/>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spans="1:26" ht="15.75" customHeight="1" x14ac:dyDescent="0.35">
      <c r="A986" s="121"/>
      <c r="B986" s="121"/>
      <c r="C986" s="121"/>
      <c r="D986" s="121"/>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spans="1:26" ht="15.75" customHeight="1" x14ac:dyDescent="0.35">
      <c r="A987" s="121"/>
      <c r="B987" s="121"/>
      <c r="C987" s="121"/>
      <c r="D987" s="121"/>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spans="1:26" ht="15.75" customHeight="1" x14ac:dyDescent="0.35">
      <c r="A988" s="121"/>
      <c r="B988" s="121"/>
      <c r="C988" s="121"/>
      <c r="D988" s="121"/>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spans="1:26" ht="15.75" customHeight="1" x14ac:dyDescent="0.35">
      <c r="A989" s="121"/>
      <c r="B989" s="121"/>
      <c r="C989" s="121"/>
      <c r="D989" s="121"/>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spans="1:26" ht="15.75" customHeight="1" x14ac:dyDescent="0.35">
      <c r="A990" s="121"/>
      <c r="B990" s="121"/>
      <c r="C990" s="121"/>
      <c r="D990" s="121"/>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spans="1:26" ht="15.75" customHeight="1" x14ac:dyDescent="0.35">
      <c r="A991" s="121"/>
      <c r="B991" s="121"/>
      <c r="C991" s="121"/>
      <c r="D991" s="121"/>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spans="1:26" ht="15.75" customHeight="1" x14ac:dyDescent="0.35">
      <c r="A992" s="121"/>
      <c r="B992" s="121"/>
      <c r="C992" s="121"/>
      <c r="D992" s="121"/>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spans="1:26" ht="15.75" customHeight="1" x14ac:dyDescent="0.35">
      <c r="A993" s="121"/>
      <c r="B993" s="121"/>
      <c r="C993" s="121"/>
      <c r="D993" s="121"/>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spans="1:26" ht="15.75" customHeight="1" x14ac:dyDescent="0.35">
      <c r="A994" s="121"/>
      <c r="B994" s="121"/>
      <c r="C994" s="121"/>
      <c r="D994" s="121"/>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spans="1:26" ht="15.75" customHeight="1" x14ac:dyDescent="0.35">
      <c r="A995" s="121"/>
      <c r="B995" s="121"/>
      <c r="C995" s="121"/>
      <c r="D995" s="121"/>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spans="1:26" ht="15.75" customHeight="1" x14ac:dyDescent="0.35">
      <c r="A996" s="121"/>
      <c r="B996" s="121"/>
      <c r="C996" s="121"/>
      <c r="D996" s="121"/>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spans="1:26" ht="15.75" customHeight="1" x14ac:dyDescent="0.35">
      <c r="A997" s="121"/>
      <c r="B997" s="121"/>
      <c r="C997" s="121"/>
      <c r="D997" s="121"/>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spans="1:26" ht="15.75" customHeight="1" x14ac:dyDescent="0.35">
      <c r="A998" s="121"/>
      <c r="B998" s="121"/>
      <c r="C998" s="121"/>
      <c r="D998" s="121"/>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spans="1:26" ht="15.75" customHeight="1" x14ac:dyDescent="0.35">
      <c r="A999" s="121"/>
      <c r="B999" s="121"/>
      <c r="C999" s="121"/>
      <c r="D999" s="121"/>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spans="1:26" ht="15.75" customHeight="1" x14ac:dyDescent="0.35">
      <c r="A1000" s="121"/>
      <c r="B1000" s="121"/>
      <c r="C1000" s="121"/>
      <c r="D1000" s="121"/>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K30" sqref="K30"/>
    </sheetView>
  </sheetViews>
  <sheetFormatPr defaultColWidth="12.7265625" defaultRowHeight="14.5" x14ac:dyDescent="0.35"/>
  <cols>
    <col min="1" max="1" width="21.7265625" style="28" customWidth="1"/>
    <col min="2" max="2" width="9.36328125" style="28" customWidth="1"/>
    <col min="3" max="3" width="14.08984375" style="28" customWidth="1"/>
    <col min="4" max="7" width="9.36328125" style="28" customWidth="1"/>
    <col min="8" max="8" width="18.36328125" style="28" customWidth="1"/>
    <col min="9" max="9" width="15.08984375" style="28" customWidth="1"/>
    <col min="10" max="11" width="9.36328125" style="28" customWidth="1"/>
    <col min="12" max="26" width="9.26953125" style="28" customWidth="1"/>
    <col min="27" max="16384" width="12.7265625" style="28"/>
  </cols>
  <sheetData>
    <row r="1" spans="1:26" ht="15.75" customHeight="1" x14ac:dyDescent="0.35">
      <c r="A1" s="135" t="s">
        <v>1607</v>
      </c>
      <c r="B1" s="135" t="s">
        <v>1422</v>
      </c>
      <c r="C1" s="136" t="s">
        <v>1608</v>
      </c>
      <c r="D1" s="135"/>
      <c r="E1" s="135"/>
      <c r="F1" s="136" t="s">
        <v>1609</v>
      </c>
      <c r="G1" s="135"/>
      <c r="H1" s="135"/>
      <c r="I1" s="135"/>
      <c r="J1" s="135"/>
      <c r="K1" s="135"/>
      <c r="L1" s="135"/>
      <c r="M1" s="135"/>
      <c r="N1" s="135"/>
      <c r="O1" s="135"/>
      <c r="P1" s="135"/>
      <c r="Q1" s="135"/>
      <c r="R1" s="135"/>
      <c r="S1" s="135"/>
      <c r="T1" s="135"/>
      <c r="U1" s="135"/>
      <c r="V1" s="135"/>
      <c r="W1" s="135"/>
      <c r="X1" s="135"/>
      <c r="Y1" s="135"/>
      <c r="Z1" s="135"/>
    </row>
    <row r="2" spans="1:26" ht="15.75" customHeight="1" x14ac:dyDescent="0.35">
      <c r="A2" s="137" t="s">
        <v>1610</v>
      </c>
      <c r="B2" s="135" t="s">
        <v>1611</v>
      </c>
      <c r="C2" s="135" t="s">
        <v>1612</v>
      </c>
      <c r="D2" s="135"/>
      <c r="E2" s="135"/>
      <c r="F2" s="135">
        <v>-54.651095819949695</v>
      </c>
      <c r="G2" s="135"/>
      <c r="H2" s="135"/>
      <c r="I2" s="121"/>
      <c r="J2" s="121"/>
      <c r="K2" s="121"/>
      <c r="L2" s="135"/>
      <c r="M2" s="135"/>
      <c r="N2" s="135"/>
      <c r="O2" s="135"/>
      <c r="P2" s="135"/>
      <c r="Q2" s="135"/>
      <c r="R2" s="135"/>
      <c r="S2" s="135"/>
      <c r="T2" s="135"/>
      <c r="U2" s="135"/>
      <c r="V2" s="135"/>
      <c r="W2" s="135"/>
      <c r="X2" s="135"/>
      <c r="Y2" s="135"/>
      <c r="Z2" s="135"/>
    </row>
    <row r="3" spans="1:26" ht="15.75" customHeight="1" x14ac:dyDescent="0.35">
      <c r="A3" s="137" t="s">
        <v>1613</v>
      </c>
      <c r="B3" s="135" t="s">
        <v>1614</v>
      </c>
      <c r="C3" s="135" t="s">
        <v>1612</v>
      </c>
      <c r="D3" s="135"/>
      <c r="E3" s="135"/>
      <c r="F3" s="135">
        <v>-5.9427464922921054</v>
      </c>
      <c r="G3" s="135"/>
      <c r="H3" s="135"/>
      <c r="I3" s="121"/>
      <c r="J3" s="121"/>
      <c r="K3" s="121"/>
      <c r="L3" s="135"/>
      <c r="M3" s="135"/>
      <c r="N3" s="135"/>
      <c r="O3" s="135"/>
      <c r="P3" s="135"/>
      <c r="Q3" s="135"/>
      <c r="R3" s="135"/>
      <c r="S3" s="135"/>
      <c r="T3" s="135"/>
      <c r="U3" s="135"/>
      <c r="V3" s="135"/>
      <c r="W3" s="135"/>
      <c r="X3" s="135"/>
      <c r="Y3" s="135"/>
      <c r="Z3" s="135"/>
    </row>
    <row r="4" spans="1:26" ht="15.75" customHeight="1" x14ac:dyDescent="0.35">
      <c r="A4" s="137" t="s">
        <v>1615</v>
      </c>
      <c r="B4" s="135" t="s">
        <v>1421</v>
      </c>
      <c r="C4" s="135" t="s">
        <v>1612</v>
      </c>
      <c r="D4" s="135"/>
      <c r="E4" s="135"/>
      <c r="F4" s="135">
        <v>14.110681388807681</v>
      </c>
      <c r="G4" s="135"/>
      <c r="H4" s="135"/>
      <c r="I4" s="138" t="s">
        <v>1616</v>
      </c>
      <c r="J4" s="121" t="s">
        <v>1690</v>
      </c>
      <c r="K4" s="121"/>
      <c r="L4" s="135"/>
      <c r="M4" s="135"/>
      <c r="N4" s="135"/>
      <c r="O4" s="135"/>
      <c r="P4" s="135"/>
      <c r="Q4" s="135"/>
      <c r="R4" s="135"/>
      <c r="S4" s="135"/>
      <c r="T4" s="135"/>
      <c r="U4" s="135"/>
      <c r="V4" s="135"/>
      <c r="W4" s="135"/>
      <c r="X4" s="135"/>
      <c r="Y4" s="135"/>
      <c r="Z4" s="135"/>
    </row>
    <row r="5" spans="1:26" ht="15.75" customHeight="1" x14ac:dyDescent="0.35">
      <c r="A5" s="137" t="s">
        <v>1618</v>
      </c>
      <c r="B5" s="135" t="s">
        <v>1619</v>
      </c>
      <c r="C5" s="135" t="s">
        <v>1612</v>
      </c>
      <c r="D5" s="135"/>
      <c r="E5" s="135"/>
      <c r="F5" s="135">
        <v>-32.560941459691399</v>
      </c>
      <c r="G5" s="135"/>
      <c r="H5" s="124" t="s">
        <v>1575</v>
      </c>
      <c r="I5" s="121" t="s">
        <v>713</v>
      </c>
      <c r="J5" s="121">
        <f t="shared" ref="J5:J11" si="0">SUMIFS(F:F,A:A,$J$4,C:C,I5)</f>
        <v>15.130927757733746</v>
      </c>
      <c r="K5" s="121"/>
      <c r="L5" s="135"/>
      <c r="M5" s="135"/>
      <c r="N5" s="135"/>
      <c r="O5" s="135"/>
      <c r="P5" s="135"/>
      <c r="Q5" s="135"/>
      <c r="R5" s="135"/>
      <c r="S5" s="135"/>
      <c r="T5" s="135"/>
      <c r="U5" s="135"/>
      <c r="V5" s="135"/>
      <c r="W5" s="135"/>
      <c r="X5" s="135"/>
      <c r="Y5" s="135"/>
      <c r="Z5" s="135"/>
    </row>
    <row r="6" spans="1:26" ht="15.75" customHeight="1" x14ac:dyDescent="0.35">
      <c r="A6" s="137" t="s">
        <v>1620</v>
      </c>
      <c r="B6" s="135" t="s">
        <v>1621</v>
      </c>
      <c r="C6" s="135" t="s">
        <v>1612</v>
      </c>
      <c r="D6" s="135"/>
      <c r="E6" s="135"/>
      <c r="F6" s="135">
        <v>-47.127535558012717</v>
      </c>
      <c r="G6" s="135"/>
      <c r="H6" s="124" t="s">
        <v>55</v>
      </c>
      <c r="I6" s="121" t="s">
        <v>99</v>
      </c>
      <c r="J6" s="121">
        <f t="shared" si="0"/>
        <v>41.826003198154275</v>
      </c>
      <c r="K6" s="121"/>
      <c r="L6" s="135"/>
      <c r="M6" s="135"/>
      <c r="N6" s="135"/>
      <c r="O6" s="135"/>
      <c r="P6" s="135"/>
      <c r="Q6" s="135"/>
      <c r="R6" s="135"/>
      <c r="S6" s="135"/>
      <c r="T6" s="135"/>
      <c r="U6" s="135"/>
      <c r="V6" s="135"/>
      <c r="W6" s="135"/>
      <c r="X6" s="135"/>
      <c r="Y6" s="135"/>
      <c r="Z6" s="135"/>
    </row>
    <row r="7" spans="1:26" ht="15.75" customHeight="1" x14ac:dyDescent="0.35">
      <c r="A7" s="137" t="s">
        <v>1617</v>
      </c>
      <c r="B7" s="135" t="s">
        <v>484</v>
      </c>
      <c r="C7" s="135" t="s">
        <v>1612</v>
      </c>
      <c r="D7" s="135"/>
      <c r="E7" s="135"/>
      <c r="F7" s="135">
        <v>-2.6907445136881849</v>
      </c>
      <c r="G7" s="135"/>
      <c r="H7" s="124" t="s">
        <v>1576</v>
      </c>
      <c r="I7" s="121" t="s">
        <v>9</v>
      </c>
      <c r="J7" s="121">
        <f t="shared" si="0"/>
        <v>31.874134707577742</v>
      </c>
      <c r="K7" s="121"/>
      <c r="L7" s="135"/>
      <c r="M7" s="135"/>
      <c r="N7" s="135"/>
      <c r="O7" s="135"/>
      <c r="P7" s="135"/>
      <c r="Q7" s="135"/>
      <c r="R7" s="135"/>
      <c r="S7" s="135"/>
      <c r="T7" s="135"/>
      <c r="U7" s="135"/>
      <c r="V7" s="135"/>
      <c r="W7" s="135"/>
      <c r="X7" s="135"/>
      <c r="Y7" s="135"/>
      <c r="Z7" s="135"/>
    </row>
    <row r="8" spans="1:26" ht="15.75" customHeight="1" x14ac:dyDescent="0.35">
      <c r="A8" s="137" t="s">
        <v>1622</v>
      </c>
      <c r="B8" s="135" t="s">
        <v>1623</v>
      </c>
      <c r="C8" s="135" t="s">
        <v>1612</v>
      </c>
      <c r="D8" s="135"/>
      <c r="E8" s="135"/>
      <c r="F8" s="135">
        <v>-1.0180997139831849</v>
      </c>
      <c r="G8" s="135"/>
      <c r="H8" s="124" t="s">
        <v>1577</v>
      </c>
      <c r="I8" s="121" t="s">
        <v>4</v>
      </c>
      <c r="J8" s="121">
        <f t="shared" si="0"/>
        <v>56.512996206288598</v>
      </c>
      <c r="K8" s="121"/>
      <c r="L8" s="135"/>
      <c r="M8" s="135"/>
      <c r="N8" s="135"/>
      <c r="O8" s="135"/>
      <c r="P8" s="135"/>
      <c r="Q8" s="135"/>
      <c r="R8" s="135"/>
      <c r="S8" s="135"/>
      <c r="T8" s="135"/>
      <c r="U8" s="135"/>
      <c r="V8" s="135"/>
      <c r="W8" s="135"/>
      <c r="X8" s="135"/>
      <c r="Y8" s="135"/>
      <c r="Z8" s="135"/>
    </row>
    <row r="9" spans="1:26" ht="15.75" customHeight="1" x14ac:dyDescent="0.35">
      <c r="A9" s="137" t="s">
        <v>1624</v>
      </c>
      <c r="B9" s="135" t="s">
        <v>1625</v>
      </c>
      <c r="C9" s="135" t="s">
        <v>1612</v>
      </c>
      <c r="D9" s="135"/>
      <c r="E9" s="135"/>
      <c r="F9" s="135">
        <v>-1.0812503370343296</v>
      </c>
      <c r="G9" s="135"/>
      <c r="H9" s="124" t="s">
        <v>146</v>
      </c>
      <c r="I9" s="121" t="s">
        <v>148</v>
      </c>
      <c r="J9" s="121">
        <f t="shared" si="0"/>
        <v>6.5586726442117129</v>
      </c>
      <c r="K9" s="121"/>
      <c r="L9" s="135"/>
      <c r="M9" s="135"/>
      <c r="N9" s="135"/>
      <c r="O9" s="135"/>
      <c r="P9" s="135"/>
      <c r="Q9" s="135"/>
      <c r="R9" s="135"/>
      <c r="S9" s="135"/>
      <c r="T9" s="135"/>
      <c r="U9" s="135"/>
      <c r="V9" s="135"/>
      <c r="W9" s="135"/>
      <c r="X9" s="135"/>
      <c r="Y9" s="135"/>
      <c r="Z9" s="135"/>
    </row>
    <row r="10" spans="1:26" ht="15.75" customHeight="1" x14ac:dyDescent="0.35">
      <c r="A10" s="137" t="s">
        <v>1626</v>
      </c>
      <c r="B10" s="135" t="s">
        <v>1625</v>
      </c>
      <c r="C10" s="135" t="s">
        <v>1612</v>
      </c>
      <c r="D10" s="135"/>
      <c r="E10" s="135"/>
      <c r="F10" s="135">
        <v>-7.642627077964137E-2</v>
      </c>
      <c r="G10" s="135"/>
      <c r="H10" s="124" t="s">
        <v>1627</v>
      </c>
      <c r="I10" s="121" t="s">
        <v>1612</v>
      </c>
      <c r="J10" s="121">
        <f t="shared" si="0"/>
        <v>-33.373670736872697</v>
      </c>
      <c r="K10" s="121"/>
      <c r="L10" s="135"/>
      <c r="M10" s="135"/>
      <c r="N10" s="135"/>
      <c r="O10" s="135"/>
      <c r="P10" s="135"/>
      <c r="Q10" s="135"/>
      <c r="R10" s="135"/>
      <c r="S10" s="135"/>
      <c r="T10" s="135"/>
      <c r="U10" s="135"/>
      <c r="V10" s="135"/>
      <c r="W10" s="135"/>
      <c r="X10" s="135"/>
      <c r="Y10" s="135"/>
      <c r="Z10" s="135"/>
    </row>
    <row r="11" spans="1:26" ht="15.75" customHeight="1" x14ac:dyDescent="0.35">
      <c r="A11" s="137" t="s">
        <v>1628</v>
      </c>
      <c r="B11" s="135" t="s">
        <v>1420</v>
      </c>
      <c r="C11" s="135" t="s">
        <v>1612</v>
      </c>
      <c r="D11" s="135"/>
      <c r="E11" s="135"/>
      <c r="F11" s="135">
        <v>-28.801510842298832</v>
      </c>
      <c r="G11" s="135"/>
      <c r="H11" s="124" t="s">
        <v>1579</v>
      </c>
      <c r="I11" s="121" t="s">
        <v>1629</v>
      </c>
      <c r="J11" s="121">
        <f t="shared" si="0"/>
        <v>5.7600924654091932</v>
      </c>
      <c r="K11" s="121" t="s">
        <v>1630</v>
      </c>
      <c r="L11" s="135"/>
      <c r="M11" s="135"/>
      <c r="N11" s="135"/>
      <c r="O11" s="135"/>
      <c r="P11" s="135"/>
      <c r="Q11" s="135"/>
      <c r="R11" s="135"/>
      <c r="S11" s="135"/>
      <c r="T11" s="135"/>
      <c r="U11" s="135"/>
      <c r="V11" s="135"/>
      <c r="W11" s="135"/>
      <c r="X11" s="135"/>
      <c r="Y11" s="135"/>
      <c r="Z11" s="135"/>
    </row>
    <row r="12" spans="1:26" ht="15.75" customHeight="1" x14ac:dyDescent="0.35">
      <c r="A12" s="137" t="s">
        <v>1631</v>
      </c>
      <c r="B12" s="135" t="s">
        <v>1632</v>
      </c>
      <c r="C12" s="135" t="s">
        <v>1612</v>
      </c>
      <c r="D12" s="135"/>
      <c r="E12" s="135"/>
      <c r="F12" s="135">
        <v>-46.216384074634021</v>
      </c>
      <c r="G12" s="135"/>
      <c r="H12" s="124" t="s">
        <v>1580</v>
      </c>
      <c r="I12" s="121" t="s">
        <v>1633</v>
      </c>
      <c r="J12" s="121">
        <f>SUM(J5:J11)</f>
        <v>124.28915624250259</v>
      </c>
      <c r="K12" s="121"/>
      <c r="L12" s="135"/>
      <c r="M12" s="135"/>
      <c r="N12" s="135"/>
      <c r="O12" s="135"/>
      <c r="P12" s="135"/>
      <c r="Q12" s="135"/>
      <c r="R12" s="135"/>
      <c r="S12" s="135"/>
      <c r="T12" s="135"/>
      <c r="U12" s="135"/>
      <c r="V12" s="135"/>
      <c r="W12" s="135"/>
      <c r="X12" s="135"/>
      <c r="Y12" s="135"/>
      <c r="Z12" s="135"/>
    </row>
    <row r="13" spans="1:26" ht="15.75" customHeight="1" x14ac:dyDescent="0.35">
      <c r="A13" s="137" t="s">
        <v>1634</v>
      </c>
      <c r="B13" s="135" t="s">
        <v>1635</v>
      </c>
      <c r="C13" s="135" t="s">
        <v>1612</v>
      </c>
      <c r="D13" s="135"/>
      <c r="E13" s="135"/>
      <c r="F13" s="135">
        <v>-0.26087033101173585</v>
      </c>
      <c r="G13" s="135"/>
      <c r="H13" s="124" t="s">
        <v>1581</v>
      </c>
      <c r="I13" s="121" t="s">
        <v>1636</v>
      </c>
      <c r="J13" s="121">
        <f>SUM(J5:J11)-J10</f>
        <v>157.66282697937527</v>
      </c>
      <c r="K13" s="121"/>
      <c r="L13" s="135"/>
      <c r="M13" s="135"/>
      <c r="N13" s="135"/>
      <c r="O13" s="135"/>
      <c r="P13" s="135"/>
      <c r="Q13" s="135"/>
      <c r="R13" s="135"/>
      <c r="S13" s="135"/>
      <c r="T13" s="135"/>
      <c r="U13" s="135"/>
      <c r="V13" s="135"/>
      <c r="W13" s="135"/>
      <c r="X13" s="135"/>
      <c r="Y13" s="135"/>
      <c r="Z13" s="135"/>
    </row>
    <row r="14" spans="1:26" ht="15.75" customHeight="1" x14ac:dyDescent="0.35">
      <c r="A14" s="137" t="s">
        <v>1637</v>
      </c>
      <c r="B14" s="135" t="s">
        <v>1638</v>
      </c>
      <c r="C14" s="135" t="s">
        <v>1612</v>
      </c>
      <c r="D14" s="135"/>
      <c r="E14" s="135"/>
      <c r="F14" s="135">
        <v>-6.7326554268061942</v>
      </c>
      <c r="G14" s="135"/>
      <c r="H14" s="135" t="s">
        <v>1639</v>
      </c>
      <c r="I14" s="121"/>
      <c r="J14" s="121"/>
      <c r="K14" s="121"/>
      <c r="L14" s="135"/>
      <c r="M14" s="135"/>
      <c r="N14" s="135"/>
      <c r="O14" s="135"/>
      <c r="P14" s="135"/>
      <c r="Q14" s="135"/>
      <c r="R14" s="135"/>
      <c r="S14" s="135"/>
      <c r="T14" s="135"/>
      <c r="U14" s="135"/>
      <c r="V14" s="135"/>
      <c r="W14" s="135"/>
      <c r="X14" s="135"/>
      <c r="Y14" s="135"/>
      <c r="Z14" s="135"/>
    </row>
    <row r="15" spans="1:26" ht="15.75" customHeight="1" x14ac:dyDescent="0.35">
      <c r="A15" s="137" t="s">
        <v>1640</v>
      </c>
      <c r="B15" s="135" t="s">
        <v>1418</v>
      </c>
      <c r="C15" s="135" t="s">
        <v>1612</v>
      </c>
      <c r="D15" s="135"/>
      <c r="E15" s="135"/>
      <c r="F15" s="135">
        <v>-27.900813631021062</v>
      </c>
      <c r="G15" s="135"/>
      <c r="H15" s="135"/>
      <c r="I15" s="121"/>
      <c r="J15" s="121"/>
      <c r="K15" s="121"/>
      <c r="L15" s="135"/>
      <c r="M15" s="135"/>
      <c r="N15" s="135"/>
      <c r="O15" s="135"/>
      <c r="P15" s="135"/>
      <c r="Q15" s="135"/>
      <c r="R15" s="135"/>
      <c r="S15" s="135"/>
      <c r="T15" s="135"/>
      <c r="U15" s="135"/>
      <c r="V15" s="135"/>
      <c r="W15" s="135"/>
      <c r="X15" s="135"/>
      <c r="Y15" s="135"/>
      <c r="Z15" s="135"/>
    </row>
    <row r="16" spans="1:26" ht="15.75" customHeight="1" x14ac:dyDescent="0.35">
      <c r="A16" s="137" t="s">
        <v>1641</v>
      </c>
      <c r="B16" s="135" t="s">
        <v>1417</v>
      </c>
      <c r="C16" s="135" t="s">
        <v>1612</v>
      </c>
      <c r="D16" s="135"/>
      <c r="E16" s="135"/>
      <c r="F16" s="135">
        <v>-18.781436361783499</v>
      </c>
      <c r="G16" s="135"/>
      <c r="H16" s="135"/>
      <c r="I16" s="139" t="s">
        <v>1424</v>
      </c>
      <c r="J16" s="140">
        <f>28/25</f>
        <v>1.1200000000000001</v>
      </c>
      <c r="K16" s="121"/>
      <c r="L16" s="135"/>
      <c r="M16" s="135"/>
      <c r="N16" s="135"/>
      <c r="O16" s="135"/>
      <c r="P16" s="135"/>
      <c r="Q16" s="135"/>
      <c r="R16" s="135"/>
      <c r="S16" s="135"/>
      <c r="T16" s="135"/>
      <c r="U16" s="135"/>
      <c r="V16" s="135"/>
      <c r="W16" s="135"/>
      <c r="X16" s="135"/>
      <c r="Y16" s="135"/>
      <c r="Z16" s="135"/>
    </row>
    <row r="17" spans="1:26" ht="15.75" customHeight="1" x14ac:dyDescent="0.35">
      <c r="A17" s="137" t="s">
        <v>1642</v>
      </c>
      <c r="B17" s="135" t="s">
        <v>1419</v>
      </c>
      <c r="C17" s="135" t="s">
        <v>1612</v>
      </c>
      <c r="D17" s="135"/>
      <c r="E17" s="135"/>
      <c r="F17" s="135">
        <v>-20.063061590964892</v>
      </c>
      <c r="G17" s="135"/>
      <c r="H17" s="135"/>
      <c r="I17" s="141" t="s">
        <v>1423</v>
      </c>
      <c r="J17" s="142">
        <f>265/298</f>
        <v>0.88926174496644295</v>
      </c>
      <c r="K17" s="121"/>
      <c r="L17" s="135"/>
      <c r="M17" s="135"/>
      <c r="N17" s="135"/>
      <c r="O17" s="135"/>
      <c r="P17" s="135"/>
      <c r="Q17" s="135"/>
      <c r="R17" s="135"/>
      <c r="S17" s="135"/>
      <c r="T17" s="135"/>
      <c r="U17" s="135"/>
      <c r="V17" s="135"/>
      <c r="W17" s="135"/>
      <c r="X17" s="135"/>
      <c r="Y17" s="135"/>
      <c r="Z17" s="135"/>
    </row>
    <row r="18" spans="1:26" ht="15.75" customHeight="1" x14ac:dyDescent="0.35">
      <c r="A18" s="137" t="s">
        <v>1643</v>
      </c>
      <c r="B18" s="135" t="s">
        <v>1644</v>
      </c>
      <c r="C18" s="135" t="s">
        <v>1612</v>
      </c>
      <c r="D18" s="135"/>
      <c r="E18" s="135"/>
      <c r="F18" s="135">
        <v>-16.486996944707148</v>
      </c>
      <c r="G18" s="135"/>
      <c r="H18" s="135"/>
      <c r="I18" s="121"/>
      <c r="J18" s="121"/>
      <c r="K18" s="121"/>
      <c r="L18" s="135"/>
      <c r="M18" s="135"/>
      <c r="N18" s="135"/>
      <c r="O18" s="135"/>
      <c r="P18" s="135"/>
      <c r="Q18" s="135"/>
      <c r="R18" s="135"/>
      <c r="S18" s="135"/>
      <c r="T18" s="135"/>
      <c r="U18" s="135"/>
      <c r="V18" s="135"/>
      <c r="W18" s="135"/>
      <c r="X18" s="135"/>
      <c r="Y18" s="135"/>
      <c r="Z18" s="135"/>
    </row>
    <row r="19" spans="1:26" ht="15.75" customHeight="1" x14ac:dyDescent="0.35">
      <c r="A19" s="137" t="s">
        <v>1645</v>
      </c>
      <c r="B19" s="135" t="s">
        <v>1646</v>
      </c>
      <c r="C19" s="135" t="s">
        <v>1612</v>
      </c>
      <c r="D19" s="135"/>
      <c r="E19" s="135"/>
      <c r="F19" s="135">
        <v>-25.111501978196998</v>
      </c>
      <c r="G19" s="135"/>
      <c r="H19" s="135"/>
      <c r="I19" s="121"/>
      <c r="J19" s="121"/>
      <c r="K19" s="121"/>
      <c r="L19" s="135"/>
      <c r="M19" s="135"/>
      <c r="N19" s="135"/>
      <c r="O19" s="135"/>
      <c r="P19" s="135"/>
      <c r="Q19" s="135"/>
      <c r="R19" s="135"/>
      <c r="S19" s="135"/>
      <c r="T19" s="135"/>
      <c r="U19" s="135"/>
      <c r="V19" s="135"/>
      <c r="W19" s="135"/>
      <c r="X19" s="135"/>
      <c r="Y19" s="135"/>
      <c r="Z19" s="135"/>
    </row>
    <row r="20" spans="1:26" ht="15.75" customHeight="1" x14ac:dyDescent="0.35">
      <c r="A20" s="137" t="s">
        <v>1647</v>
      </c>
      <c r="B20" s="135" t="s">
        <v>1648</v>
      </c>
      <c r="C20" s="135" t="s">
        <v>1612</v>
      </c>
      <c r="D20" s="135"/>
      <c r="E20" s="135"/>
      <c r="F20" s="135">
        <v>-37.349535280838843</v>
      </c>
      <c r="G20" s="135"/>
      <c r="H20" s="135"/>
      <c r="I20" s="121"/>
      <c r="J20" s="121"/>
      <c r="K20" s="121"/>
      <c r="L20" s="135"/>
      <c r="M20" s="135"/>
      <c r="N20" s="135"/>
      <c r="O20" s="135"/>
      <c r="P20" s="135"/>
      <c r="Q20" s="135"/>
      <c r="R20" s="135"/>
      <c r="S20" s="135"/>
      <c r="T20" s="135"/>
      <c r="U20" s="135"/>
      <c r="V20" s="135"/>
      <c r="W20" s="135"/>
      <c r="X20" s="135"/>
      <c r="Y20" s="135"/>
      <c r="Z20" s="135"/>
    </row>
    <row r="21" spans="1:26" ht="15.75" customHeight="1" x14ac:dyDescent="0.35">
      <c r="A21" s="137" t="s">
        <v>1649</v>
      </c>
      <c r="B21" s="135" t="s">
        <v>1415</v>
      </c>
      <c r="C21" s="135" t="s">
        <v>1612</v>
      </c>
      <c r="D21" s="135"/>
      <c r="E21" s="135"/>
      <c r="F21" s="135">
        <v>-7.3855560879097961</v>
      </c>
      <c r="G21" s="135"/>
      <c r="H21" s="135"/>
      <c r="I21" s="121"/>
      <c r="J21" s="121"/>
      <c r="K21" s="121"/>
      <c r="L21" s="135"/>
      <c r="M21" s="135"/>
      <c r="N21" s="135"/>
      <c r="O21" s="135"/>
      <c r="P21" s="135"/>
      <c r="Q21" s="135"/>
      <c r="R21" s="135"/>
      <c r="S21" s="135"/>
      <c r="T21" s="135"/>
      <c r="U21" s="135"/>
      <c r="V21" s="135"/>
      <c r="W21" s="135"/>
      <c r="X21" s="135"/>
      <c r="Y21" s="135"/>
      <c r="Z21" s="135"/>
    </row>
    <row r="22" spans="1:26" ht="15.75" customHeight="1" x14ac:dyDescent="0.35">
      <c r="A22" s="137" t="s">
        <v>1650</v>
      </c>
      <c r="B22" s="135" t="s">
        <v>1416</v>
      </c>
      <c r="C22" s="135" t="s">
        <v>1612</v>
      </c>
      <c r="D22" s="135"/>
      <c r="E22" s="135"/>
      <c r="F22" s="135">
        <v>-6.5303935010815559</v>
      </c>
      <c r="G22" s="135"/>
      <c r="H22" s="135"/>
      <c r="I22" s="121"/>
      <c r="J22" s="121"/>
      <c r="K22" s="121"/>
      <c r="L22" s="135"/>
      <c r="M22" s="135"/>
      <c r="N22" s="135"/>
      <c r="O22" s="135"/>
      <c r="P22" s="135"/>
      <c r="Q22" s="135"/>
      <c r="R22" s="135"/>
      <c r="S22" s="135"/>
      <c r="T22" s="135"/>
      <c r="U22" s="135"/>
      <c r="V22" s="135"/>
      <c r="W22" s="135"/>
      <c r="X22" s="135"/>
      <c r="Y22" s="135"/>
      <c r="Z22" s="135"/>
    </row>
    <row r="23" spans="1:26" ht="15.75" customHeight="1" x14ac:dyDescent="0.35">
      <c r="A23" s="137" t="s">
        <v>1651</v>
      </c>
      <c r="B23" s="135" t="s">
        <v>1652</v>
      </c>
      <c r="C23" s="135" t="s">
        <v>1612</v>
      </c>
      <c r="D23" s="135"/>
      <c r="E23" s="135"/>
      <c r="F23" s="135">
        <v>-8.4989830142117846</v>
      </c>
      <c r="G23" s="135"/>
      <c r="H23" s="135"/>
      <c r="I23" s="121"/>
      <c r="J23" s="121"/>
      <c r="K23" s="121"/>
      <c r="L23" s="135"/>
      <c r="M23" s="135"/>
      <c r="N23" s="135"/>
      <c r="O23" s="135"/>
      <c r="P23" s="135"/>
      <c r="Q23" s="135"/>
      <c r="R23" s="135"/>
      <c r="S23" s="135"/>
      <c r="T23" s="135"/>
      <c r="U23" s="135"/>
      <c r="V23" s="135"/>
      <c r="W23" s="135"/>
      <c r="X23" s="135"/>
      <c r="Y23" s="135"/>
      <c r="Z23" s="135"/>
    </row>
    <row r="24" spans="1:26" ht="15.75" customHeight="1" x14ac:dyDescent="0.35">
      <c r="A24" s="137" t="s">
        <v>1653</v>
      </c>
      <c r="B24" s="135" t="s">
        <v>1414</v>
      </c>
      <c r="C24" s="135" t="s">
        <v>1612</v>
      </c>
      <c r="D24" s="135"/>
      <c r="E24" s="135"/>
      <c r="F24" s="135">
        <v>-56.70289430803291</v>
      </c>
      <c r="G24" s="135"/>
      <c r="H24" s="135"/>
      <c r="I24" s="121"/>
      <c r="J24" s="121"/>
      <c r="K24" s="121"/>
      <c r="L24" s="135"/>
      <c r="M24" s="135"/>
      <c r="N24" s="135"/>
      <c r="O24" s="135"/>
      <c r="P24" s="135"/>
      <c r="Q24" s="135"/>
      <c r="R24" s="135"/>
      <c r="S24" s="135"/>
      <c r="T24" s="135"/>
      <c r="U24" s="135"/>
      <c r="V24" s="135"/>
      <c r="W24" s="135"/>
      <c r="X24" s="135"/>
      <c r="Y24" s="135"/>
      <c r="Z24" s="135"/>
    </row>
    <row r="25" spans="1:26" ht="15.75" customHeight="1" x14ac:dyDescent="0.35">
      <c r="A25" s="137" t="s">
        <v>1654</v>
      </c>
      <c r="B25" s="135" t="s">
        <v>1413</v>
      </c>
      <c r="C25" s="135" t="s">
        <v>1612</v>
      </c>
      <c r="D25" s="135"/>
      <c r="E25" s="135"/>
      <c r="F25" s="135">
        <v>-49.028525742820364</v>
      </c>
      <c r="G25" s="135"/>
      <c r="H25" s="135"/>
      <c r="I25" s="121"/>
      <c r="J25" s="121"/>
      <c r="K25" s="121"/>
      <c r="L25" s="135"/>
      <c r="M25" s="135"/>
      <c r="N25" s="135"/>
      <c r="O25" s="135"/>
      <c r="P25" s="135"/>
      <c r="Q25" s="135"/>
      <c r="R25" s="135"/>
      <c r="S25" s="135"/>
      <c r="T25" s="135"/>
      <c r="U25" s="135"/>
      <c r="V25" s="135"/>
      <c r="W25" s="135"/>
      <c r="X25" s="135"/>
      <c r="Y25" s="135"/>
      <c r="Z25" s="135"/>
    </row>
    <row r="26" spans="1:26" ht="15.75" customHeight="1" x14ac:dyDescent="0.35">
      <c r="A26" s="137" t="s">
        <v>1655</v>
      </c>
      <c r="B26" s="135" t="s">
        <v>1656</v>
      </c>
      <c r="C26" s="135" t="s">
        <v>1612</v>
      </c>
      <c r="D26" s="135"/>
      <c r="E26" s="135"/>
      <c r="F26" s="135">
        <v>-55.486154452498113</v>
      </c>
      <c r="G26" s="135"/>
      <c r="H26" s="135"/>
      <c r="I26" s="121"/>
      <c r="J26" s="121"/>
      <c r="K26" s="121"/>
      <c r="L26" s="135"/>
      <c r="M26" s="135"/>
      <c r="N26" s="135"/>
      <c r="O26" s="135"/>
      <c r="P26" s="135"/>
      <c r="Q26" s="135"/>
      <c r="R26" s="135"/>
      <c r="S26" s="135"/>
      <c r="T26" s="135"/>
      <c r="U26" s="135"/>
      <c r="V26" s="135"/>
      <c r="W26" s="135"/>
      <c r="X26" s="135"/>
      <c r="Y26" s="135"/>
      <c r="Z26" s="135"/>
    </row>
    <row r="27" spans="1:26" ht="15.75" customHeight="1" x14ac:dyDescent="0.35">
      <c r="A27" s="137" t="s">
        <v>1657</v>
      </c>
      <c r="B27" s="135" t="s">
        <v>1658</v>
      </c>
      <c r="C27" s="135" t="s">
        <v>1612</v>
      </c>
      <c r="D27" s="135"/>
      <c r="E27" s="135"/>
      <c r="F27" s="135">
        <v>-53.379403038433814</v>
      </c>
      <c r="G27" s="135"/>
      <c r="H27" s="135"/>
      <c r="I27" s="121"/>
      <c r="J27" s="121"/>
      <c r="K27" s="121"/>
      <c r="L27" s="135"/>
      <c r="M27" s="135"/>
      <c r="N27" s="135"/>
      <c r="O27" s="135"/>
      <c r="P27" s="135"/>
      <c r="Q27" s="135"/>
      <c r="R27" s="135"/>
      <c r="S27" s="135"/>
      <c r="T27" s="135"/>
      <c r="U27" s="135"/>
      <c r="V27" s="135"/>
      <c r="W27" s="135"/>
      <c r="X27" s="135"/>
      <c r="Y27" s="135"/>
      <c r="Z27" s="135"/>
    </row>
    <row r="28" spans="1:26" ht="15.75" customHeight="1" x14ac:dyDescent="0.35">
      <c r="A28" s="137" t="s">
        <v>1659</v>
      </c>
      <c r="B28" s="135" t="s">
        <v>1660</v>
      </c>
      <c r="C28" s="135" t="s">
        <v>1612</v>
      </c>
      <c r="D28" s="135"/>
      <c r="E28" s="135"/>
      <c r="F28" s="135">
        <v>-23.903308552550214</v>
      </c>
      <c r="G28" s="135"/>
      <c r="H28" s="135"/>
      <c r="I28" s="121"/>
      <c r="J28" s="121"/>
      <c r="K28" s="121"/>
      <c r="L28" s="135"/>
      <c r="M28" s="135"/>
      <c r="N28" s="135"/>
      <c r="O28" s="135"/>
      <c r="P28" s="135"/>
      <c r="Q28" s="135"/>
      <c r="R28" s="135"/>
      <c r="S28" s="135"/>
      <c r="T28" s="135"/>
      <c r="U28" s="135"/>
      <c r="V28" s="135"/>
      <c r="W28" s="135"/>
      <c r="X28" s="135"/>
      <c r="Y28" s="135"/>
      <c r="Z28" s="135"/>
    </row>
    <row r="29" spans="1:26" ht="15.75" customHeight="1" x14ac:dyDescent="0.35">
      <c r="A29" s="137" t="s">
        <v>1661</v>
      </c>
      <c r="B29" s="135" t="s">
        <v>485</v>
      </c>
      <c r="C29" s="135" t="s">
        <v>1612</v>
      </c>
      <c r="D29" s="135"/>
      <c r="E29" s="135"/>
      <c r="F29" s="135">
        <v>-10.834429612762822</v>
      </c>
      <c r="G29" s="135"/>
      <c r="H29" s="135"/>
      <c r="I29" s="121"/>
      <c r="J29" s="121"/>
      <c r="K29" s="121"/>
      <c r="L29" s="135"/>
      <c r="M29" s="135"/>
      <c r="N29" s="135"/>
      <c r="O29" s="135"/>
      <c r="P29" s="135"/>
      <c r="Q29" s="135"/>
      <c r="R29" s="135"/>
      <c r="S29" s="135"/>
      <c r="T29" s="135"/>
      <c r="U29" s="135"/>
      <c r="V29" s="135"/>
      <c r="W29" s="135"/>
      <c r="X29" s="135"/>
      <c r="Y29" s="135"/>
      <c r="Z29" s="135"/>
    </row>
    <row r="30" spans="1:26" ht="15.75" customHeight="1" x14ac:dyDescent="0.35">
      <c r="A30" s="137" t="s">
        <v>1662</v>
      </c>
      <c r="B30" s="135" t="s">
        <v>1409</v>
      </c>
      <c r="C30" s="135" t="s">
        <v>1612</v>
      </c>
      <c r="D30" s="135"/>
      <c r="E30" s="135"/>
      <c r="F30" s="135">
        <v>1.2108036145684946</v>
      </c>
      <c r="G30" s="135"/>
      <c r="H30" s="135"/>
      <c r="I30" s="121"/>
      <c r="J30" s="121"/>
      <c r="K30" s="121"/>
      <c r="L30" s="135"/>
      <c r="M30" s="135"/>
      <c r="N30" s="135"/>
      <c r="O30" s="135"/>
      <c r="P30" s="135"/>
      <c r="Q30" s="135"/>
      <c r="R30" s="135"/>
      <c r="S30" s="135"/>
      <c r="T30" s="135"/>
      <c r="U30" s="135"/>
      <c r="V30" s="135"/>
      <c r="W30" s="135"/>
      <c r="X30" s="135"/>
      <c r="Y30" s="135"/>
      <c r="Z30" s="135"/>
    </row>
    <row r="31" spans="1:26" ht="15.75" customHeight="1" x14ac:dyDescent="0.35">
      <c r="A31" s="137" t="s">
        <v>1663</v>
      </c>
      <c r="B31" s="135" t="s">
        <v>1664</v>
      </c>
      <c r="C31" s="135" t="s">
        <v>1612</v>
      </c>
      <c r="D31" s="135"/>
      <c r="E31" s="135"/>
      <c r="F31" s="135">
        <v>-7.7674235575247339</v>
      </c>
      <c r="G31" s="135"/>
      <c r="H31" s="135"/>
      <c r="I31" s="121"/>
      <c r="J31" s="121"/>
      <c r="K31" s="121"/>
      <c r="L31" s="135"/>
      <c r="M31" s="135"/>
      <c r="N31" s="135"/>
      <c r="O31" s="135"/>
      <c r="P31" s="135"/>
      <c r="Q31" s="135"/>
      <c r="R31" s="135"/>
      <c r="S31" s="135"/>
      <c r="T31" s="135"/>
      <c r="U31" s="135"/>
      <c r="V31" s="135"/>
      <c r="W31" s="135"/>
      <c r="X31" s="135"/>
      <c r="Y31" s="135"/>
      <c r="Z31" s="135"/>
    </row>
    <row r="32" spans="1:26" ht="15.75" customHeight="1" x14ac:dyDescent="0.35">
      <c r="A32" s="137" t="s">
        <v>1665</v>
      </c>
      <c r="B32" s="135" t="s">
        <v>1411</v>
      </c>
      <c r="C32" s="135" t="s">
        <v>1612</v>
      </c>
      <c r="D32" s="135"/>
      <c r="E32" s="135"/>
      <c r="F32" s="135">
        <v>-5.804732152172404</v>
      </c>
      <c r="G32" s="135"/>
      <c r="H32" s="135"/>
      <c r="I32" s="121"/>
      <c r="J32" s="121"/>
      <c r="K32" s="121"/>
      <c r="L32" s="135"/>
      <c r="M32" s="135"/>
      <c r="N32" s="135"/>
      <c r="O32" s="135"/>
      <c r="P32" s="135"/>
      <c r="Q32" s="135"/>
      <c r="R32" s="135"/>
      <c r="S32" s="135"/>
      <c r="T32" s="135"/>
      <c r="U32" s="135"/>
      <c r="V32" s="135"/>
      <c r="W32" s="135"/>
      <c r="X32" s="135"/>
      <c r="Y32" s="135"/>
      <c r="Z32" s="135"/>
    </row>
    <row r="33" spans="1:26" ht="15.75" customHeight="1" x14ac:dyDescent="0.35">
      <c r="A33" s="137" t="s">
        <v>1666</v>
      </c>
      <c r="B33" s="135" t="s">
        <v>1410</v>
      </c>
      <c r="C33" s="135" t="s">
        <v>1612</v>
      </c>
      <c r="D33" s="135"/>
      <c r="E33" s="135"/>
      <c r="F33" s="135">
        <v>4.7124774749117764</v>
      </c>
      <c r="G33" s="135"/>
      <c r="H33" s="135"/>
      <c r="I33" s="121"/>
      <c r="J33" s="121"/>
      <c r="K33" s="121"/>
      <c r="L33" s="135"/>
      <c r="M33" s="135"/>
      <c r="N33" s="135"/>
      <c r="O33" s="135"/>
      <c r="P33" s="135"/>
      <c r="Q33" s="135"/>
      <c r="R33" s="135"/>
      <c r="S33" s="135"/>
      <c r="T33" s="135"/>
      <c r="U33" s="135"/>
      <c r="V33" s="135"/>
      <c r="W33" s="135"/>
      <c r="X33" s="135"/>
      <c r="Y33" s="135"/>
      <c r="Z33" s="135"/>
    </row>
    <row r="34" spans="1:26" ht="15.75" customHeight="1" x14ac:dyDescent="0.35">
      <c r="A34" s="137" t="s">
        <v>1667</v>
      </c>
      <c r="B34" s="135" t="s">
        <v>1668</v>
      </c>
      <c r="C34" s="135" t="s">
        <v>1612</v>
      </c>
      <c r="D34" s="135"/>
      <c r="E34" s="135"/>
      <c r="F34" s="135">
        <v>-35.075700183663436</v>
      </c>
      <c r="G34" s="135"/>
      <c r="H34" s="135"/>
      <c r="I34" s="121"/>
      <c r="J34" s="121"/>
      <c r="K34" s="121"/>
      <c r="L34" s="135"/>
      <c r="M34" s="135"/>
      <c r="N34" s="135"/>
      <c r="O34" s="135"/>
      <c r="P34" s="135"/>
      <c r="Q34" s="135"/>
      <c r="R34" s="135"/>
      <c r="S34" s="135"/>
      <c r="T34" s="135"/>
      <c r="U34" s="135"/>
      <c r="V34" s="135"/>
      <c r="W34" s="135"/>
      <c r="X34" s="135"/>
      <c r="Y34" s="135"/>
      <c r="Z34" s="135"/>
    </row>
    <row r="35" spans="1:26" ht="15.75" customHeight="1" x14ac:dyDescent="0.35">
      <c r="A35" s="137" t="s">
        <v>1669</v>
      </c>
      <c r="B35" s="135" t="s">
        <v>1412</v>
      </c>
      <c r="C35" s="135" t="s">
        <v>1612</v>
      </c>
      <c r="D35" s="135"/>
      <c r="E35" s="135"/>
      <c r="F35" s="135">
        <v>-31.785830777054354</v>
      </c>
      <c r="G35" s="135"/>
      <c r="H35" s="135"/>
      <c r="I35" s="121"/>
      <c r="J35" s="121"/>
      <c r="K35" s="121"/>
      <c r="L35" s="135"/>
      <c r="M35" s="135"/>
      <c r="N35" s="135"/>
      <c r="O35" s="135"/>
      <c r="P35" s="135"/>
      <c r="Q35" s="135"/>
      <c r="R35" s="135"/>
      <c r="S35" s="135"/>
      <c r="T35" s="135"/>
      <c r="U35" s="135"/>
      <c r="V35" s="135"/>
      <c r="W35" s="135"/>
      <c r="X35" s="135"/>
      <c r="Y35" s="135"/>
      <c r="Z35" s="135"/>
    </row>
    <row r="36" spans="1:26" ht="15.75" customHeight="1" x14ac:dyDescent="0.35">
      <c r="A36" s="137" t="s">
        <v>1670</v>
      </c>
      <c r="B36" s="135" t="s">
        <v>1671</v>
      </c>
      <c r="C36" s="135" t="s">
        <v>1612</v>
      </c>
      <c r="D36" s="135"/>
      <c r="E36" s="135"/>
      <c r="F36" s="135">
        <v>-3.5034355364398513</v>
      </c>
      <c r="G36" s="135"/>
      <c r="H36" s="135"/>
      <c r="I36" s="121"/>
      <c r="J36" s="121"/>
      <c r="K36" s="121"/>
      <c r="L36" s="135"/>
      <c r="M36" s="135"/>
      <c r="N36" s="135"/>
      <c r="O36" s="135"/>
      <c r="P36" s="135"/>
      <c r="Q36" s="135"/>
      <c r="R36" s="135"/>
      <c r="S36" s="135"/>
      <c r="T36" s="135"/>
      <c r="U36" s="135"/>
      <c r="V36" s="135"/>
      <c r="W36" s="135"/>
      <c r="X36" s="135"/>
      <c r="Y36" s="135"/>
      <c r="Z36" s="135"/>
    </row>
    <row r="37" spans="1:26" ht="15.75" customHeight="1" x14ac:dyDescent="0.35">
      <c r="A37" s="137" t="s">
        <v>1672</v>
      </c>
      <c r="B37" s="135" t="s">
        <v>1408</v>
      </c>
      <c r="C37" s="135" t="s">
        <v>1612</v>
      </c>
      <c r="D37" s="135"/>
      <c r="E37" s="135"/>
      <c r="F37" s="135">
        <v>-24.94604556045255</v>
      </c>
      <c r="G37" s="135"/>
      <c r="H37" s="135"/>
      <c r="I37" s="121"/>
      <c r="J37" s="121"/>
      <c r="K37" s="121"/>
      <c r="L37" s="135"/>
      <c r="M37" s="135"/>
      <c r="N37" s="135"/>
      <c r="O37" s="135"/>
      <c r="P37" s="135"/>
      <c r="Q37" s="135"/>
      <c r="R37" s="135"/>
      <c r="S37" s="135"/>
      <c r="T37" s="135"/>
      <c r="U37" s="135"/>
      <c r="V37" s="135"/>
      <c r="W37" s="135"/>
      <c r="X37" s="135"/>
      <c r="Y37" s="135"/>
      <c r="Z37" s="135"/>
    </row>
    <row r="38" spans="1:26" ht="15.75" customHeight="1" x14ac:dyDescent="0.35">
      <c r="A38" s="137" t="s">
        <v>1673</v>
      </c>
      <c r="B38" s="135" t="s">
        <v>1674</v>
      </c>
      <c r="C38" s="135" t="s">
        <v>1612</v>
      </c>
      <c r="D38" s="135"/>
      <c r="E38" s="135"/>
      <c r="F38" s="135">
        <v>-11.0495049974502</v>
      </c>
      <c r="G38" s="135"/>
      <c r="H38" s="135"/>
      <c r="I38" s="121"/>
      <c r="J38" s="121"/>
      <c r="K38" s="121"/>
      <c r="L38" s="135"/>
      <c r="M38" s="135"/>
      <c r="N38" s="135"/>
      <c r="O38" s="135"/>
      <c r="P38" s="135"/>
      <c r="Q38" s="135"/>
      <c r="R38" s="135"/>
      <c r="S38" s="135"/>
      <c r="T38" s="135"/>
      <c r="U38" s="135"/>
      <c r="V38" s="135"/>
      <c r="W38" s="135"/>
      <c r="X38" s="135"/>
      <c r="Y38" s="135"/>
      <c r="Z38" s="135"/>
    </row>
    <row r="39" spans="1:26" ht="15.75" customHeight="1" x14ac:dyDescent="0.35">
      <c r="A39" s="137" t="s">
        <v>1675</v>
      </c>
      <c r="B39" s="135" t="s">
        <v>1407</v>
      </c>
      <c r="C39" s="135" t="s">
        <v>1612</v>
      </c>
      <c r="D39" s="135"/>
      <c r="E39" s="135"/>
      <c r="F39" s="135">
        <v>-1.9247945673542708</v>
      </c>
      <c r="G39" s="135"/>
      <c r="H39" s="135"/>
      <c r="I39" s="121"/>
      <c r="J39" s="121"/>
      <c r="K39" s="121"/>
      <c r="L39" s="135"/>
      <c r="M39" s="135"/>
      <c r="N39" s="135"/>
      <c r="O39" s="135"/>
      <c r="P39" s="135"/>
      <c r="Q39" s="135"/>
      <c r="R39" s="135"/>
      <c r="S39" s="135"/>
      <c r="T39" s="135"/>
      <c r="U39" s="135"/>
      <c r="V39" s="135"/>
      <c r="W39" s="135"/>
      <c r="X39" s="135"/>
      <c r="Y39" s="135"/>
      <c r="Z39" s="135"/>
    </row>
    <row r="40" spans="1:26" ht="15.75" customHeight="1" x14ac:dyDescent="0.35">
      <c r="A40" s="137" t="s">
        <v>1676</v>
      </c>
      <c r="B40" s="135" t="s">
        <v>1406</v>
      </c>
      <c r="C40" s="135" t="s">
        <v>1612</v>
      </c>
      <c r="D40" s="135"/>
      <c r="E40" s="135"/>
      <c r="F40" s="135">
        <v>-34.910378078828131</v>
      </c>
      <c r="G40" s="135"/>
      <c r="H40" s="135"/>
      <c r="I40" s="121"/>
      <c r="J40" s="121"/>
      <c r="K40" s="121"/>
      <c r="L40" s="135"/>
      <c r="M40" s="135"/>
      <c r="N40" s="135"/>
      <c r="O40" s="135"/>
      <c r="P40" s="135"/>
      <c r="Q40" s="135"/>
      <c r="R40" s="135"/>
      <c r="S40" s="135"/>
      <c r="T40" s="135"/>
      <c r="U40" s="135"/>
      <c r="V40" s="135"/>
      <c r="W40" s="135"/>
      <c r="X40" s="135"/>
      <c r="Y40" s="135"/>
      <c r="Z40" s="135"/>
    </row>
    <row r="41" spans="1:26" ht="15.75" customHeight="1" x14ac:dyDescent="0.35">
      <c r="A41" s="137" t="s">
        <v>1677</v>
      </c>
      <c r="B41" s="135" t="s">
        <v>1678</v>
      </c>
      <c r="C41" s="135" t="s">
        <v>1612</v>
      </c>
      <c r="D41" s="135"/>
      <c r="E41" s="135"/>
      <c r="F41" s="135">
        <v>-1.1039440581407975</v>
      </c>
      <c r="G41" s="135"/>
      <c r="H41" s="135"/>
      <c r="I41" s="121"/>
      <c r="J41" s="121"/>
      <c r="K41" s="121"/>
      <c r="L41" s="135"/>
      <c r="M41" s="135"/>
      <c r="N41" s="135"/>
      <c r="O41" s="135"/>
      <c r="P41" s="135"/>
      <c r="Q41" s="135"/>
      <c r="R41" s="135"/>
      <c r="S41" s="135"/>
      <c r="T41" s="135"/>
      <c r="U41" s="135"/>
      <c r="V41" s="135"/>
      <c r="W41" s="135"/>
      <c r="X41" s="135"/>
      <c r="Y41" s="135"/>
      <c r="Z41" s="135"/>
    </row>
    <row r="42" spans="1:26" ht="15.75" customHeight="1" x14ac:dyDescent="0.35">
      <c r="A42" s="137" t="s">
        <v>1679</v>
      </c>
      <c r="B42" s="135" t="s">
        <v>1680</v>
      </c>
      <c r="C42" s="135" t="s">
        <v>1612</v>
      </c>
      <c r="D42" s="135"/>
      <c r="E42" s="135"/>
      <c r="F42" s="135">
        <v>-37.742136268725602</v>
      </c>
      <c r="G42" s="135"/>
      <c r="H42" s="135"/>
      <c r="I42" s="121"/>
      <c r="J42" s="121"/>
      <c r="K42" s="121"/>
      <c r="L42" s="135"/>
      <c r="M42" s="135"/>
      <c r="N42" s="135"/>
      <c r="O42" s="135"/>
      <c r="P42" s="135"/>
      <c r="Q42" s="135"/>
      <c r="R42" s="135"/>
      <c r="S42" s="135"/>
      <c r="T42" s="135"/>
      <c r="U42" s="135"/>
      <c r="V42" s="135"/>
      <c r="W42" s="135"/>
      <c r="X42" s="135"/>
      <c r="Y42" s="135"/>
      <c r="Z42" s="135"/>
    </row>
    <row r="43" spans="1:26" ht="15.75" customHeight="1" x14ac:dyDescent="0.35">
      <c r="A43" s="137" t="s">
        <v>1681</v>
      </c>
      <c r="B43" s="135" t="s">
        <v>1682</v>
      </c>
      <c r="C43" s="135" t="s">
        <v>1612</v>
      </c>
      <c r="D43" s="135"/>
      <c r="E43" s="135"/>
      <c r="F43" s="135">
        <v>-6.6822163373437879</v>
      </c>
      <c r="G43" s="135"/>
      <c r="H43" s="135"/>
      <c r="I43" s="121"/>
      <c r="J43" s="121"/>
      <c r="K43" s="121"/>
      <c r="L43" s="135"/>
      <c r="M43" s="135"/>
      <c r="N43" s="135"/>
      <c r="O43" s="135"/>
      <c r="P43" s="135"/>
      <c r="Q43" s="135"/>
      <c r="R43" s="135"/>
      <c r="S43" s="135"/>
      <c r="T43" s="135"/>
      <c r="U43" s="135"/>
      <c r="V43" s="135"/>
      <c r="W43" s="135"/>
      <c r="X43" s="135"/>
      <c r="Y43" s="135"/>
      <c r="Z43" s="135"/>
    </row>
    <row r="44" spans="1:26" ht="15.75" customHeight="1" x14ac:dyDescent="0.35">
      <c r="A44" s="137" t="s">
        <v>1683</v>
      </c>
      <c r="B44" s="135" t="s">
        <v>1684</v>
      </c>
      <c r="C44" s="135" t="s">
        <v>1612</v>
      </c>
      <c r="D44" s="135"/>
      <c r="E44" s="135"/>
      <c r="F44" s="135">
        <v>-29.682095892093724</v>
      </c>
      <c r="G44" s="135"/>
      <c r="H44" s="135"/>
      <c r="I44" s="121"/>
      <c r="J44" s="121"/>
      <c r="K44" s="121"/>
      <c r="L44" s="135"/>
      <c r="M44" s="135"/>
      <c r="N44" s="135"/>
      <c r="O44" s="135"/>
      <c r="P44" s="135"/>
      <c r="Q44" s="135"/>
      <c r="R44" s="135"/>
      <c r="S44" s="135"/>
      <c r="T44" s="135"/>
      <c r="U44" s="135"/>
      <c r="V44" s="135"/>
      <c r="W44" s="135"/>
      <c r="X44" s="135"/>
      <c r="Y44" s="135"/>
      <c r="Z44" s="135"/>
    </row>
    <row r="45" spans="1:26" ht="15.75" customHeight="1" x14ac:dyDescent="0.35">
      <c r="A45" s="137" t="s">
        <v>1685</v>
      </c>
      <c r="B45" s="135" t="s">
        <v>1405</v>
      </c>
      <c r="C45" s="135" t="s">
        <v>1612</v>
      </c>
      <c r="D45" s="135"/>
      <c r="E45" s="135"/>
      <c r="F45" s="135">
        <v>-36.10534957119485</v>
      </c>
      <c r="G45" s="135"/>
      <c r="H45" s="135"/>
      <c r="I45" s="121"/>
      <c r="J45" s="121"/>
      <c r="K45" s="121"/>
      <c r="L45" s="135"/>
      <c r="M45" s="135"/>
      <c r="N45" s="135"/>
      <c r="O45" s="135"/>
      <c r="P45" s="135"/>
      <c r="Q45" s="135"/>
      <c r="R45" s="135"/>
      <c r="S45" s="135"/>
      <c r="T45" s="135"/>
      <c r="U45" s="135"/>
      <c r="V45" s="135"/>
      <c r="W45" s="135"/>
      <c r="X45" s="135"/>
      <c r="Y45" s="135"/>
      <c r="Z45" s="135"/>
    </row>
    <row r="46" spans="1:26" ht="15.75" customHeight="1" x14ac:dyDescent="0.35">
      <c r="A46" s="137" t="s">
        <v>1686</v>
      </c>
      <c r="B46" s="135" t="s">
        <v>1687</v>
      </c>
      <c r="C46" s="135" t="s">
        <v>1612</v>
      </c>
      <c r="D46" s="135"/>
      <c r="E46" s="135"/>
      <c r="F46" s="135">
        <v>-2.84145008544307</v>
      </c>
      <c r="G46" s="135"/>
      <c r="H46" s="135"/>
      <c r="I46" s="121"/>
      <c r="J46" s="121"/>
      <c r="K46" s="121"/>
      <c r="L46" s="135"/>
      <c r="M46" s="135"/>
      <c r="N46" s="135"/>
      <c r="O46" s="135"/>
      <c r="P46" s="135"/>
      <c r="Q46" s="135"/>
      <c r="R46" s="135"/>
      <c r="S46" s="135"/>
      <c r="T46" s="135"/>
      <c r="U46" s="135"/>
      <c r="V46" s="135"/>
      <c r="W46" s="135"/>
      <c r="X46" s="135"/>
      <c r="Y46" s="135"/>
      <c r="Z46" s="135"/>
    </row>
    <row r="47" spans="1:26" ht="15.75" customHeight="1" x14ac:dyDescent="0.35">
      <c r="A47" s="137" t="s">
        <v>1688</v>
      </c>
      <c r="B47" s="135" t="s">
        <v>1689</v>
      </c>
      <c r="C47" s="135" t="s">
        <v>1612</v>
      </c>
      <c r="D47" s="135"/>
      <c r="E47" s="135"/>
      <c r="F47" s="135">
        <v>-3.9111105022045773</v>
      </c>
      <c r="G47" s="135"/>
      <c r="H47" s="135"/>
      <c r="I47" s="121"/>
      <c r="J47" s="121"/>
      <c r="K47" s="121"/>
      <c r="L47" s="135"/>
      <c r="M47" s="135"/>
      <c r="N47" s="135"/>
      <c r="O47" s="135"/>
      <c r="P47" s="135"/>
      <c r="Q47" s="135"/>
      <c r="R47" s="135"/>
      <c r="S47" s="135"/>
      <c r="T47" s="135"/>
      <c r="U47" s="135"/>
      <c r="V47" s="135"/>
      <c r="W47" s="135"/>
      <c r="X47" s="135"/>
      <c r="Y47" s="135"/>
      <c r="Z47" s="135"/>
    </row>
    <row r="48" spans="1:26" ht="15.75" customHeight="1" x14ac:dyDescent="0.35">
      <c r="A48" s="137" t="s">
        <v>1690</v>
      </c>
      <c r="B48" s="135" t="s">
        <v>1404</v>
      </c>
      <c r="C48" s="135" t="s">
        <v>1612</v>
      </c>
      <c r="D48" s="135"/>
      <c r="E48" s="135"/>
      <c r="F48" s="135">
        <v>-33.373670736872697</v>
      </c>
      <c r="G48" s="135"/>
      <c r="H48" s="135"/>
      <c r="I48" s="121"/>
      <c r="J48" s="121"/>
      <c r="K48" s="121"/>
      <c r="L48" s="135"/>
      <c r="M48" s="135"/>
      <c r="N48" s="135"/>
      <c r="O48" s="135"/>
      <c r="P48" s="135"/>
      <c r="Q48" s="135"/>
      <c r="R48" s="135"/>
      <c r="S48" s="135"/>
      <c r="T48" s="135"/>
      <c r="U48" s="135"/>
      <c r="V48" s="135"/>
      <c r="W48" s="135"/>
      <c r="X48" s="135"/>
      <c r="Y48" s="135"/>
      <c r="Z48" s="135"/>
    </row>
    <row r="49" spans="1:26" ht="15.75" customHeight="1" x14ac:dyDescent="0.35">
      <c r="A49" s="137" t="s">
        <v>1691</v>
      </c>
      <c r="B49" s="135" t="s">
        <v>1692</v>
      </c>
      <c r="C49" s="135" t="s">
        <v>1612</v>
      </c>
      <c r="D49" s="135"/>
      <c r="E49" s="135"/>
      <c r="F49" s="135">
        <v>-35.75729607062145</v>
      </c>
      <c r="G49" s="135"/>
      <c r="H49" s="135"/>
      <c r="I49" s="121"/>
      <c r="J49" s="121"/>
      <c r="K49" s="121"/>
      <c r="L49" s="135"/>
      <c r="M49" s="135"/>
      <c r="N49" s="135"/>
      <c r="O49" s="135"/>
      <c r="P49" s="135"/>
      <c r="Q49" s="135"/>
      <c r="R49" s="135"/>
      <c r="S49" s="135"/>
      <c r="T49" s="135"/>
      <c r="U49" s="135"/>
      <c r="V49" s="135"/>
      <c r="W49" s="135"/>
      <c r="X49" s="135"/>
      <c r="Y49" s="135"/>
      <c r="Z49" s="135"/>
    </row>
    <row r="50" spans="1:26" ht="15.75" customHeight="1" x14ac:dyDescent="0.35">
      <c r="A50" s="137" t="s">
        <v>1693</v>
      </c>
      <c r="B50" s="135" t="s">
        <v>1694</v>
      </c>
      <c r="C50" s="135" t="s">
        <v>1612</v>
      </c>
      <c r="D50" s="135"/>
      <c r="E50" s="135"/>
      <c r="F50" s="135">
        <v>-32.799968592237171</v>
      </c>
      <c r="G50" s="135"/>
      <c r="H50" s="135"/>
      <c r="I50" s="121"/>
      <c r="J50" s="121"/>
      <c r="K50" s="121"/>
      <c r="L50" s="135"/>
      <c r="M50" s="135"/>
      <c r="N50" s="135"/>
      <c r="O50" s="135"/>
      <c r="P50" s="135"/>
      <c r="Q50" s="135"/>
      <c r="R50" s="135"/>
      <c r="S50" s="135"/>
      <c r="T50" s="135"/>
      <c r="U50" s="135"/>
      <c r="V50" s="135"/>
      <c r="W50" s="135"/>
      <c r="X50" s="135"/>
      <c r="Y50" s="135"/>
      <c r="Z50" s="135"/>
    </row>
    <row r="51" spans="1:26" ht="15.75" customHeight="1" x14ac:dyDescent="0.35">
      <c r="A51" s="137" t="s">
        <v>1695</v>
      </c>
      <c r="B51" s="135" t="s">
        <v>1403</v>
      </c>
      <c r="C51" s="135" t="s">
        <v>1612</v>
      </c>
      <c r="D51" s="135"/>
      <c r="E51" s="135"/>
      <c r="F51" s="135">
        <v>-54.633842204065907</v>
      </c>
      <c r="G51" s="135"/>
      <c r="H51" s="135"/>
      <c r="I51" s="121"/>
      <c r="J51" s="121"/>
      <c r="K51" s="121"/>
      <c r="L51" s="135"/>
      <c r="M51" s="135"/>
      <c r="N51" s="135"/>
      <c r="O51" s="135"/>
      <c r="P51" s="135"/>
      <c r="Q51" s="135"/>
      <c r="R51" s="135"/>
      <c r="S51" s="135"/>
      <c r="T51" s="135"/>
      <c r="U51" s="135"/>
      <c r="V51" s="135"/>
      <c r="W51" s="135"/>
      <c r="X51" s="135"/>
      <c r="Y51" s="135"/>
      <c r="Z51" s="135"/>
    </row>
    <row r="52" spans="1:26" ht="15.75" customHeight="1" x14ac:dyDescent="0.35">
      <c r="A52" s="137" t="s">
        <v>1696</v>
      </c>
      <c r="B52" s="135" t="s">
        <v>1697</v>
      </c>
      <c r="C52" s="135" t="s">
        <v>1612</v>
      </c>
      <c r="D52" s="135"/>
      <c r="E52" s="135"/>
      <c r="F52" s="135">
        <v>20.200073916406961</v>
      </c>
      <c r="G52" s="135"/>
      <c r="H52" s="135"/>
      <c r="I52" s="135"/>
      <c r="J52" s="135"/>
      <c r="K52" s="135"/>
      <c r="L52" s="135"/>
      <c r="M52" s="135"/>
      <c r="N52" s="135"/>
      <c r="O52" s="135"/>
      <c r="P52" s="135"/>
      <c r="Q52" s="135"/>
      <c r="R52" s="135"/>
      <c r="S52" s="135"/>
      <c r="T52" s="135"/>
      <c r="U52" s="135"/>
      <c r="V52" s="135"/>
      <c r="W52" s="135"/>
      <c r="X52" s="135"/>
      <c r="Y52" s="135"/>
      <c r="Z52" s="135"/>
    </row>
    <row r="53" spans="1:26" ht="15.75" customHeight="1" x14ac:dyDescent="0.35">
      <c r="A53" s="137" t="s">
        <v>1610</v>
      </c>
      <c r="B53" s="135" t="s">
        <v>1611</v>
      </c>
      <c r="C53" s="135" t="s">
        <v>1629</v>
      </c>
      <c r="D53" s="135"/>
      <c r="E53" s="135"/>
      <c r="F53" s="135">
        <v>5.2008180013742411</v>
      </c>
      <c r="G53" s="135"/>
      <c r="H53" s="135"/>
      <c r="I53" s="135"/>
      <c r="J53" s="135"/>
      <c r="K53" s="135"/>
      <c r="L53" s="135"/>
      <c r="M53" s="135"/>
      <c r="N53" s="135"/>
      <c r="O53" s="135"/>
      <c r="P53" s="135"/>
      <c r="Q53" s="135"/>
      <c r="R53" s="135"/>
      <c r="S53" s="135"/>
      <c r="T53" s="135"/>
      <c r="U53" s="135"/>
      <c r="V53" s="135"/>
      <c r="W53" s="135"/>
      <c r="X53" s="135"/>
      <c r="Y53" s="135"/>
      <c r="Z53" s="135"/>
    </row>
    <row r="54" spans="1:26" ht="15.75" customHeight="1" x14ac:dyDescent="0.35">
      <c r="A54" s="137" t="s">
        <v>1613</v>
      </c>
      <c r="B54" s="135" t="s">
        <v>1614</v>
      </c>
      <c r="C54" s="135" t="s">
        <v>1629</v>
      </c>
      <c r="D54" s="135"/>
      <c r="E54" s="135"/>
      <c r="F54" s="135">
        <v>0.6328789577415137</v>
      </c>
      <c r="G54" s="135"/>
      <c r="H54" s="135"/>
      <c r="I54" s="135"/>
      <c r="J54" s="135"/>
      <c r="K54" s="135"/>
      <c r="L54" s="135"/>
      <c r="M54" s="135"/>
      <c r="N54" s="135"/>
      <c r="O54" s="135"/>
      <c r="P54" s="135"/>
      <c r="Q54" s="135"/>
      <c r="R54" s="135"/>
      <c r="S54" s="135"/>
      <c r="T54" s="135"/>
      <c r="U54" s="135"/>
      <c r="V54" s="135"/>
      <c r="W54" s="135"/>
      <c r="X54" s="135"/>
      <c r="Y54" s="135"/>
      <c r="Z54" s="135"/>
    </row>
    <row r="55" spans="1:26" ht="15.75" customHeight="1" x14ac:dyDescent="0.35">
      <c r="A55" s="137" t="s">
        <v>1615</v>
      </c>
      <c r="B55" s="135" t="s">
        <v>1421</v>
      </c>
      <c r="C55" s="135" t="s">
        <v>1629</v>
      </c>
      <c r="D55" s="135"/>
      <c r="E55" s="135"/>
      <c r="F55" s="135">
        <v>2.7580660261091943</v>
      </c>
      <c r="G55" s="135"/>
      <c r="H55" s="135"/>
      <c r="I55" s="135"/>
      <c r="J55" s="135"/>
      <c r="K55" s="135"/>
      <c r="L55" s="135"/>
      <c r="M55" s="135"/>
      <c r="N55" s="135"/>
      <c r="O55" s="135"/>
      <c r="P55" s="135"/>
      <c r="Q55" s="135"/>
      <c r="R55" s="135"/>
      <c r="S55" s="135"/>
      <c r="T55" s="135"/>
      <c r="U55" s="135"/>
      <c r="V55" s="135"/>
      <c r="W55" s="135"/>
      <c r="X55" s="135"/>
      <c r="Y55" s="135"/>
      <c r="Z55" s="135"/>
    </row>
    <row r="56" spans="1:26" ht="15.75" customHeight="1" x14ac:dyDescent="0.35">
      <c r="A56" s="137" t="s">
        <v>1618</v>
      </c>
      <c r="B56" s="135" t="s">
        <v>1619</v>
      </c>
      <c r="C56" s="135" t="s">
        <v>1629</v>
      </c>
      <c r="D56" s="135"/>
      <c r="E56" s="135"/>
      <c r="F56" s="135">
        <v>2.1091321704415291</v>
      </c>
      <c r="G56" s="135"/>
      <c r="H56" s="135"/>
      <c r="I56" s="135"/>
      <c r="J56" s="135"/>
      <c r="K56" s="135"/>
      <c r="L56" s="135"/>
      <c r="M56" s="135"/>
      <c r="N56" s="135"/>
      <c r="O56" s="135"/>
      <c r="P56" s="135"/>
      <c r="Q56" s="135"/>
      <c r="R56" s="135"/>
      <c r="S56" s="135"/>
      <c r="T56" s="135"/>
      <c r="U56" s="135"/>
      <c r="V56" s="135"/>
      <c r="W56" s="135"/>
      <c r="X56" s="135"/>
      <c r="Y56" s="135"/>
      <c r="Z56" s="135"/>
    </row>
    <row r="57" spans="1:26" ht="15.75" customHeight="1" x14ac:dyDescent="0.35">
      <c r="A57" s="137" t="s">
        <v>1620</v>
      </c>
      <c r="B57" s="135" t="s">
        <v>1621</v>
      </c>
      <c r="C57" s="135" t="s">
        <v>1629</v>
      </c>
      <c r="D57" s="135"/>
      <c r="E57" s="135"/>
      <c r="F57" s="135">
        <v>17.946700622194555</v>
      </c>
      <c r="G57" s="135"/>
      <c r="H57" s="135"/>
      <c r="I57" s="135"/>
      <c r="J57" s="135"/>
      <c r="K57" s="135"/>
      <c r="L57" s="135"/>
      <c r="M57" s="135"/>
      <c r="N57" s="135"/>
      <c r="O57" s="135"/>
      <c r="P57" s="135"/>
      <c r="Q57" s="135"/>
      <c r="R57" s="135"/>
      <c r="S57" s="135"/>
      <c r="T57" s="135"/>
      <c r="U57" s="135"/>
      <c r="V57" s="135"/>
      <c r="W57" s="135"/>
      <c r="X57" s="135"/>
      <c r="Y57" s="135"/>
      <c r="Z57" s="135"/>
    </row>
    <row r="58" spans="1:26" ht="15.75" customHeight="1" x14ac:dyDescent="0.35">
      <c r="A58" s="137" t="s">
        <v>1617</v>
      </c>
      <c r="B58" s="135" t="s">
        <v>484</v>
      </c>
      <c r="C58" s="135" t="s">
        <v>1629</v>
      </c>
      <c r="D58" s="135"/>
      <c r="E58" s="135"/>
      <c r="F58" s="135">
        <v>2.9640601206629897</v>
      </c>
      <c r="G58" s="135"/>
      <c r="H58" s="135"/>
      <c r="I58" s="135"/>
      <c r="J58" s="135"/>
      <c r="K58" s="135"/>
      <c r="L58" s="135"/>
      <c r="M58" s="135"/>
      <c r="N58" s="135"/>
      <c r="O58" s="135"/>
      <c r="P58" s="135"/>
      <c r="Q58" s="135"/>
      <c r="R58" s="135"/>
      <c r="S58" s="135"/>
      <c r="T58" s="135"/>
      <c r="U58" s="135"/>
      <c r="V58" s="135"/>
      <c r="W58" s="135"/>
      <c r="X58" s="135"/>
      <c r="Y58" s="135"/>
      <c r="Z58" s="135"/>
    </row>
    <row r="59" spans="1:26" ht="15.75" customHeight="1" x14ac:dyDescent="0.35">
      <c r="A59" s="137" t="s">
        <v>1622</v>
      </c>
      <c r="B59" s="135" t="s">
        <v>1623</v>
      </c>
      <c r="C59" s="135" t="s">
        <v>1629</v>
      </c>
      <c r="D59" s="135"/>
      <c r="E59" s="135"/>
      <c r="F59" s="135">
        <v>2.5849577210723842</v>
      </c>
      <c r="G59" s="135"/>
      <c r="H59" s="135"/>
      <c r="I59" s="135"/>
      <c r="J59" s="135"/>
      <c r="K59" s="135"/>
      <c r="L59" s="135"/>
      <c r="M59" s="135"/>
      <c r="N59" s="135"/>
      <c r="O59" s="135"/>
      <c r="P59" s="135"/>
      <c r="Q59" s="135"/>
      <c r="R59" s="135"/>
      <c r="S59" s="135"/>
      <c r="T59" s="135"/>
      <c r="U59" s="135"/>
      <c r="V59" s="135"/>
      <c r="W59" s="135"/>
      <c r="X59" s="135"/>
      <c r="Y59" s="135"/>
      <c r="Z59" s="135"/>
    </row>
    <row r="60" spans="1:26" ht="15.75" customHeight="1" x14ac:dyDescent="0.35">
      <c r="A60" s="137" t="s">
        <v>1624</v>
      </c>
      <c r="B60" s="135" t="s">
        <v>1625</v>
      </c>
      <c r="C60" s="135" t="s">
        <v>1629</v>
      </c>
      <c r="D60" s="135"/>
      <c r="E60" s="135"/>
      <c r="F60" s="135">
        <v>0.30260757417010287</v>
      </c>
      <c r="G60" s="135"/>
      <c r="H60" s="135"/>
      <c r="I60" s="135"/>
      <c r="J60" s="135"/>
      <c r="K60" s="135"/>
      <c r="L60" s="135"/>
      <c r="M60" s="135"/>
      <c r="N60" s="135"/>
      <c r="O60" s="135"/>
      <c r="P60" s="135"/>
      <c r="Q60" s="135"/>
      <c r="R60" s="135"/>
      <c r="S60" s="135"/>
      <c r="T60" s="135"/>
      <c r="U60" s="135"/>
      <c r="V60" s="135"/>
      <c r="W60" s="135"/>
      <c r="X60" s="135"/>
      <c r="Y60" s="135"/>
      <c r="Z60" s="135"/>
    </row>
    <row r="61" spans="1:26" ht="15.75" customHeight="1" x14ac:dyDescent="0.35">
      <c r="A61" s="137" t="s">
        <v>1626</v>
      </c>
      <c r="B61" s="135" t="s">
        <v>1625</v>
      </c>
      <c r="C61" s="135" t="s">
        <v>1629</v>
      </c>
      <c r="D61" s="135"/>
      <c r="E61" s="135"/>
      <c r="F61" s="135">
        <v>6.7943009351264433E-2</v>
      </c>
      <c r="G61" s="135"/>
      <c r="H61" s="135"/>
      <c r="I61" s="135"/>
      <c r="J61" s="135"/>
      <c r="K61" s="135"/>
      <c r="L61" s="135"/>
      <c r="M61" s="135"/>
      <c r="N61" s="135"/>
      <c r="O61" s="135"/>
      <c r="P61" s="135"/>
      <c r="Q61" s="135"/>
      <c r="R61" s="135"/>
      <c r="S61" s="135"/>
      <c r="T61" s="135"/>
      <c r="U61" s="135"/>
      <c r="V61" s="135"/>
      <c r="W61" s="135"/>
      <c r="X61" s="135"/>
      <c r="Y61" s="135"/>
      <c r="Z61" s="135"/>
    </row>
    <row r="62" spans="1:26" ht="15.75" customHeight="1" x14ac:dyDescent="0.35">
      <c r="A62" s="137" t="s">
        <v>1628</v>
      </c>
      <c r="B62" s="135" t="s">
        <v>1420</v>
      </c>
      <c r="C62" s="135" t="s">
        <v>1629</v>
      </c>
      <c r="D62" s="135"/>
      <c r="E62" s="135"/>
      <c r="F62" s="135">
        <v>14.439305994878847</v>
      </c>
      <c r="G62" s="135"/>
      <c r="H62" s="135"/>
      <c r="I62" s="135"/>
      <c r="J62" s="135"/>
      <c r="K62" s="135"/>
      <c r="L62" s="135"/>
      <c r="M62" s="135"/>
      <c r="N62" s="135"/>
      <c r="O62" s="135"/>
      <c r="P62" s="135"/>
      <c r="Q62" s="135"/>
      <c r="R62" s="135"/>
      <c r="S62" s="135"/>
      <c r="T62" s="135"/>
      <c r="U62" s="135"/>
      <c r="V62" s="135"/>
      <c r="W62" s="135"/>
      <c r="X62" s="135"/>
      <c r="Y62" s="135"/>
      <c r="Z62" s="135"/>
    </row>
    <row r="63" spans="1:26" ht="15.75" customHeight="1" x14ac:dyDescent="0.35">
      <c r="A63" s="137" t="s">
        <v>1631</v>
      </c>
      <c r="B63" s="135" t="s">
        <v>1632</v>
      </c>
      <c r="C63" s="135" t="s">
        <v>1629</v>
      </c>
      <c r="D63" s="135"/>
      <c r="E63" s="135"/>
      <c r="F63" s="135">
        <v>6.5240301625524797</v>
      </c>
      <c r="G63" s="135"/>
      <c r="H63" s="135"/>
      <c r="I63" s="135"/>
      <c r="J63" s="135"/>
      <c r="K63" s="135"/>
      <c r="L63" s="135"/>
      <c r="M63" s="135"/>
      <c r="N63" s="135"/>
      <c r="O63" s="135"/>
      <c r="P63" s="135"/>
      <c r="Q63" s="135"/>
      <c r="R63" s="135"/>
      <c r="S63" s="135"/>
      <c r="T63" s="135"/>
      <c r="U63" s="135"/>
      <c r="V63" s="135"/>
      <c r="W63" s="135"/>
      <c r="X63" s="135"/>
      <c r="Y63" s="135"/>
      <c r="Z63" s="135"/>
    </row>
    <row r="64" spans="1:26" ht="15.75" customHeight="1" x14ac:dyDescent="0.35">
      <c r="A64" s="137" t="s">
        <v>1634</v>
      </c>
      <c r="B64" s="135" t="s">
        <v>1635</v>
      </c>
      <c r="C64" s="135" t="s">
        <v>1629</v>
      </c>
      <c r="D64" s="135"/>
      <c r="E64" s="135"/>
      <c r="F64" s="135">
        <v>1.4701335135613653</v>
      </c>
      <c r="G64" s="135"/>
      <c r="H64" s="135"/>
      <c r="I64" s="135"/>
      <c r="J64" s="135"/>
      <c r="K64" s="135"/>
      <c r="L64" s="135"/>
      <c r="M64" s="135"/>
      <c r="N64" s="135"/>
      <c r="O64" s="135"/>
      <c r="P64" s="135"/>
      <c r="Q64" s="135"/>
      <c r="R64" s="135"/>
      <c r="S64" s="135"/>
      <c r="T64" s="135"/>
      <c r="U64" s="135"/>
      <c r="V64" s="135"/>
      <c r="W64" s="135"/>
      <c r="X64" s="135"/>
      <c r="Y64" s="135"/>
      <c r="Z64" s="135"/>
    </row>
    <row r="65" spans="1:26" ht="15.75" customHeight="1" x14ac:dyDescent="0.35">
      <c r="A65" s="137" t="s">
        <v>1637</v>
      </c>
      <c r="B65" s="135" t="s">
        <v>1638</v>
      </c>
      <c r="C65" s="135" t="s">
        <v>1629</v>
      </c>
      <c r="D65" s="135"/>
      <c r="E65" s="135"/>
      <c r="F65" s="135">
        <v>0.66657946908537102</v>
      </c>
      <c r="G65" s="135"/>
      <c r="H65" s="135"/>
      <c r="I65" s="135"/>
      <c r="J65" s="135"/>
      <c r="K65" s="135"/>
      <c r="L65" s="135"/>
      <c r="M65" s="135"/>
      <c r="N65" s="135"/>
      <c r="O65" s="135"/>
      <c r="P65" s="135"/>
      <c r="Q65" s="135"/>
      <c r="R65" s="135"/>
      <c r="S65" s="135"/>
      <c r="T65" s="135"/>
      <c r="U65" s="135"/>
      <c r="V65" s="135"/>
      <c r="W65" s="135"/>
      <c r="X65" s="135"/>
      <c r="Y65" s="135"/>
      <c r="Z65" s="135"/>
    </row>
    <row r="66" spans="1:26" ht="15.75" customHeight="1" x14ac:dyDescent="0.35">
      <c r="A66" s="137" t="s">
        <v>1640</v>
      </c>
      <c r="B66" s="135" t="s">
        <v>1418</v>
      </c>
      <c r="C66" s="135" t="s">
        <v>1629</v>
      </c>
      <c r="D66" s="135"/>
      <c r="E66" s="135"/>
      <c r="F66" s="135">
        <v>10.130164839970606</v>
      </c>
      <c r="G66" s="135"/>
      <c r="H66" s="135"/>
      <c r="I66" s="135"/>
      <c r="J66" s="135"/>
      <c r="K66" s="135"/>
      <c r="L66" s="135"/>
      <c r="M66" s="135"/>
      <c r="N66" s="135"/>
      <c r="O66" s="135"/>
      <c r="P66" s="135"/>
      <c r="Q66" s="135"/>
      <c r="R66" s="135"/>
      <c r="S66" s="135"/>
      <c r="T66" s="135"/>
      <c r="U66" s="135"/>
      <c r="V66" s="135"/>
      <c r="W66" s="135"/>
      <c r="X66" s="135"/>
      <c r="Y66" s="135"/>
      <c r="Z66" s="135"/>
    </row>
    <row r="67" spans="1:26" ht="15.75" customHeight="1" x14ac:dyDescent="0.35">
      <c r="A67" s="137" t="s">
        <v>1641</v>
      </c>
      <c r="B67" s="135" t="s">
        <v>1417</v>
      </c>
      <c r="C67" s="135" t="s">
        <v>1629</v>
      </c>
      <c r="D67" s="135"/>
      <c r="E67" s="135"/>
      <c r="F67" s="135">
        <v>5.8264303160598896</v>
      </c>
      <c r="G67" s="135"/>
      <c r="H67" s="135"/>
      <c r="I67" s="135"/>
      <c r="J67" s="135"/>
      <c r="K67" s="135"/>
      <c r="L67" s="135"/>
      <c r="M67" s="135"/>
      <c r="N67" s="135"/>
      <c r="O67" s="135"/>
      <c r="P67" s="135"/>
      <c r="Q67" s="135"/>
      <c r="R67" s="135"/>
      <c r="S67" s="135"/>
      <c r="T67" s="135"/>
      <c r="U67" s="135"/>
      <c r="V67" s="135"/>
      <c r="W67" s="135"/>
      <c r="X67" s="135"/>
      <c r="Y67" s="135"/>
      <c r="Z67" s="135"/>
    </row>
    <row r="68" spans="1:26" ht="15.75" customHeight="1" x14ac:dyDescent="0.35">
      <c r="A68" s="137" t="s">
        <v>1642</v>
      </c>
      <c r="B68" s="135" t="s">
        <v>1419</v>
      </c>
      <c r="C68" s="135" t="s">
        <v>1629</v>
      </c>
      <c r="D68" s="135"/>
      <c r="E68" s="135"/>
      <c r="F68" s="135">
        <v>2.939352039286903</v>
      </c>
      <c r="G68" s="135"/>
      <c r="H68" s="135"/>
      <c r="I68" s="135"/>
      <c r="J68" s="135"/>
      <c r="K68" s="135"/>
      <c r="L68" s="135"/>
      <c r="M68" s="135"/>
      <c r="N68" s="135"/>
      <c r="O68" s="135"/>
      <c r="P68" s="135"/>
      <c r="Q68" s="135"/>
      <c r="R68" s="135"/>
      <c r="S68" s="135"/>
      <c r="T68" s="135"/>
      <c r="U68" s="135"/>
      <c r="V68" s="135"/>
      <c r="W68" s="135"/>
      <c r="X68" s="135"/>
      <c r="Y68" s="135"/>
      <c r="Z68" s="135"/>
    </row>
    <row r="69" spans="1:26" ht="15.75" customHeight="1" x14ac:dyDescent="0.35">
      <c r="A69" s="137" t="s">
        <v>1643</v>
      </c>
      <c r="B69" s="135" t="s">
        <v>1644</v>
      </c>
      <c r="C69" s="135" t="s">
        <v>1629</v>
      </c>
      <c r="D69" s="135"/>
      <c r="E69" s="135"/>
      <c r="F69" s="135">
        <v>3.0939893467968829</v>
      </c>
      <c r="G69" s="135"/>
      <c r="H69" s="135"/>
      <c r="I69" s="135"/>
      <c r="J69" s="135"/>
      <c r="K69" s="135"/>
      <c r="L69" s="135"/>
      <c r="M69" s="135"/>
      <c r="N69" s="135"/>
      <c r="O69" s="135"/>
      <c r="P69" s="135"/>
      <c r="Q69" s="135"/>
      <c r="R69" s="135"/>
      <c r="S69" s="135"/>
      <c r="T69" s="135"/>
      <c r="U69" s="135"/>
      <c r="V69" s="135"/>
      <c r="W69" s="135"/>
      <c r="X69" s="135"/>
      <c r="Y69" s="135"/>
      <c r="Z69" s="135"/>
    </row>
    <row r="70" spans="1:26" ht="15.75" customHeight="1" x14ac:dyDescent="0.35">
      <c r="A70" s="137" t="s">
        <v>1645</v>
      </c>
      <c r="B70" s="135" t="s">
        <v>1646</v>
      </c>
      <c r="C70" s="135" t="s">
        <v>1629</v>
      </c>
      <c r="D70" s="135"/>
      <c r="E70" s="135"/>
      <c r="F70" s="135">
        <v>4.8395685471114378</v>
      </c>
      <c r="G70" s="135"/>
      <c r="H70" s="135"/>
      <c r="I70" s="135"/>
      <c r="J70" s="135"/>
      <c r="K70" s="135"/>
      <c r="L70" s="135"/>
      <c r="M70" s="135"/>
      <c r="N70" s="135"/>
      <c r="O70" s="135"/>
      <c r="P70" s="135"/>
      <c r="Q70" s="135"/>
      <c r="R70" s="135"/>
      <c r="S70" s="135"/>
      <c r="T70" s="135"/>
      <c r="U70" s="135"/>
      <c r="V70" s="135"/>
      <c r="W70" s="135"/>
      <c r="X70" s="135"/>
      <c r="Y70" s="135"/>
      <c r="Z70" s="135"/>
    </row>
    <row r="71" spans="1:26" ht="15.75" customHeight="1" x14ac:dyDescent="0.35">
      <c r="A71" s="137" t="s">
        <v>1647</v>
      </c>
      <c r="B71" s="135" t="s">
        <v>1648</v>
      </c>
      <c r="C71" s="135" t="s">
        <v>1629</v>
      </c>
      <c r="D71" s="135"/>
      <c r="E71" s="135"/>
      <c r="F71" s="135">
        <v>3.8008074147584487</v>
      </c>
      <c r="G71" s="135"/>
      <c r="H71" s="135"/>
      <c r="I71" s="135"/>
      <c r="J71" s="135"/>
      <c r="K71" s="135"/>
      <c r="L71" s="135"/>
      <c r="M71" s="135"/>
      <c r="N71" s="135"/>
      <c r="O71" s="135"/>
      <c r="P71" s="135"/>
      <c r="Q71" s="135"/>
      <c r="R71" s="135"/>
      <c r="S71" s="135"/>
      <c r="T71" s="135"/>
      <c r="U71" s="135"/>
      <c r="V71" s="135"/>
      <c r="W71" s="135"/>
      <c r="X71" s="135"/>
      <c r="Y71" s="135"/>
      <c r="Z71" s="135"/>
    </row>
    <row r="72" spans="1:26" ht="15.75" customHeight="1" x14ac:dyDescent="0.35">
      <c r="A72" s="137" t="s">
        <v>1649</v>
      </c>
      <c r="B72" s="135" t="s">
        <v>1415</v>
      </c>
      <c r="C72" s="135" t="s">
        <v>1629</v>
      </c>
      <c r="D72" s="135"/>
      <c r="E72" s="135"/>
      <c r="F72" s="135">
        <v>0.60554749065435198</v>
      </c>
      <c r="G72" s="135"/>
      <c r="H72" s="135"/>
      <c r="I72" s="135"/>
      <c r="J72" s="135"/>
      <c r="K72" s="135"/>
      <c r="L72" s="135"/>
      <c r="M72" s="135"/>
      <c r="N72" s="135"/>
      <c r="O72" s="135"/>
      <c r="P72" s="135"/>
      <c r="Q72" s="135"/>
      <c r="R72" s="135"/>
      <c r="S72" s="135"/>
      <c r="T72" s="135"/>
      <c r="U72" s="135"/>
      <c r="V72" s="135"/>
      <c r="W72" s="135"/>
      <c r="X72" s="135"/>
      <c r="Y72" s="135"/>
      <c r="Z72" s="135"/>
    </row>
    <row r="73" spans="1:26" ht="15.75" customHeight="1" x14ac:dyDescent="0.35">
      <c r="A73" s="137" t="s">
        <v>1650</v>
      </c>
      <c r="B73" s="135" t="s">
        <v>1416</v>
      </c>
      <c r="C73" s="135" t="s">
        <v>1629</v>
      </c>
      <c r="D73" s="135"/>
      <c r="E73" s="135"/>
      <c r="F73" s="135">
        <v>5.2152830624009434</v>
      </c>
      <c r="G73" s="135"/>
      <c r="H73" s="135"/>
      <c r="I73" s="135"/>
      <c r="J73" s="135"/>
      <c r="K73" s="135"/>
      <c r="L73" s="135"/>
      <c r="M73" s="135"/>
      <c r="N73" s="135"/>
      <c r="O73" s="135"/>
      <c r="P73" s="135"/>
      <c r="Q73" s="135"/>
      <c r="R73" s="135"/>
      <c r="S73" s="135"/>
      <c r="T73" s="135"/>
      <c r="U73" s="135"/>
      <c r="V73" s="135"/>
      <c r="W73" s="135"/>
      <c r="X73" s="135"/>
      <c r="Y73" s="135"/>
      <c r="Z73" s="135"/>
    </row>
    <row r="74" spans="1:26" ht="15.75" customHeight="1" x14ac:dyDescent="0.35">
      <c r="A74" s="137" t="s">
        <v>1651</v>
      </c>
      <c r="B74" s="135" t="s">
        <v>1652</v>
      </c>
      <c r="C74" s="135" t="s">
        <v>1629</v>
      </c>
      <c r="D74" s="135"/>
      <c r="E74" s="135"/>
      <c r="F74" s="135">
        <v>4.0453988612728908</v>
      </c>
      <c r="G74" s="135"/>
      <c r="H74" s="135"/>
      <c r="I74" s="135"/>
      <c r="J74" s="135"/>
      <c r="K74" s="135"/>
      <c r="L74" s="135"/>
      <c r="M74" s="135"/>
      <c r="N74" s="135"/>
      <c r="O74" s="135"/>
      <c r="P74" s="135"/>
      <c r="Q74" s="135"/>
      <c r="R74" s="135"/>
      <c r="S74" s="135"/>
      <c r="T74" s="135"/>
      <c r="U74" s="135"/>
      <c r="V74" s="135"/>
      <c r="W74" s="135"/>
      <c r="X74" s="135"/>
      <c r="Y74" s="135"/>
      <c r="Z74" s="135"/>
    </row>
    <row r="75" spans="1:26" ht="15.75" customHeight="1" x14ac:dyDescent="0.35">
      <c r="A75" s="137" t="s">
        <v>1653</v>
      </c>
      <c r="B75" s="135" t="s">
        <v>1414</v>
      </c>
      <c r="C75" s="135" t="s">
        <v>1629</v>
      </c>
      <c r="D75" s="135"/>
      <c r="E75" s="135"/>
      <c r="F75" s="135">
        <v>9.3754617640042408</v>
      </c>
      <c r="G75" s="135"/>
      <c r="H75" s="135"/>
      <c r="I75" s="135"/>
      <c r="J75" s="135"/>
      <c r="K75" s="135"/>
      <c r="L75" s="135"/>
      <c r="M75" s="135"/>
      <c r="N75" s="135"/>
      <c r="O75" s="135"/>
      <c r="P75" s="135"/>
      <c r="Q75" s="135"/>
      <c r="R75" s="135"/>
      <c r="S75" s="135"/>
      <c r="T75" s="135"/>
      <c r="U75" s="135"/>
      <c r="V75" s="135"/>
      <c r="W75" s="135"/>
      <c r="X75" s="135"/>
      <c r="Y75" s="135"/>
      <c r="Z75" s="135"/>
    </row>
    <row r="76" spans="1:26" ht="15.75" customHeight="1" x14ac:dyDescent="0.35">
      <c r="A76" s="137" t="s">
        <v>1654</v>
      </c>
      <c r="B76" s="135" t="s">
        <v>1413</v>
      </c>
      <c r="C76" s="135" t="s">
        <v>1629</v>
      </c>
      <c r="D76" s="135"/>
      <c r="E76" s="135"/>
      <c r="F76" s="135">
        <v>2.3464141456829308</v>
      </c>
      <c r="G76" s="135"/>
      <c r="H76" s="135"/>
      <c r="I76" s="135"/>
      <c r="J76" s="135"/>
      <c r="K76" s="135"/>
      <c r="L76" s="135"/>
      <c r="M76" s="135"/>
      <c r="N76" s="135"/>
      <c r="O76" s="135"/>
      <c r="P76" s="135"/>
      <c r="Q76" s="135"/>
      <c r="R76" s="135"/>
      <c r="S76" s="135"/>
      <c r="T76" s="135"/>
      <c r="U76" s="135"/>
      <c r="V76" s="135"/>
      <c r="W76" s="135"/>
      <c r="X76" s="135"/>
      <c r="Y76" s="135"/>
      <c r="Z76" s="135"/>
    </row>
    <row r="77" spans="1:26" ht="15.75" customHeight="1" x14ac:dyDescent="0.35">
      <c r="A77" s="137" t="s">
        <v>1655</v>
      </c>
      <c r="B77" s="135" t="s">
        <v>1656</v>
      </c>
      <c r="C77" s="135" t="s">
        <v>1629</v>
      </c>
      <c r="D77" s="135"/>
      <c r="E77" s="135"/>
      <c r="F77" s="135">
        <v>2.6841045544812623</v>
      </c>
      <c r="G77" s="135"/>
      <c r="H77" s="135"/>
      <c r="I77" s="135"/>
      <c r="J77" s="135"/>
      <c r="K77" s="135"/>
      <c r="L77" s="135"/>
      <c r="M77" s="135"/>
      <c r="N77" s="135"/>
      <c r="O77" s="135"/>
      <c r="P77" s="135"/>
      <c r="Q77" s="135"/>
      <c r="R77" s="135"/>
      <c r="S77" s="135"/>
      <c r="T77" s="135"/>
      <c r="U77" s="135"/>
      <c r="V77" s="135"/>
      <c r="W77" s="135"/>
      <c r="X77" s="135"/>
      <c r="Y77" s="135"/>
      <c r="Z77" s="135"/>
    </row>
    <row r="78" spans="1:26" ht="15.75" customHeight="1" x14ac:dyDescent="0.35">
      <c r="A78" s="137" t="s">
        <v>1657</v>
      </c>
      <c r="B78" s="135" t="s">
        <v>1658</v>
      </c>
      <c r="C78" s="135" t="s">
        <v>1629</v>
      </c>
      <c r="D78" s="135"/>
      <c r="E78" s="135"/>
      <c r="F78" s="135">
        <v>6.3000654739569519</v>
      </c>
      <c r="G78" s="135"/>
      <c r="H78" s="135"/>
      <c r="I78" s="135"/>
      <c r="J78" s="135"/>
      <c r="K78" s="135"/>
      <c r="L78" s="135"/>
      <c r="M78" s="135"/>
      <c r="N78" s="135"/>
      <c r="O78" s="135"/>
      <c r="P78" s="135"/>
      <c r="Q78" s="135"/>
      <c r="R78" s="135"/>
      <c r="S78" s="135"/>
      <c r="T78" s="135"/>
      <c r="U78" s="135"/>
      <c r="V78" s="135"/>
      <c r="W78" s="135"/>
      <c r="X78" s="135"/>
      <c r="Y78" s="135"/>
      <c r="Z78" s="135"/>
    </row>
    <row r="79" spans="1:26" ht="15.75" customHeight="1" x14ac:dyDescent="0.35">
      <c r="A79" s="137" t="s">
        <v>1659</v>
      </c>
      <c r="B79" s="135" t="s">
        <v>1660</v>
      </c>
      <c r="C79" s="135" t="s">
        <v>1629</v>
      </c>
      <c r="D79" s="135"/>
      <c r="E79" s="135"/>
      <c r="F79" s="135">
        <v>0.60666007392788868</v>
      </c>
      <c r="G79" s="135"/>
      <c r="H79" s="135"/>
      <c r="I79" s="135"/>
      <c r="J79" s="135"/>
      <c r="K79" s="135"/>
      <c r="L79" s="135"/>
      <c r="M79" s="135"/>
      <c r="N79" s="135"/>
      <c r="O79" s="135"/>
      <c r="P79" s="135"/>
      <c r="Q79" s="135"/>
      <c r="R79" s="135"/>
      <c r="S79" s="135"/>
      <c r="T79" s="135"/>
      <c r="U79" s="135"/>
      <c r="V79" s="135"/>
      <c r="W79" s="135"/>
      <c r="X79" s="135"/>
      <c r="Y79" s="135"/>
      <c r="Z79" s="135"/>
    </row>
    <row r="80" spans="1:26" ht="15.75" customHeight="1" x14ac:dyDescent="0.35">
      <c r="A80" s="137" t="s">
        <v>1661</v>
      </c>
      <c r="B80" s="135" t="s">
        <v>485</v>
      </c>
      <c r="C80" s="135" t="s">
        <v>1629</v>
      </c>
      <c r="D80" s="135"/>
      <c r="E80" s="135"/>
      <c r="F80" s="135">
        <v>1.6227547817201033</v>
      </c>
      <c r="G80" s="135"/>
      <c r="H80" s="135"/>
      <c r="I80" s="135"/>
      <c r="J80" s="135"/>
      <c r="K80" s="135"/>
      <c r="L80" s="135"/>
      <c r="M80" s="135"/>
      <c r="N80" s="135"/>
      <c r="O80" s="135"/>
      <c r="P80" s="135"/>
      <c r="Q80" s="135"/>
      <c r="R80" s="135"/>
      <c r="S80" s="135"/>
      <c r="T80" s="135"/>
      <c r="U80" s="135"/>
      <c r="V80" s="135"/>
      <c r="W80" s="135"/>
      <c r="X80" s="135"/>
      <c r="Y80" s="135"/>
      <c r="Z80" s="135"/>
    </row>
    <row r="81" spans="1:26" ht="15.75" customHeight="1" x14ac:dyDescent="0.35">
      <c r="A81" s="137" t="s">
        <v>1662</v>
      </c>
      <c r="B81" s="135" t="s">
        <v>1409</v>
      </c>
      <c r="C81" s="135" t="s">
        <v>1629</v>
      </c>
      <c r="D81" s="135"/>
      <c r="E81" s="135"/>
      <c r="F81" s="135">
        <v>1.8198807264733488</v>
      </c>
      <c r="G81" s="135"/>
      <c r="H81" s="135"/>
      <c r="I81" s="135"/>
      <c r="J81" s="135"/>
      <c r="K81" s="135"/>
      <c r="L81" s="135"/>
      <c r="M81" s="135"/>
      <c r="N81" s="135"/>
      <c r="O81" s="135"/>
      <c r="P81" s="135"/>
      <c r="Q81" s="135"/>
      <c r="R81" s="135"/>
      <c r="S81" s="135"/>
      <c r="T81" s="135"/>
      <c r="U81" s="135"/>
      <c r="V81" s="135"/>
      <c r="W81" s="135"/>
      <c r="X81" s="135"/>
      <c r="Y81" s="135"/>
      <c r="Z81" s="135"/>
    </row>
    <row r="82" spans="1:26" ht="15.75" customHeight="1" x14ac:dyDescent="0.35">
      <c r="A82" s="137" t="s">
        <v>1663</v>
      </c>
      <c r="B82" s="135" t="s">
        <v>1664</v>
      </c>
      <c r="C82" s="135" t="s">
        <v>1629</v>
      </c>
      <c r="D82" s="135"/>
      <c r="E82" s="135"/>
      <c r="F82" s="135">
        <v>0.47721577053519176</v>
      </c>
      <c r="G82" s="135"/>
      <c r="H82" s="135"/>
      <c r="I82" s="135"/>
      <c r="J82" s="135"/>
      <c r="K82" s="135"/>
      <c r="L82" s="135"/>
      <c r="M82" s="135"/>
      <c r="N82" s="135"/>
      <c r="O82" s="135"/>
      <c r="P82" s="135"/>
      <c r="Q82" s="135"/>
      <c r="R82" s="135"/>
      <c r="S82" s="135"/>
      <c r="T82" s="135"/>
      <c r="U82" s="135"/>
      <c r="V82" s="135"/>
      <c r="W82" s="135"/>
      <c r="X82" s="135"/>
      <c r="Y82" s="135"/>
      <c r="Z82" s="135"/>
    </row>
    <row r="83" spans="1:26" ht="15.75" customHeight="1" x14ac:dyDescent="0.35">
      <c r="A83" s="137" t="s">
        <v>1665</v>
      </c>
      <c r="B83" s="135" t="s">
        <v>1411</v>
      </c>
      <c r="C83" s="135" t="s">
        <v>1629</v>
      </c>
      <c r="D83" s="135"/>
      <c r="E83" s="135"/>
      <c r="F83" s="135">
        <v>4.607864068231283</v>
      </c>
      <c r="G83" s="135"/>
      <c r="H83" s="135"/>
      <c r="I83" s="135"/>
      <c r="J83" s="135"/>
      <c r="K83" s="135"/>
      <c r="L83" s="135"/>
      <c r="M83" s="135"/>
      <c r="N83" s="135"/>
      <c r="O83" s="135"/>
      <c r="P83" s="135"/>
      <c r="Q83" s="135"/>
      <c r="R83" s="135"/>
      <c r="S83" s="135"/>
      <c r="T83" s="135"/>
      <c r="U83" s="135"/>
      <c r="V83" s="135"/>
      <c r="W83" s="135"/>
      <c r="X83" s="135"/>
      <c r="Y83" s="135"/>
      <c r="Z83" s="135"/>
    </row>
    <row r="84" spans="1:26" ht="15.75" customHeight="1" x14ac:dyDescent="0.35">
      <c r="A84" s="137" t="s">
        <v>1666</v>
      </c>
      <c r="B84" s="135" t="s">
        <v>1410</v>
      </c>
      <c r="C84" s="135" t="s">
        <v>1629</v>
      </c>
      <c r="D84" s="135"/>
      <c r="E84" s="135"/>
      <c r="F84" s="135">
        <v>1.5819243221093804</v>
      </c>
      <c r="G84" s="135"/>
      <c r="H84" s="135"/>
      <c r="I84" s="135"/>
      <c r="J84" s="135"/>
      <c r="K84" s="135"/>
      <c r="L84" s="135"/>
      <c r="M84" s="135"/>
      <c r="N84" s="135"/>
      <c r="O84" s="135"/>
      <c r="P84" s="135"/>
      <c r="Q84" s="135"/>
      <c r="R84" s="135"/>
      <c r="S84" s="135"/>
      <c r="T84" s="135"/>
      <c r="U84" s="135"/>
      <c r="V84" s="135"/>
      <c r="W84" s="135"/>
      <c r="X84" s="135"/>
      <c r="Y84" s="135"/>
      <c r="Z84" s="135"/>
    </row>
    <row r="85" spans="1:26" ht="15.75" customHeight="1" x14ac:dyDescent="0.35">
      <c r="A85" s="137" t="s">
        <v>1667</v>
      </c>
      <c r="B85" s="135" t="s">
        <v>1668</v>
      </c>
      <c r="C85" s="135" t="s">
        <v>1629</v>
      </c>
      <c r="D85" s="135"/>
      <c r="E85" s="135"/>
      <c r="F85" s="135">
        <v>20.085159730983829</v>
      </c>
      <c r="G85" s="135"/>
      <c r="H85" s="135"/>
      <c r="I85" s="135"/>
      <c r="J85" s="135"/>
      <c r="K85" s="135"/>
      <c r="L85" s="135"/>
      <c r="M85" s="135"/>
      <c r="N85" s="135"/>
      <c r="O85" s="135"/>
      <c r="P85" s="135"/>
      <c r="Q85" s="135"/>
      <c r="R85" s="135"/>
      <c r="S85" s="135"/>
      <c r="T85" s="135"/>
      <c r="U85" s="135"/>
      <c r="V85" s="135"/>
      <c r="W85" s="135"/>
      <c r="X85" s="135"/>
      <c r="Y85" s="135"/>
      <c r="Z85" s="135"/>
    </row>
    <row r="86" spans="1:26" ht="15.75" customHeight="1" x14ac:dyDescent="0.35">
      <c r="A86" s="137" t="s">
        <v>1669</v>
      </c>
      <c r="B86" s="135" t="s">
        <v>1412</v>
      </c>
      <c r="C86" s="135" t="s">
        <v>1629</v>
      </c>
      <c r="D86" s="135"/>
      <c r="E86" s="135"/>
      <c r="F86" s="135">
        <v>7.1722213404621709</v>
      </c>
      <c r="G86" s="135"/>
      <c r="H86" s="135"/>
      <c r="I86" s="135"/>
      <c r="J86" s="135"/>
      <c r="K86" s="135"/>
      <c r="L86" s="135"/>
      <c r="M86" s="135"/>
      <c r="N86" s="135"/>
      <c r="O86" s="135"/>
      <c r="P86" s="135"/>
      <c r="Q86" s="135"/>
      <c r="R86" s="135"/>
      <c r="S86" s="135"/>
      <c r="T86" s="135"/>
      <c r="U86" s="135"/>
      <c r="V86" s="135"/>
      <c r="W86" s="135"/>
      <c r="X86" s="135"/>
      <c r="Y86" s="135"/>
      <c r="Z86" s="135"/>
    </row>
    <row r="87" spans="1:26" ht="15.75" customHeight="1" x14ac:dyDescent="0.35">
      <c r="A87" s="137" t="s">
        <v>1670</v>
      </c>
      <c r="B87" s="135" t="s">
        <v>1671</v>
      </c>
      <c r="C87" s="135" t="s">
        <v>1629</v>
      </c>
      <c r="D87" s="135"/>
      <c r="E87" s="135"/>
      <c r="F87" s="135">
        <v>0.4261605140062793</v>
      </c>
      <c r="G87" s="135"/>
      <c r="H87" s="135"/>
      <c r="I87" s="135"/>
      <c r="J87" s="135"/>
      <c r="K87" s="135"/>
      <c r="L87" s="135"/>
      <c r="M87" s="135"/>
      <c r="N87" s="135"/>
      <c r="O87" s="135"/>
      <c r="P87" s="135"/>
      <c r="Q87" s="135"/>
      <c r="R87" s="135"/>
      <c r="S87" s="135"/>
      <c r="T87" s="135"/>
      <c r="U87" s="135"/>
      <c r="V87" s="135"/>
      <c r="W87" s="135"/>
      <c r="X87" s="135"/>
      <c r="Y87" s="135"/>
      <c r="Z87" s="135"/>
    </row>
    <row r="88" spans="1:26" ht="15.75" customHeight="1" x14ac:dyDescent="0.35">
      <c r="A88" s="137" t="s">
        <v>1672</v>
      </c>
      <c r="B88" s="135" t="s">
        <v>1408</v>
      </c>
      <c r="C88" s="135" t="s">
        <v>1629</v>
      </c>
      <c r="D88" s="135"/>
      <c r="E88" s="135"/>
      <c r="F88" s="135">
        <v>10.253090538509772</v>
      </c>
      <c r="G88" s="135"/>
      <c r="H88" s="135"/>
      <c r="I88" s="135"/>
      <c r="J88" s="135"/>
      <c r="K88" s="135"/>
      <c r="L88" s="135"/>
      <c r="M88" s="135"/>
      <c r="N88" s="135"/>
      <c r="O88" s="135"/>
      <c r="P88" s="135"/>
      <c r="Q88" s="135"/>
      <c r="R88" s="135"/>
      <c r="S88" s="135"/>
      <c r="T88" s="135"/>
      <c r="U88" s="135"/>
      <c r="V88" s="135"/>
      <c r="W88" s="135"/>
      <c r="X88" s="135"/>
      <c r="Y88" s="135"/>
      <c r="Z88" s="135"/>
    </row>
    <row r="89" spans="1:26" ht="15.75" customHeight="1" x14ac:dyDescent="0.35">
      <c r="A89" s="137" t="s">
        <v>1673</v>
      </c>
      <c r="B89" s="135" t="s">
        <v>1674</v>
      </c>
      <c r="C89" s="135" t="s">
        <v>1629</v>
      </c>
      <c r="D89" s="135"/>
      <c r="E89" s="135"/>
      <c r="F89" s="135">
        <v>4.1247065545534278</v>
      </c>
      <c r="G89" s="135"/>
      <c r="H89" s="135"/>
      <c r="I89" s="135"/>
      <c r="J89" s="135"/>
      <c r="K89" s="135"/>
      <c r="L89" s="135"/>
      <c r="M89" s="135"/>
      <c r="N89" s="135"/>
      <c r="O89" s="135"/>
      <c r="P89" s="135"/>
      <c r="Q89" s="135"/>
      <c r="R89" s="135"/>
      <c r="S89" s="135"/>
      <c r="T89" s="135"/>
      <c r="U89" s="135"/>
      <c r="V89" s="135"/>
      <c r="W89" s="135"/>
      <c r="X89" s="135"/>
      <c r="Y89" s="135"/>
      <c r="Z89" s="135"/>
    </row>
    <row r="90" spans="1:26" ht="15.75" customHeight="1" x14ac:dyDescent="0.35">
      <c r="A90" s="137" t="s">
        <v>1675</v>
      </c>
      <c r="B90" s="135" t="s">
        <v>1407</v>
      </c>
      <c r="C90" s="135" t="s">
        <v>1629</v>
      </c>
      <c r="D90" s="135"/>
      <c r="E90" s="135"/>
      <c r="F90" s="135">
        <v>2.4144168013148564</v>
      </c>
      <c r="G90" s="135"/>
      <c r="H90" s="135"/>
      <c r="I90" s="135"/>
      <c r="J90" s="135"/>
      <c r="K90" s="135"/>
      <c r="L90" s="135"/>
      <c r="M90" s="135"/>
      <c r="N90" s="135"/>
      <c r="O90" s="135"/>
      <c r="P90" s="135"/>
      <c r="Q90" s="135"/>
      <c r="R90" s="135"/>
      <c r="S90" s="135"/>
      <c r="T90" s="135"/>
      <c r="U90" s="135"/>
      <c r="V90" s="135"/>
      <c r="W90" s="135"/>
      <c r="X90" s="135"/>
      <c r="Y90" s="135"/>
      <c r="Z90" s="135"/>
    </row>
    <row r="91" spans="1:26" ht="15.75" customHeight="1" x14ac:dyDescent="0.35">
      <c r="A91" s="137" t="s">
        <v>1676</v>
      </c>
      <c r="B91" s="135" t="s">
        <v>1406</v>
      </c>
      <c r="C91" s="135" t="s">
        <v>1629</v>
      </c>
      <c r="D91" s="135"/>
      <c r="E91" s="135"/>
      <c r="F91" s="135">
        <v>4.859659728010298</v>
      </c>
      <c r="G91" s="135"/>
      <c r="H91" s="135"/>
      <c r="I91" s="135"/>
      <c r="J91" s="135"/>
      <c r="K91" s="135"/>
      <c r="L91" s="135"/>
      <c r="M91" s="135"/>
      <c r="N91" s="135"/>
      <c r="O91" s="135"/>
      <c r="P91" s="135"/>
      <c r="Q91" s="135"/>
      <c r="R91" s="135"/>
      <c r="S91" s="135"/>
      <c r="T91" s="135"/>
      <c r="U91" s="135"/>
      <c r="V91" s="135"/>
      <c r="W91" s="135"/>
      <c r="X91" s="135"/>
      <c r="Y91" s="135"/>
      <c r="Z91" s="135"/>
    </row>
    <row r="92" spans="1:26" ht="15.75" customHeight="1" x14ac:dyDescent="0.35">
      <c r="A92" s="137" t="s">
        <v>1677</v>
      </c>
      <c r="B92" s="135" t="s">
        <v>1678</v>
      </c>
      <c r="C92" s="135" t="s">
        <v>1629</v>
      </c>
      <c r="D92" s="135"/>
      <c r="E92" s="135"/>
      <c r="F92" s="135">
        <v>0.1966129758619389</v>
      </c>
      <c r="G92" s="135"/>
      <c r="H92" s="135"/>
      <c r="I92" s="135"/>
      <c r="J92" s="135"/>
      <c r="K92" s="135"/>
      <c r="L92" s="135"/>
      <c r="M92" s="135"/>
      <c r="N92" s="135"/>
      <c r="O92" s="135"/>
      <c r="P92" s="135"/>
      <c r="Q92" s="135"/>
      <c r="R92" s="135"/>
      <c r="S92" s="135"/>
      <c r="T92" s="135"/>
      <c r="U92" s="135"/>
      <c r="V92" s="135"/>
      <c r="W92" s="135"/>
      <c r="X92" s="135"/>
      <c r="Y92" s="135"/>
      <c r="Z92" s="135"/>
    </row>
    <row r="93" spans="1:26" ht="15.75" customHeight="1" x14ac:dyDescent="0.35">
      <c r="A93" s="137" t="s">
        <v>1679</v>
      </c>
      <c r="B93" s="135" t="s">
        <v>1680</v>
      </c>
      <c r="C93" s="135" t="s">
        <v>1629</v>
      </c>
      <c r="D93" s="135"/>
      <c r="E93" s="135"/>
      <c r="F93" s="135">
        <v>4.2522465468662585</v>
      </c>
      <c r="G93" s="135"/>
      <c r="H93" s="135"/>
      <c r="I93" s="135"/>
      <c r="J93" s="135"/>
      <c r="K93" s="135"/>
      <c r="L93" s="135"/>
      <c r="M93" s="135"/>
      <c r="N93" s="135"/>
      <c r="O93" s="135"/>
      <c r="P93" s="135"/>
      <c r="Q93" s="135"/>
      <c r="R93" s="135"/>
      <c r="S93" s="135"/>
      <c r="T93" s="135"/>
      <c r="U93" s="135"/>
      <c r="V93" s="135"/>
      <c r="W93" s="135"/>
      <c r="X93" s="135"/>
      <c r="Y93" s="135"/>
      <c r="Z93" s="135"/>
    </row>
    <row r="94" spans="1:26" ht="15.75" customHeight="1" x14ac:dyDescent="0.35">
      <c r="A94" s="137" t="s">
        <v>1681</v>
      </c>
      <c r="B94" s="135" t="s">
        <v>1682</v>
      </c>
      <c r="C94" s="135" t="s">
        <v>1629</v>
      </c>
      <c r="D94" s="135"/>
      <c r="E94" s="135"/>
      <c r="F94" s="135">
        <v>0.61400939308951641</v>
      </c>
      <c r="G94" s="135"/>
      <c r="H94" s="135"/>
      <c r="I94" s="135"/>
      <c r="J94" s="135"/>
      <c r="K94" s="135"/>
      <c r="L94" s="135"/>
      <c r="M94" s="135"/>
      <c r="N94" s="135"/>
      <c r="O94" s="135"/>
      <c r="P94" s="135"/>
      <c r="Q94" s="135"/>
      <c r="R94" s="135"/>
      <c r="S94" s="135"/>
      <c r="T94" s="135"/>
      <c r="U94" s="135"/>
      <c r="V94" s="135"/>
      <c r="W94" s="135"/>
      <c r="X94" s="135"/>
      <c r="Y94" s="135"/>
      <c r="Z94" s="135"/>
    </row>
    <row r="95" spans="1:26" ht="15.75" customHeight="1" x14ac:dyDescent="0.35">
      <c r="A95" s="137" t="s">
        <v>1683</v>
      </c>
      <c r="B95" s="135" t="s">
        <v>1684</v>
      </c>
      <c r="C95" s="135" t="s">
        <v>1629</v>
      </c>
      <c r="D95" s="135"/>
      <c r="E95" s="135"/>
      <c r="F95" s="135">
        <v>4.0286596256362603</v>
      </c>
      <c r="G95" s="135"/>
      <c r="H95" s="135"/>
      <c r="I95" s="135"/>
      <c r="J95" s="135"/>
      <c r="K95" s="135"/>
      <c r="L95" s="135"/>
      <c r="M95" s="135"/>
      <c r="N95" s="135"/>
      <c r="O95" s="135"/>
      <c r="P95" s="135"/>
      <c r="Q95" s="135"/>
      <c r="R95" s="135"/>
      <c r="S95" s="135"/>
      <c r="T95" s="135"/>
      <c r="U95" s="135"/>
      <c r="V95" s="135"/>
      <c r="W95" s="135"/>
      <c r="X95" s="135"/>
      <c r="Y95" s="135"/>
      <c r="Z95" s="135"/>
    </row>
    <row r="96" spans="1:26" ht="15.75" customHeight="1" x14ac:dyDescent="0.35">
      <c r="A96" s="137" t="s">
        <v>1685</v>
      </c>
      <c r="B96" s="135" t="s">
        <v>1405</v>
      </c>
      <c r="C96" s="135" t="s">
        <v>1629</v>
      </c>
      <c r="D96" s="135"/>
      <c r="E96" s="135"/>
      <c r="F96" s="135">
        <v>22.392963891641529</v>
      </c>
      <c r="G96" s="135"/>
      <c r="H96" s="135"/>
      <c r="I96" s="135"/>
      <c r="J96" s="135"/>
      <c r="K96" s="135"/>
      <c r="L96" s="135"/>
      <c r="M96" s="135"/>
      <c r="N96" s="135"/>
      <c r="O96" s="135"/>
      <c r="P96" s="135"/>
      <c r="Q96" s="135"/>
      <c r="R96" s="135"/>
      <c r="S96" s="135"/>
      <c r="T96" s="135"/>
      <c r="U96" s="135"/>
      <c r="V96" s="135"/>
      <c r="W96" s="135"/>
      <c r="X96" s="135"/>
      <c r="Y96" s="135"/>
      <c r="Z96" s="135"/>
    </row>
    <row r="97" spans="1:26" ht="15.75" customHeight="1" x14ac:dyDescent="0.35">
      <c r="A97" s="137" t="s">
        <v>1686</v>
      </c>
      <c r="B97" s="135" t="s">
        <v>1687</v>
      </c>
      <c r="C97" s="135" t="s">
        <v>1629</v>
      </c>
      <c r="D97" s="135"/>
      <c r="E97" s="135"/>
      <c r="F97" s="135">
        <v>1.1659774672426744</v>
      </c>
      <c r="G97" s="135"/>
      <c r="H97" s="135"/>
      <c r="I97" s="135"/>
      <c r="J97" s="135"/>
      <c r="K97" s="135"/>
      <c r="L97" s="135"/>
      <c r="M97" s="135"/>
      <c r="N97" s="135"/>
      <c r="O97" s="135"/>
      <c r="P97" s="135"/>
      <c r="Q97" s="135"/>
      <c r="R97" s="135"/>
      <c r="S97" s="135"/>
      <c r="T97" s="135"/>
      <c r="U97" s="135"/>
      <c r="V97" s="135"/>
      <c r="W97" s="135"/>
      <c r="X97" s="135"/>
      <c r="Y97" s="135"/>
      <c r="Z97" s="135"/>
    </row>
    <row r="98" spans="1:26" ht="15.75" customHeight="1" x14ac:dyDescent="0.35">
      <c r="A98" s="137" t="s">
        <v>1688</v>
      </c>
      <c r="B98" s="135" t="s">
        <v>1689</v>
      </c>
      <c r="C98" s="135" t="s">
        <v>1629</v>
      </c>
      <c r="D98" s="135"/>
      <c r="E98" s="135"/>
      <c r="F98" s="135">
        <v>0.20969392566326076</v>
      </c>
      <c r="G98" s="135"/>
      <c r="H98" s="135"/>
      <c r="I98" s="135"/>
      <c r="J98" s="135"/>
      <c r="K98" s="135"/>
      <c r="L98" s="135"/>
      <c r="M98" s="135"/>
      <c r="N98" s="135"/>
      <c r="O98" s="135"/>
      <c r="P98" s="135"/>
      <c r="Q98" s="135"/>
      <c r="R98" s="135"/>
      <c r="S98" s="135"/>
      <c r="T98" s="135"/>
      <c r="U98" s="135"/>
      <c r="V98" s="135"/>
      <c r="W98" s="135"/>
      <c r="X98" s="135"/>
      <c r="Y98" s="135"/>
      <c r="Z98" s="135"/>
    </row>
    <row r="99" spans="1:26" ht="15.75" customHeight="1" x14ac:dyDescent="0.35">
      <c r="A99" s="137" t="s">
        <v>1690</v>
      </c>
      <c r="B99" s="135" t="s">
        <v>1404</v>
      </c>
      <c r="C99" s="135" t="s">
        <v>1629</v>
      </c>
      <c r="D99" s="135"/>
      <c r="E99" s="135"/>
      <c r="F99" s="135">
        <v>5.7600924654091932</v>
      </c>
      <c r="G99" s="135"/>
      <c r="H99" s="135"/>
      <c r="I99" s="135"/>
      <c r="J99" s="135"/>
      <c r="K99" s="135"/>
      <c r="L99" s="135"/>
      <c r="M99" s="135"/>
      <c r="N99" s="135"/>
      <c r="O99" s="135"/>
      <c r="P99" s="135"/>
      <c r="Q99" s="135"/>
      <c r="R99" s="135"/>
      <c r="S99" s="135"/>
      <c r="T99" s="135"/>
      <c r="U99" s="135"/>
      <c r="V99" s="135"/>
      <c r="W99" s="135"/>
      <c r="X99" s="135"/>
      <c r="Y99" s="135"/>
      <c r="Z99" s="135"/>
    </row>
    <row r="100" spans="1:26" ht="15.75" customHeight="1" x14ac:dyDescent="0.35">
      <c r="A100" s="137" t="s">
        <v>1691</v>
      </c>
      <c r="B100" s="135" t="s">
        <v>1692</v>
      </c>
      <c r="C100" s="135" t="s">
        <v>1629</v>
      </c>
      <c r="D100" s="135"/>
      <c r="E100" s="135"/>
      <c r="F100" s="135">
        <v>2.8562106710962132</v>
      </c>
      <c r="G100" s="135"/>
      <c r="H100" s="135"/>
      <c r="I100" s="135"/>
      <c r="J100" s="135"/>
      <c r="K100" s="135"/>
      <c r="L100" s="135"/>
      <c r="M100" s="135"/>
      <c r="N100" s="135"/>
      <c r="O100" s="135"/>
      <c r="P100" s="135"/>
      <c r="Q100" s="135"/>
      <c r="R100" s="135"/>
      <c r="S100" s="135"/>
      <c r="T100" s="135"/>
      <c r="U100" s="135"/>
      <c r="V100" s="135"/>
      <c r="W100" s="135"/>
      <c r="X100" s="135"/>
      <c r="Y100" s="135"/>
      <c r="Z100" s="135"/>
    </row>
    <row r="101" spans="1:26" ht="15.75" customHeight="1" x14ac:dyDescent="0.35">
      <c r="A101" s="137" t="s">
        <v>1693</v>
      </c>
      <c r="B101" s="135" t="s">
        <v>1694</v>
      </c>
      <c r="C101" s="135" t="s">
        <v>1629</v>
      </c>
      <c r="D101" s="135"/>
      <c r="E101" s="135"/>
      <c r="F101" s="135">
        <v>1.9997411985456937</v>
      </c>
      <c r="G101" s="135"/>
      <c r="H101" s="135"/>
      <c r="I101" s="135"/>
      <c r="J101" s="135"/>
      <c r="K101" s="135"/>
      <c r="L101" s="135"/>
      <c r="M101" s="135"/>
      <c r="N101" s="135"/>
      <c r="O101" s="135"/>
      <c r="P101" s="135"/>
      <c r="Q101" s="135"/>
      <c r="R101" s="135"/>
      <c r="S101" s="135"/>
      <c r="T101" s="135"/>
      <c r="U101" s="135"/>
      <c r="V101" s="135"/>
      <c r="W101" s="135"/>
      <c r="X101" s="135"/>
      <c r="Y101" s="135"/>
      <c r="Z101" s="135"/>
    </row>
    <row r="102" spans="1:26" ht="15.75" customHeight="1" x14ac:dyDescent="0.35">
      <c r="A102" s="137" t="s">
        <v>1695</v>
      </c>
      <c r="B102" s="135" t="s">
        <v>1403</v>
      </c>
      <c r="C102" s="135" t="s">
        <v>1629</v>
      </c>
      <c r="D102" s="135"/>
      <c r="E102" s="135"/>
      <c r="F102" s="135">
        <v>2.8099739843118821</v>
      </c>
      <c r="G102" s="135"/>
      <c r="H102" s="135"/>
      <c r="I102" s="135"/>
      <c r="J102" s="135"/>
      <c r="K102" s="135"/>
      <c r="L102" s="135"/>
      <c r="M102" s="135"/>
      <c r="N102" s="135"/>
      <c r="O102" s="135"/>
      <c r="P102" s="135"/>
      <c r="Q102" s="135"/>
      <c r="R102" s="135"/>
      <c r="S102" s="135"/>
      <c r="T102" s="135"/>
      <c r="U102" s="135"/>
      <c r="V102" s="135"/>
      <c r="W102" s="135"/>
      <c r="X102" s="135"/>
      <c r="Y102" s="135"/>
      <c r="Z102" s="135"/>
    </row>
    <row r="103" spans="1:26" ht="15.75" customHeight="1" x14ac:dyDescent="0.35">
      <c r="A103" s="137" t="s">
        <v>1696</v>
      </c>
      <c r="B103" s="135" t="s">
        <v>1697</v>
      </c>
      <c r="C103" s="135" t="s">
        <v>1629</v>
      </c>
      <c r="D103" s="135"/>
      <c r="E103" s="135"/>
      <c r="F103" s="135">
        <v>0.39526820183314498</v>
      </c>
      <c r="G103" s="135"/>
      <c r="H103" s="135"/>
      <c r="I103" s="135"/>
      <c r="J103" s="135"/>
      <c r="K103" s="135"/>
      <c r="L103" s="135"/>
      <c r="M103" s="135"/>
      <c r="N103" s="135"/>
      <c r="O103" s="135"/>
      <c r="P103" s="135"/>
      <c r="Q103" s="135"/>
      <c r="R103" s="135"/>
      <c r="S103" s="135"/>
      <c r="T103" s="135"/>
      <c r="U103" s="135"/>
      <c r="V103" s="135"/>
      <c r="W103" s="135"/>
      <c r="X103" s="135"/>
      <c r="Y103" s="135"/>
      <c r="Z103" s="135"/>
    </row>
    <row r="104" spans="1:26" ht="15.75" customHeight="1" x14ac:dyDescent="0.35">
      <c r="A104" s="137" t="s">
        <v>1610</v>
      </c>
      <c r="B104" s="135" t="s">
        <v>1611</v>
      </c>
      <c r="C104" s="135" t="s">
        <v>148</v>
      </c>
      <c r="D104" s="135"/>
      <c r="E104" s="135"/>
      <c r="F104" s="135">
        <v>6.0785186757677598</v>
      </c>
      <c r="G104" s="135"/>
      <c r="H104" s="135"/>
      <c r="I104" s="135"/>
      <c r="J104" s="135"/>
      <c r="K104" s="135"/>
      <c r="L104" s="135"/>
      <c r="M104" s="135"/>
      <c r="N104" s="135"/>
      <c r="O104" s="135"/>
      <c r="P104" s="135"/>
      <c r="Q104" s="135"/>
      <c r="R104" s="135"/>
      <c r="S104" s="135"/>
      <c r="T104" s="135"/>
      <c r="U104" s="135"/>
      <c r="V104" s="135"/>
      <c r="W104" s="135"/>
      <c r="X104" s="135"/>
      <c r="Y104" s="135"/>
      <c r="Z104" s="135"/>
    </row>
    <row r="105" spans="1:26" ht="15.75" customHeight="1" x14ac:dyDescent="0.35">
      <c r="A105" s="137" t="s">
        <v>1613</v>
      </c>
      <c r="B105" s="135" t="s">
        <v>1614</v>
      </c>
      <c r="C105" s="135" t="s">
        <v>148</v>
      </c>
      <c r="D105" s="135"/>
      <c r="E105" s="135"/>
      <c r="F105" s="135">
        <v>7.8678964407874058E-2</v>
      </c>
      <c r="G105" s="135"/>
      <c r="H105" s="135"/>
      <c r="I105" s="135"/>
      <c r="J105" s="135"/>
      <c r="K105" s="135"/>
      <c r="L105" s="135"/>
      <c r="M105" s="135"/>
      <c r="N105" s="135"/>
      <c r="O105" s="135"/>
      <c r="P105" s="135"/>
      <c r="Q105" s="135"/>
      <c r="R105" s="135"/>
      <c r="S105" s="135"/>
      <c r="T105" s="135"/>
      <c r="U105" s="135"/>
      <c r="V105" s="135"/>
      <c r="W105" s="135"/>
      <c r="X105" s="135"/>
      <c r="Y105" s="135"/>
      <c r="Z105" s="135"/>
    </row>
    <row r="106" spans="1:26" ht="15.75" customHeight="1" x14ac:dyDescent="0.35">
      <c r="A106" s="137" t="s">
        <v>1615</v>
      </c>
      <c r="B106" s="135" t="s">
        <v>1421</v>
      </c>
      <c r="C106" s="135" t="s">
        <v>148</v>
      </c>
      <c r="D106" s="135"/>
      <c r="E106" s="135"/>
      <c r="F106" s="135">
        <v>5.4553256563434553</v>
      </c>
      <c r="G106" s="135"/>
      <c r="H106" s="135"/>
      <c r="I106" s="135"/>
      <c r="J106" s="135"/>
      <c r="K106" s="135"/>
      <c r="L106" s="135"/>
      <c r="M106" s="135"/>
      <c r="N106" s="135"/>
      <c r="O106" s="135"/>
      <c r="P106" s="135"/>
      <c r="Q106" s="135"/>
      <c r="R106" s="135"/>
      <c r="S106" s="135"/>
      <c r="T106" s="135"/>
      <c r="U106" s="135"/>
      <c r="V106" s="135"/>
      <c r="W106" s="135"/>
      <c r="X106" s="135"/>
      <c r="Y106" s="135"/>
      <c r="Z106" s="135"/>
    </row>
    <row r="107" spans="1:26" ht="15.75" customHeight="1" x14ac:dyDescent="0.35">
      <c r="A107" s="137" t="s">
        <v>1618</v>
      </c>
      <c r="B107" s="135" t="s">
        <v>1619</v>
      </c>
      <c r="C107" s="135" t="s">
        <v>148</v>
      </c>
      <c r="D107" s="135"/>
      <c r="E107" s="135"/>
      <c r="F107" s="135">
        <v>14.931089141135962</v>
      </c>
      <c r="G107" s="135"/>
      <c r="H107" s="135"/>
      <c r="I107" s="135"/>
      <c r="J107" s="135"/>
      <c r="K107" s="135"/>
      <c r="L107" s="135"/>
      <c r="M107" s="135"/>
      <c r="N107" s="135"/>
      <c r="O107" s="135"/>
      <c r="P107" s="135"/>
      <c r="Q107" s="135"/>
      <c r="R107" s="135"/>
      <c r="S107" s="135"/>
      <c r="T107" s="135"/>
      <c r="U107" s="135"/>
      <c r="V107" s="135"/>
      <c r="W107" s="135"/>
      <c r="X107" s="135"/>
      <c r="Y107" s="135"/>
      <c r="Z107" s="135"/>
    </row>
    <row r="108" spans="1:26" ht="15.75" customHeight="1" x14ac:dyDescent="0.35">
      <c r="A108" s="137" t="s">
        <v>1620</v>
      </c>
      <c r="B108" s="135" t="s">
        <v>1621</v>
      </c>
      <c r="C108" s="135" t="s">
        <v>148</v>
      </c>
      <c r="D108" s="135"/>
      <c r="E108" s="135"/>
      <c r="F108" s="135">
        <v>34.273494787472899</v>
      </c>
      <c r="G108" s="135"/>
      <c r="H108" s="135"/>
      <c r="I108" s="135"/>
      <c r="J108" s="135"/>
      <c r="K108" s="135"/>
      <c r="L108" s="135"/>
      <c r="M108" s="135"/>
      <c r="N108" s="135"/>
      <c r="O108" s="135"/>
      <c r="P108" s="135"/>
      <c r="Q108" s="135"/>
      <c r="R108" s="135"/>
      <c r="S108" s="135"/>
      <c r="T108" s="135"/>
      <c r="U108" s="135"/>
      <c r="V108" s="135"/>
      <c r="W108" s="135"/>
      <c r="X108" s="135"/>
      <c r="Y108" s="135"/>
      <c r="Z108" s="135"/>
    </row>
    <row r="109" spans="1:26" ht="15.75" customHeight="1" x14ac:dyDescent="0.35">
      <c r="A109" s="137" t="s">
        <v>1617</v>
      </c>
      <c r="B109" s="135" t="s">
        <v>484</v>
      </c>
      <c r="C109" s="135" t="s">
        <v>148</v>
      </c>
      <c r="D109" s="135"/>
      <c r="E109" s="135"/>
      <c r="F109" s="135">
        <v>11.420256865280981</v>
      </c>
      <c r="G109" s="135"/>
      <c r="H109" s="135"/>
      <c r="I109" s="135"/>
      <c r="J109" s="135"/>
      <c r="K109" s="135"/>
      <c r="L109" s="135"/>
      <c r="M109" s="135"/>
      <c r="N109" s="135"/>
      <c r="O109" s="135"/>
      <c r="P109" s="135"/>
      <c r="Q109" s="135"/>
      <c r="R109" s="135"/>
      <c r="S109" s="135"/>
      <c r="T109" s="135"/>
      <c r="U109" s="135"/>
      <c r="V109" s="135"/>
      <c r="W109" s="135"/>
      <c r="X109" s="135"/>
      <c r="Y109" s="135"/>
      <c r="Z109" s="135"/>
    </row>
    <row r="110" spans="1:26" ht="15.75" customHeight="1" x14ac:dyDescent="0.35">
      <c r="A110" s="137" t="s">
        <v>1622</v>
      </c>
      <c r="B110" s="135" t="s">
        <v>1623</v>
      </c>
      <c r="C110" s="135" t="s">
        <v>148</v>
      </c>
      <c r="D110" s="135"/>
      <c r="E110" s="135"/>
      <c r="F110" s="135">
        <v>0.38204183167039457</v>
      </c>
      <c r="G110" s="135"/>
      <c r="H110" s="135"/>
      <c r="I110" s="135"/>
      <c r="J110" s="135"/>
      <c r="K110" s="135"/>
      <c r="L110" s="135"/>
      <c r="M110" s="135"/>
      <c r="N110" s="135"/>
      <c r="O110" s="135"/>
      <c r="P110" s="135"/>
      <c r="Q110" s="135"/>
      <c r="R110" s="135"/>
      <c r="S110" s="135"/>
      <c r="T110" s="135"/>
      <c r="U110" s="135"/>
      <c r="V110" s="135"/>
      <c r="W110" s="135"/>
      <c r="X110" s="135"/>
      <c r="Y110" s="135"/>
      <c r="Z110" s="135"/>
    </row>
    <row r="111" spans="1:26" ht="15.75" customHeight="1" x14ac:dyDescent="0.35">
      <c r="A111" s="137" t="s">
        <v>1624</v>
      </c>
      <c r="B111" s="135" t="s">
        <v>1625</v>
      </c>
      <c r="C111" s="135" t="s">
        <v>148</v>
      </c>
      <c r="D111" s="135"/>
      <c r="E111" s="135"/>
      <c r="F111" s="135">
        <v>0.49594104199421107</v>
      </c>
      <c r="G111" s="135"/>
      <c r="H111" s="135"/>
      <c r="I111" s="135"/>
      <c r="J111" s="135"/>
      <c r="K111" s="135"/>
      <c r="L111" s="135"/>
      <c r="M111" s="135"/>
      <c r="N111" s="135"/>
      <c r="O111" s="135"/>
      <c r="P111" s="135"/>
      <c r="Q111" s="135"/>
      <c r="R111" s="135"/>
      <c r="S111" s="135"/>
      <c r="T111" s="135"/>
      <c r="U111" s="135"/>
      <c r="V111" s="135"/>
      <c r="W111" s="135"/>
      <c r="X111" s="135"/>
      <c r="Y111" s="135"/>
      <c r="Z111" s="135"/>
    </row>
    <row r="112" spans="1:26" ht="15.75" customHeight="1" x14ac:dyDescent="0.35">
      <c r="A112" s="137" t="s">
        <v>1626</v>
      </c>
      <c r="B112" s="135" t="s">
        <v>1625</v>
      </c>
      <c r="C112" s="135" t="s">
        <v>148</v>
      </c>
      <c r="D112" s="135"/>
      <c r="E112" s="135"/>
      <c r="F112" s="135">
        <v>0</v>
      </c>
      <c r="G112" s="135"/>
      <c r="H112" s="135"/>
      <c r="I112" s="135"/>
      <c r="J112" s="135"/>
      <c r="K112" s="135"/>
      <c r="L112" s="135"/>
      <c r="M112" s="135"/>
      <c r="N112" s="135"/>
      <c r="O112" s="135"/>
      <c r="P112" s="135"/>
      <c r="Q112" s="135"/>
      <c r="R112" s="135"/>
      <c r="S112" s="135"/>
      <c r="T112" s="135"/>
      <c r="U112" s="135"/>
      <c r="V112" s="135"/>
      <c r="W112" s="135"/>
      <c r="X112" s="135"/>
      <c r="Y112" s="135"/>
      <c r="Z112" s="135"/>
    </row>
    <row r="113" spans="1:26" ht="15.75" customHeight="1" x14ac:dyDescent="0.35">
      <c r="A113" s="137" t="s">
        <v>1628</v>
      </c>
      <c r="B113" s="135" t="s">
        <v>1420</v>
      </c>
      <c r="C113" s="135" t="s">
        <v>148</v>
      </c>
      <c r="D113" s="135"/>
      <c r="E113" s="135"/>
      <c r="F113" s="135">
        <v>8.014372658002511</v>
      </c>
      <c r="G113" s="135"/>
      <c r="H113" s="135"/>
      <c r="I113" s="135"/>
      <c r="J113" s="135"/>
      <c r="K113" s="135"/>
      <c r="L113" s="135"/>
      <c r="M113" s="135"/>
      <c r="N113" s="135"/>
      <c r="O113" s="135"/>
      <c r="P113" s="135"/>
      <c r="Q113" s="135"/>
      <c r="R113" s="135"/>
      <c r="S113" s="135"/>
      <c r="T113" s="135"/>
      <c r="U113" s="135"/>
      <c r="V113" s="135"/>
      <c r="W113" s="135"/>
      <c r="X113" s="135"/>
      <c r="Y113" s="135"/>
      <c r="Z113" s="135"/>
    </row>
    <row r="114" spans="1:26" ht="15.75" customHeight="1" x14ac:dyDescent="0.35">
      <c r="A114" s="137" t="s">
        <v>1631</v>
      </c>
      <c r="B114" s="135" t="s">
        <v>1632</v>
      </c>
      <c r="C114" s="135" t="s">
        <v>148</v>
      </c>
      <c r="D114" s="135"/>
      <c r="E114" s="135"/>
      <c r="F114" s="135">
        <v>7.078259139086895</v>
      </c>
      <c r="G114" s="135"/>
      <c r="H114" s="135"/>
      <c r="I114" s="135"/>
      <c r="J114" s="135"/>
      <c r="K114" s="135"/>
      <c r="L114" s="135"/>
      <c r="M114" s="135"/>
      <c r="N114" s="135"/>
      <c r="O114" s="135"/>
      <c r="P114" s="135"/>
      <c r="Q114" s="135"/>
      <c r="R114" s="135"/>
      <c r="S114" s="135"/>
      <c r="T114" s="135"/>
      <c r="U114" s="135"/>
      <c r="V114" s="135"/>
      <c r="W114" s="135"/>
      <c r="X114" s="135"/>
      <c r="Y114" s="135"/>
      <c r="Z114" s="135"/>
    </row>
    <row r="115" spans="1:26" ht="15.75" customHeight="1" x14ac:dyDescent="0.35">
      <c r="A115" s="137" t="s">
        <v>1634</v>
      </c>
      <c r="B115" s="135" t="s">
        <v>1635</v>
      </c>
      <c r="C115" s="135" t="s">
        <v>148</v>
      </c>
      <c r="D115" s="135"/>
      <c r="E115" s="135"/>
      <c r="F115" s="135">
        <v>0.57837849165936361</v>
      </c>
      <c r="G115" s="135"/>
      <c r="H115" s="135"/>
      <c r="I115" s="135"/>
      <c r="J115" s="135"/>
      <c r="K115" s="135"/>
      <c r="L115" s="135"/>
      <c r="M115" s="135"/>
      <c r="N115" s="135"/>
      <c r="O115" s="135"/>
      <c r="P115" s="135"/>
      <c r="Q115" s="135"/>
      <c r="R115" s="135"/>
      <c r="S115" s="135"/>
      <c r="T115" s="135"/>
      <c r="U115" s="135"/>
      <c r="V115" s="135"/>
      <c r="W115" s="135"/>
      <c r="X115" s="135"/>
      <c r="Y115" s="135"/>
      <c r="Z115" s="135"/>
    </row>
    <row r="116" spans="1:26" ht="15.75" customHeight="1" x14ac:dyDescent="0.35">
      <c r="A116" s="137" t="s">
        <v>1637</v>
      </c>
      <c r="B116" s="135" t="s">
        <v>1638</v>
      </c>
      <c r="C116" s="135" t="s">
        <v>148</v>
      </c>
      <c r="D116" s="135"/>
      <c r="E116" s="135"/>
      <c r="F116" s="135">
        <v>11.515133764034053</v>
      </c>
      <c r="G116" s="135"/>
      <c r="H116" s="135"/>
      <c r="I116" s="135"/>
      <c r="J116" s="135"/>
      <c r="K116" s="135"/>
      <c r="L116" s="135"/>
      <c r="M116" s="135"/>
      <c r="N116" s="135"/>
      <c r="O116" s="135"/>
      <c r="P116" s="135"/>
      <c r="Q116" s="135"/>
      <c r="R116" s="135"/>
      <c r="S116" s="135"/>
      <c r="T116" s="135"/>
      <c r="U116" s="135"/>
      <c r="V116" s="135"/>
      <c r="W116" s="135"/>
      <c r="X116" s="135"/>
      <c r="Y116" s="135"/>
      <c r="Z116" s="135"/>
    </row>
    <row r="117" spans="1:26" ht="15.75" customHeight="1" x14ac:dyDescent="0.35">
      <c r="A117" s="137" t="s">
        <v>1640</v>
      </c>
      <c r="B117" s="135" t="s">
        <v>1418</v>
      </c>
      <c r="C117" s="135" t="s">
        <v>148</v>
      </c>
      <c r="D117" s="135"/>
      <c r="E117" s="135"/>
      <c r="F117" s="135">
        <v>18.448807091381003</v>
      </c>
      <c r="G117" s="135"/>
      <c r="H117" s="135"/>
      <c r="I117" s="135"/>
      <c r="J117" s="135"/>
      <c r="K117" s="135"/>
      <c r="L117" s="135"/>
      <c r="M117" s="135"/>
      <c r="N117" s="135"/>
      <c r="O117" s="135"/>
      <c r="P117" s="135"/>
      <c r="Q117" s="135"/>
      <c r="R117" s="135"/>
      <c r="S117" s="135"/>
      <c r="T117" s="135"/>
      <c r="U117" s="135"/>
      <c r="V117" s="135"/>
      <c r="W117" s="135"/>
      <c r="X117" s="135"/>
      <c r="Y117" s="135"/>
      <c r="Z117" s="135"/>
    </row>
    <row r="118" spans="1:26" ht="15.75" customHeight="1" x14ac:dyDescent="0.35">
      <c r="A118" s="137" t="s">
        <v>1641</v>
      </c>
      <c r="B118" s="135" t="s">
        <v>1417</v>
      </c>
      <c r="C118" s="135" t="s">
        <v>148</v>
      </c>
      <c r="D118" s="135"/>
      <c r="E118" s="135"/>
      <c r="F118" s="135">
        <v>12.301707161489311</v>
      </c>
      <c r="G118" s="135"/>
      <c r="H118" s="135"/>
      <c r="I118" s="135"/>
      <c r="J118" s="135"/>
      <c r="K118" s="135"/>
      <c r="L118" s="135"/>
      <c r="M118" s="135"/>
      <c r="N118" s="135"/>
      <c r="O118" s="135"/>
      <c r="P118" s="135"/>
      <c r="Q118" s="135"/>
      <c r="R118" s="135"/>
      <c r="S118" s="135"/>
      <c r="T118" s="135"/>
      <c r="U118" s="135"/>
      <c r="V118" s="135"/>
      <c r="W118" s="135"/>
      <c r="X118" s="135"/>
      <c r="Y118" s="135"/>
      <c r="Z118" s="135"/>
    </row>
    <row r="119" spans="1:26" ht="15.75" customHeight="1" x14ac:dyDescent="0.35">
      <c r="A119" s="137" t="s">
        <v>1642</v>
      </c>
      <c r="B119" s="135" t="s">
        <v>1419</v>
      </c>
      <c r="C119" s="135" t="s">
        <v>148</v>
      </c>
      <c r="D119" s="135"/>
      <c r="E119" s="135"/>
      <c r="F119" s="135">
        <v>33.715469481214086</v>
      </c>
      <c r="G119" s="135"/>
      <c r="H119" s="135"/>
      <c r="I119" s="135"/>
      <c r="J119" s="135"/>
      <c r="K119" s="135"/>
      <c r="L119" s="135"/>
      <c r="M119" s="135"/>
      <c r="N119" s="135"/>
      <c r="O119" s="135"/>
      <c r="P119" s="135"/>
      <c r="Q119" s="135"/>
      <c r="R119" s="135"/>
      <c r="S119" s="135"/>
      <c r="T119" s="135"/>
      <c r="U119" s="135"/>
      <c r="V119" s="135"/>
      <c r="W119" s="135"/>
      <c r="X119" s="135"/>
      <c r="Y119" s="135"/>
      <c r="Z119" s="135"/>
    </row>
    <row r="120" spans="1:26" ht="15.75" customHeight="1" x14ac:dyDescent="0.35">
      <c r="A120" s="137" t="s">
        <v>1643</v>
      </c>
      <c r="B120" s="135" t="s">
        <v>1644</v>
      </c>
      <c r="C120" s="135" t="s">
        <v>148</v>
      </c>
      <c r="D120" s="135"/>
      <c r="E120" s="135"/>
      <c r="F120" s="135">
        <v>29.441177029568401</v>
      </c>
      <c r="G120" s="135"/>
      <c r="H120" s="135"/>
      <c r="I120" s="135"/>
      <c r="J120" s="135"/>
      <c r="K120" s="135"/>
      <c r="L120" s="135"/>
      <c r="M120" s="135"/>
      <c r="N120" s="135"/>
      <c r="O120" s="135"/>
      <c r="P120" s="135"/>
      <c r="Q120" s="135"/>
      <c r="R120" s="135"/>
      <c r="S120" s="135"/>
      <c r="T120" s="135"/>
      <c r="U120" s="135"/>
      <c r="V120" s="135"/>
      <c r="W120" s="135"/>
      <c r="X120" s="135"/>
      <c r="Y120" s="135"/>
      <c r="Z120" s="135"/>
    </row>
    <row r="121" spans="1:26" ht="15.75" customHeight="1" x14ac:dyDescent="0.35">
      <c r="A121" s="137" t="s">
        <v>1645</v>
      </c>
      <c r="B121" s="135" t="s">
        <v>1646</v>
      </c>
      <c r="C121" s="135" t="s">
        <v>148</v>
      </c>
      <c r="D121" s="135"/>
      <c r="E121" s="135"/>
      <c r="F121" s="135">
        <v>9.5819015499978999</v>
      </c>
      <c r="G121" s="135"/>
      <c r="H121" s="135"/>
      <c r="I121" s="135"/>
      <c r="J121" s="135"/>
      <c r="K121" s="135"/>
      <c r="L121" s="135"/>
      <c r="M121" s="135"/>
      <c r="N121" s="135"/>
      <c r="O121" s="135"/>
      <c r="P121" s="135"/>
      <c r="Q121" s="135"/>
      <c r="R121" s="135"/>
      <c r="S121" s="135"/>
      <c r="T121" s="135"/>
      <c r="U121" s="135"/>
      <c r="V121" s="135"/>
      <c r="W121" s="135"/>
      <c r="X121" s="135"/>
      <c r="Y121" s="135"/>
      <c r="Z121" s="135"/>
    </row>
    <row r="122" spans="1:26" ht="15.75" customHeight="1" x14ac:dyDescent="0.35">
      <c r="A122" s="137" t="s">
        <v>1647</v>
      </c>
      <c r="B122" s="135" t="s">
        <v>1648</v>
      </c>
      <c r="C122" s="135" t="s">
        <v>148</v>
      </c>
      <c r="D122" s="135"/>
      <c r="E122" s="135"/>
      <c r="F122" s="135">
        <v>7.4822620999226395</v>
      </c>
      <c r="G122" s="135"/>
      <c r="H122" s="135"/>
      <c r="I122" s="135"/>
      <c r="J122" s="135"/>
      <c r="K122" s="135"/>
      <c r="L122" s="135"/>
      <c r="M122" s="135"/>
      <c r="N122" s="135"/>
      <c r="O122" s="135"/>
      <c r="P122" s="135"/>
      <c r="Q122" s="135"/>
      <c r="R122" s="135"/>
      <c r="S122" s="135"/>
      <c r="T122" s="135"/>
      <c r="U122" s="135"/>
      <c r="V122" s="135"/>
      <c r="W122" s="135"/>
      <c r="X122" s="135"/>
      <c r="Y122" s="135"/>
      <c r="Z122" s="135"/>
    </row>
    <row r="123" spans="1:26" ht="15.75" customHeight="1" x14ac:dyDescent="0.35">
      <c r="A123" s="137" t="s">
        <v>1649</v>
      </c>
      <c r="B123" s="135" t="s">
        <v>1415</v>
      </c>
      <c r="C123" s="135" t="s">
        <v>148</v>
      </c>
      <c r="D123" s="135"/>
      <c r="E123" s="135"/>
      <c r="F123" s="135">
        <v>0.57020245785021695</v>
      </c>
      <c r="G123" s="135"/>
      <c r="H123" s="135"/>
      <c r="I123" s="135"/>
      <c r="J123" s="135"/>
      <c r="K123" s="135"/>
      <c r="L123" s="135"/>
      <c r="M123" s="135"/>
      <c r="N123" s="135"/>
      <c r="O123" s="135"/>
      <c r="P123" s="135"/>
      <c r="Q123" s="135"/>
      <c r="R123" s="135"/>
      <c r="S123" s="135"/>
      <c r="T123" s="135"/>
      <c r="U123" s="135"/>
      <c r="V123" s="135"/>
      <c r="W123" s="135"/>
      <c r="X123" s="135"/>
      <c r="Y123" s="135"/>
      <c r="Z123" s="135"/>
    </row>
    <row r="124" spans="1:26" ht="15.75" customHeight="1" x14ac:dyDescent="0.35">
      <c r="A124" s="137" t="s">
        <v>1650</v>
      </c>
      <c r="B124" s="135" t="s">
        <v>1416</v>
      </c>
      <c r="C124" s="135" t="s">
        <v>148</v>
      </c>
      <c r="D124" s="135"/>
      <c r="E124" s="135"/>
      <c r="F124" s="135">
        <v>1.7979386529397108</v>
      </c>
      <c r="G124" s="135"/>
      <c r="H124" s="135"/>
      <c r="I124" s="135"/>
      <c r="J124" s="135"/>
      <c r="K124" s="135"/>
      <c r="L124" s="135"/>
      <c r="M124" s="135"/>
      <c r="N124" s="135"/>
      <c r="O124" s="135"/>
      <c r="P124" s="135"/>
      <c r="Q124" s="135"/>
      <c r="R124" s="135"/>
      <c r="S124" s="135"/>
      <c r="T124" s="135"/>
      <c r="U124" s="135"/>
      <c r="V124" s="135"/>
      <c r="W124" s="135"/>
      <c r="X124" s="135"/>
      <c r="Y124" s="135"/>
      <c r="Z124" s="135"/>
    </row>
    <row r="125" spans="1:26" ht="15.75" customHeight="1" x14ac:dyDescent="0.35">
      <c r="A125" s="137" t="s">
        <v>1651</v>
      </c>
      <c r="B125" s="135" t="s">
        <v>1652</v>
      </c>
      <c r="C125" s="135" t="s">
        <v>148</v>
      </c>
      <c r="D125" s="135"/>
      <c r="E125" s="135"/>
      <c r="F125" s="135">
        <v>0.31952172800242601</v>
      </c>
      <c r="G125" s="135"/>
      <c r="H125" s="135"/>
      <c r="I125" s="135"/>
      <c r="J125" s="135"/>
      <c r="K125" s="135"/>
      <c r="L125" s="135"/>
      <c r="M125" s="135"/>
      <c r="N125" s="135"/>
      <c r="O125" s="135"/>
      <c r="P125" s="135"/>
      <c r="Q125" s="135"/>
      <c r="R125" s="135"/>
      <c r="S125" s="135"/>
      <c r="T125" s="135"/>
      <c r="U125" s="135"/>
      <c r="V125" s="135"/>
      <c r="W125" s="135"/>
      <c r="X125" s="135"/>
      <c r="Y125" s="135"/>
      <c r="Z125" s="135"/>
    </row>
    <row r="126" spans="1:26" ht="15.75" customHeight="1" x14ac:dyDescent="0.35">
      <c r="A126" s="137" t="s">
        <v>1653</v>
      </c>
      <c r="B126" s="135" t="s">
        <v>1414</v>
      </c>
      <c r="C126" s="135" t="s">
        <v>148</v>
      </c>
      <c r="D126" s="135"/>
      <c r="E126" s="135"/>
      <c r="F126" s="135">
        <v>7.9167757605942288</v>
      </c>
      <c r="G126" s="135"/>
      <c r="H126" s="135"/>
      <c r="I126" s="135"/>
      <c r="J126" s="135"/>
      <c r="K126" s="135"/>
      <c r="L126" s="135"/>
      <c r="M126" s="135"/>
      <c r="N126" s="135"/>
      <c r="O126" s="135"/>
      <c r="P126" s="135"/>
      <c r="Q126" s="135"/>
      <c r="R126" s="135"/>
      <c r="S126" s="135"/>
      <c r="T126" s="135"/>
      <c r="U126" s="135"/>
      <c r="V126" s="135"/>
      <c r="W126" s="135"/>
      <c r="X126" s="135"/>
      <c r="Y126" s="135"/>
      <c r="Z126" s="135"/>
    </row>
    <row r="127" spans="1:26" ht="15.75" customHeight="1" x14ac:dyDescent="0.35">
      <c r="A127" s="137" t="s">
        <v>1654</v>
      </c>
      <c r="B127" s="135" t="s">
        <v>1413</v>
      </c>
      <c r="C127" s="135" t="s">
        <v>148</v>
      </c>
      <c r="D127" s="135"/>
      <c r="E127" s="135"/>
      <c r="F127" s="135">
        <v>19.667080798560153</v>
      </c>
      <c r="G127" s="135"/>
      <c r="H127" s="135"/>
      <c r="I127" s="135"/>
      <c r="J127" s="135"/>
      <c r="K127" s="135"/>
      <c r="L127" s="135"/>
      <c r="M127" s="135"/>
      <c r="N127" s="135"/>
      <c r="O127" s="135"/>
      <c r="P127" s="135"/>
      <c r="Q127" s="135"/>
      <c r="R127" s="135"/>
      <c r="S127" s="135"/>
      <c r="T127" s="135"/>
      <c r="U127" s="135"/>
      <c r="V127" s="135"/>
      <c r="W127" s="135"/>
      <c r="X127" s="135"/>
      <c r="Y127" s="135"/>
      <c r="Z127" s="135"/>
    </row>
    <row r="128" spans="1:26" ht="15.75" customHeight="1" x14ac:dyDescent="0.35">
      <c r="A128" s="137" t="s">
        <v>1655</v>
      </c>
      <c r="B128" s="135" t="s">
        <v>1656</v>
      </c>
      <c r="C128" s="135" t="s">
        <v>148</v>
      </c>
      <c r="D128" s="135"/>
      <c r="E128" s="135"/>
      <c r="F128" s="135">
        <v>6.9276871862912008</v>
      </c>
      <c r="G128" s="135"/>
      <c r="H128" s="135"/>
      <c r="I128" s="135"/>
      <c r="J128" s="135"/>
      <c r="K128" s="135"/>
      <c r="L128" s="135"/>
      <c r="M128" s="135"/>
      <c r="N128" s="135"/>
      <c r="O128" s="135"/>
      <c r="P128" s="135"/>
      <c r="Q128" s="135"/>
      <c r="R128" s="135"/>
      <c r="S128" s="135"/>
      <c r="T128" s="135"/>
      <c r="U128" s="135"/>
      <c r="V128" s="135"/>
      <c r="W128" s="135"/>
      <c r="X128" s="135"/>
      <c r="Y128" s="135"/>
      <c r="Z128" s="135"/>
    </row>
    <row r="129" spans="1:26" ht="15.75" customHeight="1" x14ac:dyDescent="0.35">
      <c r="A129" s="137" t="s">
        <v>1657</v>
      </c>
      <c r="B129" s="135" t="s">
        <v>1658</v>
      </c>
      <c r="C129" s="135" t="s">
        <v>148</v>
      </c>
      <c r="D129" s="135"/>
      <c r="E129" s="135"/>
      <c r="F129" s="135">
        <v>20.541175245149184</v>
      </c>
      <c r="G129" s="135"/>
      <c r="H129" s="135"/>
      <c r="I129" s="135"/>
      <c r="J129" s="135"/>
      <c r="K129" s="135"/>
      <c r="L129" s="135"/>
      <c r="M129" s="135"/>
      <c r="N129" s="135"/>
      <c r="O129" s="135"/>
      <c r="P129" s="135"/>
      <c r="Q129" s="135"/>
      <c r="R129" s="135"/>
      <c r="S129" s="135"/>
      <c r="T129" s="135"/>
      <c r="U129" s="135"/>
      <c r="V129" s="135"/>
      <c r="W129" s="135"/>
      <c r="X129" s="135"/>
      <c r="Y129" s="135"/>
      <c r="Z129" s="135"/>
    </row>
    <row r="130" spans="1:26" ht="15.75" customHeight="1" x14ac:dyDescent="0.35">
      <c r="A130" s="137" t="s">
        <v>1659</v>
      </c>
      <c r="B130" s="135" t="s">
        <v>1660</v>
      </c>
      <c r="C130" s="135" t="s">
        <v>148</v>
      </c>
      <c r="D130" s="135"/>
      <c r="E130" s="135"/>
      <c r="F130" s="135">
        <v>9.7836916467677728</v>
      </c>
      <c r="G130" s="135"/>
      <c r="H130" s="135"/>
      <c r="I130" s="135"/>
      <c r="J130" s="135"/>
      <c r="K130" s="135"/>
      <c r="L130" s="135"/>
      <c r="M130" s="135"/>
      <c r="N130" s="135"/>
      <c r="O130" s="135"/>
      <c r="P130" s="135"/>
      <c r="Q130" s="135"/>
      <c r="R130" s="135"/>
      <c r="S130" s="135"/>
      <c r="T130" s="135"/>
      <c r="U130" s="135"/>
      <c r="V130" s="135"/>
      <c r="W130" s="135"/>
      <c r="X130" s="135"/>
      <c r="Y130" s="135"/>
      <c r="Z130" s="135"/>
    </row>
    <row r="131" spans="1:26" ht="15.75" customHeight="1" x14ac:dyDescent="0.35">
      <c r="A131" s="137" t="s">
        <v>1661</v>
      </c>
      <c r="B131" s="135" t="s">
        <v>485</v>
      </c>
      <c r="C131" s="135" t="s">
        <v>148</v>
      </c>
      <c r="D131" s="135"/>
      <c r="E131" s="135"/>
      <c r="F131" s="135">
        <v>32.14581761399684</v>
      </c>
      <c r="G131" s="135"/>
      <c r="H131" s="135"/>
      <c r="I131" s="135"/>
      <c r="J131" s="135"/>
      <c r="K131" s="135"/>
      <c r="L131" s="135"/>
      <c r="M131" s="135"/>
      <c r="N131" s="135"/>
      <c r="O131" s="135"/>
      <c r="P131" s="135"/>
      <c r="Q131" s="135"/>
      <c r="R131" s="135"/>
      <c r="S131" s="135"/>
      <c r="T131" s="135"/>
      <c r="U131" s="135"/>
      <c r="V131" s="135"/>
      <c r="W131" s="135"/>
      <c r="X131" s="135"/>
      <c r="Y131" s="135"/>
      <c r="Z131" s="135"/>
    </row>
    <row r="132" spans="1:26" ht="15.75" customHeight="1" x14ac:dyDescent="0.35">
      <c r="A132" s="137" t="s">
        <v>1662</v>
      </c>
      <c r="B132" s="135" t="s">
        <v>1409</v>
      </c>
      <c r="C132" s="135" t="s">
        <v>148</v>
      </c>
      <c r="D132" s="135"/>
      <c r="E132" s="135"/>
      <c r="F132" s="135">
        <v>1.9160229338549362</v>
      </c>
      <c r="G132" s="135"/>
      <c r="H132" s="135"/>
      <c r="I132" s="135"/>
      <c r="J132" s="135"/>
      <c r="K132" s="135"/>
      <c r="L132" s="135"/>
      <c r="M132" s="135"/>
      <c r="N132" s="135"/>
      <c r="O132" s="135"/>
      <c r="P132" s="135"/>
      <c r="Q132" s="135"/>
      <c r="R132" s="135"/>
      <c r="S132" s="135"/>
      <c r="T132" s="135"/>
      <c r="U132" s="135"/>
      <c r="V132" s="135"/>
      <c r="W132" s="135"/>
      <c r="X132" s="135"/>
      <c r="Y132" s="135"/>
      <c r="Z132" s="135"/>
    </row>
    <row r="133" spans="1:26" ht="15.75" customHeight="1" x14ac:dyDescent="0.35">
      <c r="A133" s="137" t="s">
        <v>1663</v>
      </c>
      <c r="B133" s="135" t="s">
        <v>1664</v>
      </c>
      <c r="C133" s="135" t="s">
        <v>148</v>
      </c>
      <c r="D133" s="135"/>
      <c r="E133" s="135"/>
      <c r="F133" s="135">
        <v>0.20038224117163483</v>
      </c>
      <c r="G133" s="135"/>
      <c r="H133" s="135"/>
      <c r="I133" s="135"/>
      <c r="J133" s="135"/>
      <c r="K133" s="135"/>
      <c r="L133" s="135"/>
      <c r="M133" s="135"/>
      <c r="N133" s="135"/>
      <c r="O133" s="135"/>
      <c r="P133" s="135"/>
      <c r="Q133" s="135"/>
      <c r="R133" s="135"/>
      <c r="S133" s="135"/>
      <c r="T133" s="135"/>
      <c r="U133" s="135"/>
      <c r="V133" s="135"/>
      <c r="W133" s="135"/>
      <c r="X133" s="135"/>
      <c r="Y133" s="135"/>
      <c r="Z133" s="135"/>
    </row>
    <row r="134" spans="1:26" ht="15.75" customHeight="1" x14ac:dyDescent="0.35">
      <c r="A134" s="137" t="s">
        <v>1665</v>
      </c>
      <c r="B134" s="135" t="s">
        <v>1411</v>
      </c>
      <c r="C134" s="135" t="s">
        <v>148</v>
      </c>
      <c r="D134" s="135"/>
      <c r="E134" s="135"/>
      <c r="F134" s="135">
        <v>0.39596992400695857</v>
      </c>
      <c r="G134" s="135"/>
      <c r="H134" s="135"/>
      <c r="I134" s="135"/>
      <c r="J134" s="135"/>
      <c r="K134" s="135"/>
      <c r="L134" s="135"/>
      <c r="M134" s="135"/>
      <c r="N134" s="135"/>
      <c r="O134" s="135"/>
      <c r="P134" s="135"/>
      <c r="Q134" s="135"/>
      <c r="R134" s="135"/>
      <c r="S134" s="135"/>
      <c r="T134" s="135"/>
      <c r="U134" s="135"/>
      <c r="V134" s="135"/>
      <c r="W134" s="135"/>
      <c r="X134" s="135"/>
      <c r="Y134" s="135"/>
      <c r="Z134" s="135"/>
    </row>
    <row r="135" spans="1:26" ht="15.75" customHeight="1" x14ac:dyDescent="0.35">
      <c r="A135" s="137" t="s">
        <v>1666</v>
      </c>
      <c r="B135" s="135" t="s">
        <v>1410</v>
      </c>
      <c r="C135" s="135" t="s">
        <v>148</v>
      </c>
      <c r="D135" s="135"/>
      <c r="E135" s="135"/>
      <c r="F135" s="135">
        <v>7.3467290162071155</v>
      </c>
      <c r="G135" s="135"/>
      <c r="H135" s="135"/>
      <c r="I135" s="135"/>
      <c r="J135" s="135"/>
      <c r="K135" s="135"/>
      <c r="L135" s="135"/>
      <c r="M135" s="135"/>
      <c r="N135" s="135"/>
      <c r="O135" s="135"/>
      <c r="P135" s="135"/>
      <c r="Q135" s="135"/>
      <c r="R135" s="135"/>
      <c r="S135" s="135"/>
      <c r="T135" s="135"/>
      <c r="U135" s="135"/>
      <c r="V135" s="135"/>
      <c r="W135" s="135"/>
      <c r="X135" s="135"/>
      <c r="Y135" s="135"/>
      <c r="Z135" s="135"/>
    </row>
    <row r="136" spans="1:26" ht="15.75" customHeight="1" x14ac:dyDescent="0.35">
      <c r="A136" s="137" t="s">
        <v>1667</v>
      </c>
      <c r="B136" s="135" t="s">
        <v>1668</v>
      </c>
      <c r="C136" s="135" t="s">
        <v>148</v>
      </c>
      <c r="D136" s="135"/>
      <c r="E136" s="135"/>
      <c r="F136" s="135">
        <v>6.744180358536453</v>
      </c>
      <c r="G136" s="135"/>
      <c r="H136" s="135"/>
      <c r="I136" s="135"/>
      <c r="J136" s="135"/>
      <c r="K136" s="135"/>
      <c r="L136" s="135"/>
      <c r="M136" s="135"/>
      <c r="N136" s="135"/>
      <c r="O136" s="135"/>
      <c r="P136" s="135"/>
      <c r="Q136" s="135"/>
      <c r="R136" s="135"/>
      <c r="S136" s="135"/>
      <c r="T136" s="135"/>
      <c r="U136" s="135"/>
      <c r="V136" s="135"/>
      <c r="W136" s="135"/>
      <c r="X136" s="135"/>
      <c r="Y136" s="135"/>
      <c r="Z136" s="135"/>
    </row>
    <row r="137" spans="1:26" ht="15.75" customHeight="1" x14ac:dyDescent="0.35">
      <c r="A137" s="137" t="s">
        <v>1669</v>
      </c>
      <c r="B137" s="135" t="s">
        <v>1412</v>
      </c>
      <c r="C137" s="135" t="s">
        <v>148</v>
      </c>
      <c r="D137" s="135"/>
      <c r="E137" s="135"/>
      <c r="F137" s="135">
        <v>11.929893585805136</v>
      </c>
      <c r="G137" s="135"/>
      <c r="H137" s="135"/>
      <c r="I137" s="135"/>
      <c r="J137" s="135"/>
      <c r="K137" s="135"/>
      <c r="L137" s="135"/>
      <c r="M137" s="135"/>
      <c r="N137" s="135"/>
      <c r="O137" s="135"/>
      <c r="P137" s="135"/>
      <c r="Q137" s="135"/>
      <c r="R137" s="135"/>
      <c r="S137" s="135"/>
      <c r="T137" s="135"/>
      <c r="U137" s="135"/>
      <c r="V137" s="135"/>
      <c r="W137" s="135"/>
      <c r="X137" s="135"/>
      <c r="Y137" s="135"/>
      <c r="Z137" s="135"/>
    </row>
    <row r="138" spans="1:26" ht="15.75" customHeight="1" x14ac:dyDescent="0.35">
      <c r="A138" s="137" t="s">
        <v>1670</v>
      </c>
      <c r="B138" s="135" t="s">
        <v>1671</v>
      </c>
      <c r="C138" s="135" t="s">
        <v>148</v>
      </c>
      <c r="D138" s="135"/>
      <c r="E138" s="135"/>
      <c r="F138" s="135">
        <v>11.550352380744108</v>
      </c>
      <c r="G138" s="135"/>
      <c r="H138" s="135"/>
      <c r="I138" s="135"/>
      <c r="J138" s="135"/>
      <c r="K138" s="135"/>
      <c r="L138" s="135"/>
      <c r="M138" s="135"/>
      <c r="N138" s="135"/>
      <c r="O138" s="135"/>
      <c r="P138" s="135"/>
      <c r="Q138" s="135"/>
      <c r="R138" s="135"/>
      <c r="S138" s="135"/>
      <c r="T138" s="135"/>
      <c r="U138" s="135"/>
      <c r="V138" s="135"/>
      <c r="W138" s="135"/>
      <c r="X138" s="135"/>
      <c r="Y138" s="135"/>
      <c r="Z138" s="135"/>
    </row>
    <row r="139" spans="1:26" ht="15.75" customHeight="1" x14ac:dyDescent="0.35">
      <c r="A139" s="137" t="s">
        <v>1672</v>
      </c>
      <c r="B139" s="135" t="s">
        <v>1408</v>
      </c>
      <c r="C139" s="135" t="s">
        <v>148</v>
      </c>
      <c r="D139" s="135"/>
      <c r="E139" s="135"/>
      <c r="F139" s="135">
        <v>11.05247786920294</v>
      </c>
      <c r="G139" s="135"/>
      <c r="H139" s="135"/>
      <c r="I139" s="135"/>
      <c r="J139" s="135"/>
      <c r="K139" s="135"/>
      <c r="L139" s="135"/>
      <c r="M139" s="135"/>
      <c r="N139" s="135"/>
      <c r="O139" s="135"/>
      <c r="P139" s="135"/>
      <c r="Q139" s="135"/>
      <c r="R139" s="135"/>
      <c r="S139" s="135"/>
      <c r="T139" s="135"/>
      <c r="U139" s="135"/>
      <c r="V139" s="135"/>
      <c r="W139" s="135"/>
      <c r="X139" s="135"/>
      <c r="Y139" s="135"/>
      <c r="Z139" s="135"/>
    </row>
    <row r="140" spans="1:26" ht="15.75" customHeight="1" x14ac:dyDescent="0.35">
      <c r="A140" s="137" t="s">
        <v>1673</v>
      </c>
      <c r="B140" s="135" t="s">
        <v>1674</v>
      </c>
      <c r="C140" s="135" t="s">
        <v>148</v>
      </c>
      <c r="D140" s="135"/>
      <c r="E140" s="135"/>
      <c r="F140" s="135">
        <v>19.90656619203752</v>
      </c>
      <c r="G140" s="135"/>
      <c r="H140" s="135"/>
      <c r="I140" s="135"/>
      <c r="J140" s="135"/>
      <c r="K140" s="135"/>
      <c r="L140" s="135"/>
      <c r="M140" s="135"/>
      <c r="N140" s="135"/>
      <c r="O140" s="135"/>
      <c r="P140" s="135"/>
      <c r="Q140" s="135"/>
      <c r="R140" s="135"/>
      <c r="S140" s="135"/>
      <c r="T140" s="135"/>
      <c r="U140" s="135"/>
      <c r="V140" s="135"/>
      <c r="W140" s="135"/>
      <c r="X140" s="135"/>
      <c r="Y140" s="135"/>
      <c r="Z140" s="135"/>
    </row>
    <row r="141" spans="1:26" ht="15.75" customHeight="1" x14ac:dyDescent="0.35">
      <c r="A141" s="137" t="s">
        <v>1675</v>
      </c>
      <c r="B141" s="135" t="s">
        <v>1407</v>
      </c>
      <c r="C141" s="135" t="s">
        <v>148</v>
      </c>
      <c r="D141" s="135"/>
      <c r="E141" s="135"/>
      <c r="F141" s="135">
        <v>6.5643605396284324</v>
      </c>
      <c r="G141" s="135"/>
      <c r="H141" s="135"/>
      <c r="I141" s="135"/>
      <c r="J141" s="135"/>
      <c r="K141" s="135"/>
      <c r="L141" s="135"/>
      <c r="M141" s="135"/>
      <c r="N141" s="135"/>
      <c r="O141" s="135"/>
      <c r="P141" s="135"/>
      <c r="Q141" s="135"/>
      <c r="R141" s="135"/>
      <c r="S141" s="135"/>
      <c r="T141" s="135"/>
      <c r="U141" s="135"/>
      <c r="V141" s="135"/>
      <c r="W141" s="135"/>
      <c r="X141" s="135"/>
      <c r="Y141" s="135"/>
      <c r="Z141" s="135"/>
    </row>
    <row r="142" spans="1:26" ht="15.75" customHeight="1" x14ac:dyDescent="0.35">
      <c r="A142" s="137" t="s">
        <v>1676</v>
      </c>
      <c r="B142" s="135" t="s">
        <v>1406</v>
      </c>
      <c r="C142" s="135" t="s">
        <v>148</v>
      </c>
      <c r="D142" s="135"/>
      <c r="E142" s="135"/>
      <c r="F142" s="135">
        <v>7.7049237356988876</v>
      </c>
      <c r="G142" s="135"/>
      <c r="H142" s="135"/>
      <c r="I142" s="135"/>
      <c r="J142" s="135"/>
      <c r="K142" s="135"/>
      <c r="L142" s="135"/>
      <c r="M142" s="135"/>
      <c r="N142" s="135"/>
      <c r="O142" s="135"/>
      <c r="P142" s="135"/>
      <c r="Q142" s="135"/>
      <c r="R142" s="135"/>
      <c r="S142" s="135"/>
      <c r="T142" s="135"/>
      <c r="U142" s="135"/>
      <c r="V142" s="135"/>
      <c r="W142" s="135"/>
      <c r="X142" s="135"/>
      <c r="Y142" s="135"/>
      <c r="Z142" s="135"/>
    </row>
    <row r="143" spans="1:26" ht="15.75" customHeight="1" x14ac:dyDescent="0.35">
      <c r="A143" s="137" t="s">
        <v>1677</v>
      </c>
      <c r="B143" s="135" t="s">
        <v>1678</v>
      </c>
      <c r="C143" s="135" t="s">
        <v>148</v>
      </c>
      <c r="D143" s="135"/>
      <c r="E143" s="135"/>
      <c r="F143" s="135">
        <v>6.9835194983714849E-2</v>
      </c>
      <c r="G143" s="135"/>
      <c r="H143" s="135"/>
      <c r="I143" s="135"/>
      <c r="J143" s="135"/>
      <c r="K143" s="135"/>
      <c r="L143" s="135"/>
      <c r="M143" s="135"/>
      <c r="N143" s="135"/>
      <c r="O143" s="135"/>
      <c r="P143" s="135"/>
      <c r="Q143" s="135"/>
      <c r="R143" s="135"/>
      <c r="S143" s="135"/>
      <c r="T143" s="135"/>
      <c r="U143" s="135"/>
      <c r="V143" s="135"/>
      <c r="W143" s="135"/>
      <c r="X143" s="135"/>
      <c r="Y143" s="135"/>
      <c r="Z143" s="135"/>
    </row>
    <row r="144" spans="1:26" ht="15.75" customHeight="1" x14ac:dyDescent="0.35">
      <c r="A144" s="137" t="s">
        <v>1679</v>
      </c>
      <c r="B144" s="135" t="s">
        <v>1680</v>
      </c>
      <c r="C144" s="135" t="s">
        <v>148</v>
      </c>
      <c r="D144" s="135"/>
      <c r="E144" s="135"/>
      <c r="F144" s="135">
        <v>2.5452355345988806</v>
      </c>
      <c r="G144" s="135"/>
      <c r="H144" s="135"/>
      <c r="I144" s="135"/>
      <c r="J144" s="135"/>
      <c r="K144" s="135"/>
      <c r="L144" s="135"/>
      <c r="M144" s="135"/>
      <c r="N144" s="135"/>
      <c r="O144" s="135"/>
      <c r="P144" s="135"/>
      <c r="Q144" s="135"/>
      <c r="R144" s="135"/>
      <c r="S144" s="135"/>
      <c r="T144" s="135"/>
      <c r="U144" s="135"/>
      <c r="V144" s="135"/>
      <c r="W144" s="135"/>
      <c r="X144" s="135"/>
      <c r="Y144" s="135"/>
      <c r="Z144" s="135"/>
    </row>
    <row r="145" spans="1:26" ht="15.75" customHeight="1" x14ac:dyDescent="0.35">
      <c r="A145" s="137" t="s">
        <v>1681</v>
      </c>
      <c r="B145" s="135" t="s">
        <v>1682</v>
      </c>
      <c r="C145" s="135" t="s">
        <v>148</v>
      </c>
      <c r="D145" s="135"/>
      <c r="E145" s="135"/>
      <c r="F145" s="135">
        <v>18.553762894672349</v>
      </c>
      <c r="G145" s="135"/>
      <c r="H145" s="135"/>
      <c r="I145" s="135"/>
      <c r="J145" s="135"/>
      <c r="K145" s="135"/>
      <c r="L145" s="135"/>
      <c r="M145" s="135"/>
      <c r="N145" s="135"/>
      <c r="O145" s="135"/>
      <c r="P145" s="135"/>
      <c r="Q145" s="135"/>
      <c r="R145" s="135"/>
      <c r="S145" s="135"/>
      <c r="T145" s="135"/>
      <c r="U145" s="135"/>
      <c r="V145" s="135"/>
      <c r="W145" s="135"/>
      <c r="X145" s="135"/>
      <c r="Y145" s="135"/>
      <c r="Z145" s="135"/>
    </row>
    <row r="146" spans="1:26" ht="15.75" customHeight="1" x14ac:dyDescent="0.35">
      <c r="A146" s="137" t="s">
        <v>1683</v>
      </c>
      <c r="B146" s="135" t="s">
        <v>1684</v>
      </c>
      <c r="C146" s="135" t="s">
        <v>148</v>
      </c>
      <c r="D146" s="135"/>
      <c r="E146" s="135"/>
      <c r="F146" s="135">
        <v>8.3853602960643485</v>
      </c>
      <c r="G146" s="135"/>
      <c r="H146" s="135"/>
      <c r="I146" s="135"/>
      <c r="J146" s="135"/>
      <c r="K146" s="135"/>
      <c r="L146" s="135"/>
      <c r="M146" s="135"/>
      <c r="N146" s="135"/>
      <c r="O146" s="135"/>
      <c r="P146" s="135"/>
      <c r="Q146" s="135"/>
      <c r="R146" s="135"/>
      <c r="S146" s="135"/>
      <c r="T146" s="135"/>
      <c r="U146" s="135"/>
      <c r="V146" s="135"/>
      <c r="W146" s="135"/>
      <c r="X146" s="135"/>
      <c r="Y146" s="135"/>
      <c r="Z146" s="135"/>
    </row>
    <row r="147" spans="1:26" ht="15.75" customHeight="1" x14ac:dyDescent="0.35">
      <c r="A147" s="137" t="s">
        <v>1685</v>
      </c>
      <c r="B147" s="135" t="s">
        <v>1405</v>
      </c>
      <c r="C147" s="135" t="s">
        <v>148</v>
      </c>
      <c r="D147" s="135"/>
      <c r="E147" s="135"/>
      <c r="F147" s="135">
        <v>54.673320341150038</v>
      </c>
      <c r="G147" s="135"/>
      <c r="H147" s="135"/>
      <c r="I147" s="135"/>
      <c r="J147" s="135"/>
      <c r="K147" s="135"/>
      <c r="L147" s="135"/>
      <c r="M147" s="135"/>
      <c r="N147" s="135"/>
      <c r="O147" s="135"/>
      <c r="P147" s="135"/>
      <c r="Q147" s="135"/>
      <c r="R147" s="135"/>
      <c r="S147" s="135"/>
      <c r="T147" s="135"/>
      <c r="U147" s="135"/>
      <c r="V147" s="135"/>
      <c r="W147" s="135"/>
      <c r="X147" s="135"/>
      <c r="Y147" s="135"/>
      <c r="Z147" s="135"/>
    </row>
    <row r="148" spans="1:26" ht="15.75" customHeight="1" x14ac:dyDescent="0.35">
      <c r="A148" s="137" t="s">
        <v>1686</v>
      </c>
      <c r="B148" s="135" t="s">
        <v>1687</v>
      </c>
      <c r="C148" s="135" t="s">
        <v>148</v>
      </c>
      <c r="D148" s="135"/>
      <c r="E148" s="135"/>
      <c r="F148" s="135">
        <v>3.9241596840212427</v>
      </c>
      <c r="G148" s="135"/>
      <c r="H148" s="135"/>
      <c r="I148" s="135"/>
      <c r="J148" s="135"/>
      <c r="K148" s="135"/>
      <c r="L148" s="135"/>
      <c r="M148" s="135"/>
      <c r="N148" s="135"/>
      <c r="O148" s="135"/>
      <c r="P148" s="135"/>
      <c r="Q148" s="135"/>
      <c r="R148" s="135"/>
      <c r="S148" s="135"/>
      <c r="T148" s="135"/>
      <c r="U148" s="135"/>
      <c r="V148" s="135"/>
      <c r="W148" s="135"/>
      <c r="X148" s="135"/>
      <c r="Y148" s="135"/>
      <c r="Z148" s="135"/>
    </row>
    <row r="149" spans="1:26" ht="15.75" customHeight="1" x14ac:dyDescent="0.35">
      <c r="A149" s="137" t="s">
        <v>1688</v>
      </c>
      <c r="B149" s="135" t="s">
        <v>1689</v>
      </c>
      <c r="C149" s="135" t="s">
        <v>148</v>
      </c>
      <c r="D149" s="135"/>
      <c r="E149" s="135"/>
      <c r="F149" s="135">
        <v>1.2331066120161771</v>
      </c>
      <c r="G149" s="135"/>
      <c r="H149" s="135"/>
      <c r="I149" s="135"/>
      <c r="J149" s="135"/>
      <c r="K149" s="135"/>
      <c r="L149" s="135"/>
      <c r="M149" s="135"/>
      <c r="N149" s="135"/>
      <c r="O149" s="135"/>
      <c r="P149" s="135"/>
      <c r="Q149" s="135"/>
      <c r="R149" s="135"/>
      <c r="S149" s="135"/>
      <c r="T149" s="135"/>
      <c r="U149" s="135"/>
      <c r="V149" s="135"/>
      <c r="W149" s="135"/>
      <c r="X149" s="135"/>
      <c r="Y149" s="135"/>
      <c r="Z149" s="135"/>
    </row>
    <row r="150" spans="1:26" ht="15.75" customHeight="1" x14ac:dyDescent="0.35">
      <c r="A150" s="137" t="s">
        <v>1690</v>
      </c>
      <c r="B150" s="135" t="s">
        <v>1404</v>
      </c>
      <c r="C150" s="135" t="s">
        <v>148</v>
      </c>
      <c r="D150" s="135"/>
      <c r="E150" s="135"/>
      <c r="F150" s="135">
        <v>6.5586726442117129</v>
      </c>
      <c r="G150" s="135"/>
      <c r="H150" s="135"/>
      <c r="I150" s="135"/>
      <c r="J150" s="135"/>
      <c r="K150" s="135"/>
      <c r="L150" s="135"/>
      <c r="M150" s="135"/>
      <c r="N150" s="135"/>
      <c r="O150" s="135"/>
      <c r="P150" s="135"/>
      <c r="Q150" s="135"/>
      <c r="R150" s="135"/>
      <c r="S150" s="135"/>
      <c r="T150" s="135"/>
      <c r="U150" s="135"/>
      <c r="V150" s="135"/>
      <c r="W150" s="135"/>
      <c r="X150" s="135"/>
      <c r="Y150" s="135"/>
      <c r="Z150" s="135"/>
    </row>
    <row r="151" spans="1:26" ht="15.75" customHeight="1" x14ac:dyDescent="0.35">
      <c r="A151" s="137" t="s">
        <v>1691</v>
      </c>
      <c r="B151" s="135" t="s">
        <v>1692</v>
      </c>
      <c r="C151" s="135" t="s">
        <v>148</v>
      </c>
      <c r="D151" s="135"/>
      <c r="E151" s="135"/>
      <c r="F151" s="135">
        <v>6.739083818486761</v>
      </c>
      <c r="G151" s="135"/>
      <c r="H151" s="135"/>
      <c r="I151" s="135"/>
      <c r="J151" s="135"/>
      <c r="K151" s="135"/>
      <c r="L151" s="135"/>
      <c r="M151" s="135"/>
      <c r="N151" s="135"/>
      <c r="O151" s="135"/>
      <c r="P151" s="135"/>
      <c r="Q151" s="135"/>
      <c r="R151" s="135"/>
      <c r="S151" s="135"/>
      <c r="T151" s="135"/>
      <c r="U151" s="135"/>
      <c r="V151" s="135"/>
      <c r="W151" s="135"/>
      <c r="X151" s="135"/>
      <c r="Y151" s="135"/>
      <c r="Z151" s="135"/>
    </row>
    <row r="152" spans="1:26" ht="15.75" customHeight="1" x14ac:dyDescent="0.35">
      <c r="A152" s="137" t="s">
        <v>1693</v>
      </c>
      <c r="B152" s="135" t="s">
        <v>1694</v>
      </c>
      <c r="C152" s="135" t="s">
        <v>148</v>
      </c>
      <c r="D152" s="135"/>
      <c r="E152" s="135"/>
      <c r="F152" s="135">
        <v>1.6493492375157905</v>
      </c>
      <c r="G152" s="135"/>
      <c r="H152" s="135"/>
      <c r="I152" s="135"/>
      <c r="J152" s="135"/>
      <c r="K152" s="135"/>
      <c r="L152" s="135"/>
      <c r="M152" s="135"/>
      <c r="N152" s="135"/>
      <c r="O152" s="135"/>
      <c r="P152" s="135"/>
      <c r="Q152" s="135"/>
      <c r="R152" s="135"/>
      <c r="S152" s="135"/>
      <c r="T152" s="135"/>
      <c r="U152" s="135"/>
      <c r="V152" s="135"/>
      <c r="W152" s="135"/>
      <c r="X152" s="135"/>
      <c r="Y152" s="135"/>
      <c r="Z152" s="135"/>
    </row>
    <row r="153" spans="1:26" ht="15.75" customHeight="1" x14ac:dyDescent="0.35">
      <c r="A153" s="137" t="s">
        <v>1695</v>
      </c>
      <c r="B153" s="135" t="s">
        <v>1403</v>
      </c>
      <c r="C153" s="135" t="s">
        <v>148</v>
      </c>
      <c r="D153" s="135"/>
      <c r="E153" s="135"/>
      <c r="F153" s="135">
        <v>16.410265028440243</v>
      </c>
      <c r="G153" s="135"/>
      <c r="H153" s="135"/>
      <c r="I153" s="135"/>
      <c r="J153" s="135"/>
      <c r="K153" s="135"/>
      <c r="L153" s="135"/>
      <c r="M153" s="135"/>
      <c r="N153" s="135"/>
      <c r="O153" s="135"/>
      <c r="P153" s="135"/>
      <c r="Q153" s="135"/>
      <c r="R153" s="135"/>
      <c r="S153" s="135"/>
      <c r="T153" s="135"/>
      <c r="U153" s="135"/>
      <c r="V153" s="135"/>
      <c r="W153" s="135"/>
      <c r="X153" s="135"/>
      <c r="Y153" s="135"/>
      <c r="Z153" s="135"/>
    </row>
    <row r="154" spans="1:26" ht="15.75" customHeight="1" x14ac:dyDescent="0.35">
      <c r="A154" s="137" t="s">
        <v>1696</v>
      </c>
      <c r="B154" s="135" t="s">
        <v>1697</v>
      </c>
      <c r="C154" s="135" t="s">
        <v>148</v>
      </c>
      <c r="D154" s="135"/>
      <c r="E154" s="135"/>
      <c r="F154" s="135">
        <v>5.2864294409061161</v>
      </c>
      <c r="G154" s="135"/>
      <c r="H154" s="135"/>
      <c r="I154" s="135"/>
      <c r="J154" s="135"/>
      <c r="K154" s="135"/>
      <c r="L154" s="135"/>
      <c r="M154" s="135"/>
      <c r="N154" s="135"/>
      <c r="O154" s="135"/>
      <c r="P154" s="135"/>
      <c r="Q154" s="135"/>
      <c r="R154" s="135"/>
      <c r="S154" s="135"/>
      <c r="T154" s="135"/>
      <c r="U154" s="135"/>
      <c r="V154" s="135"/>
      <c r="W154" s="135"/>
      <c r="X154" s="135"/>
      <c r="Y154" s="135"/>
      <c r="Z154" s="135"/>
    </row>
    <row r="155" spans="1:26" ht="15.75" customHeight="1" x14ac:dyDescent="0.35">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spans="1:26" ht="15.75" customHeight="1" x14ac:dyDescent="0.35">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spans="1:26" ht="15.75" customHeight="1" x14ac:dyDescent="0.35">
      <c r="A157" s="135"/>
      <c r="B157" s="135"/>
      <c r="C157" s="135"/>
      <c r="D157" s="135"/>
      <c r="E157" s="121" t="s">
        <v>1426</v>
      </c>
      <c r="F157" s="121" t="s">
        <v>1425</v>
      </c>
      <c r="G157" s="135"/>
      <c r="H157" s="135"/>
      <c r="I157" s="135"/>
      <c r="J157" s="135"/>
      <c r="K157" s="135"/>
      <c r="L157" s="135"/>
      <c r="M157" s="135"/>
      <c r="N157" s="135"/>
      <c r="O157" s="135"/>
      <c r="P157" s="135"/>
      <c r="Q157" s="135"/>
      <c r="R157" s="135"/>
      <c r="S157" s="135"/>
      <c r="T157" s="135"/>
      <c r="U157" s="135"/>
      <c r="V157" s="135"/>
      <c r="W157" s="135"/>
      <c r="X157" s="135"/>
      <c r="Y157" s="135"/>
      <c r="Z157" s="135"/>
    </row>
    <row r="158" spans="1:26" ht="15.75" customHeight="1" x14ac:dyDescent="0.35">
      <c r="A158" s="143" t="s">
        <v>1615</v>
      </c>
      <c r="B158" s="144" t="s">
        <v>1421</v>
      </c>
      <c r="C158" s="135" t="s">
        <v>99</v>
      </c>
      <c r="D158" s="135" t="s">
        <v>489</v>
      </c>
      <c r="E158" s="145">
        <v>50.360372685285455</v>
      </c>
      <c r="F158" s="146">
        <f>IF(D158="CO2",E158,IF(D158="CH4",E158*'State 2005 Data'!$J$16,IF(D158="N2O",'State 2005 Data'!$J$17,IF(D158="Other",E158))))</f>
        <v>50.360372685285455</v>
      </c>
      <c r="G158" s="135"/>
      <c r="H158" s="135"/>
      <c r="I158" s="135"/>
      <c r="J158" s="135"/>
      <c r="K158" s="135"/>
      <c r="L158" s="135"/>
      <c r="M158" s="135"/>
      <c r="N158" s="135"/>
      <c r="O158" s="135"/>
      <c r="P158" s="135"/>
      <c r="Q158" s="135"/>
      <c r="R158" s="135"/>
      <c r="S158" s="135"/>
      <c r="T158" s="135"/>
      <c r="U158" s="135"/>
      <c r="V158" s="135"/>
      <c r="W158" s="135"/>
      <c r="X158" s="135"/>
      <c r="Y158" s="135"/>
      <c r="Z158" s="135"/>
    </row>
    <row r="159" spans="1:26" ht="15.75" customHeight="1" x14ac:dyDescent="0.35">
      <c r="A159" s="143" t="s">
        <v>1615</v>
      </c>
      <c r="B159" s="144" t="s">
        <v>1421</v>
      </c>
      <c r="C159" s="135" t="s">
        <v>99</v>
      </c>
      <c r="D159" s="135" t="s">
        <v>497</v>
      </c>
      <c r="E159" s="145">
        <v>1.5843389499999999E-2</v>
      </c>
      <c r="F159" s="146">
        <f>IF(D159="CO2",E159,IF(D159="CH4",E159*'State 2005 Data'!$J$16,IF(D159="N2O",'State 2005 Data'!$J$17,IF(D159="Other",E159))))</f>
        <v>1.774459624E-2</v>
      </c>
      <c r="G159" s="135"/>
      <c r="H159" s="121"/>
      <c r="I159" s="135"/>
      <c r="J159" s="135"/>
      <c r="K159" s="135"/>
      <c r="L159" s="135"/>
      <c r="M159" s="135"/>
      <c r="N159" s="135"/>
      <c r="O159" s="135"/>
      <c r="P159" s="135"/>
      <c r="Q159" s="135"/>
      <c r="R159" s="135"/>
      <c r="S159" s="135"/>
      <c r="T159" s="135"/>
      <c r="U159" s="135"/>
      <c r="V159" s="135"/>
      <c r="W159" s="135"/>
      <c r="X159" s="135"/>
      <c r="Y159" s="135"/>
      <c r="Z159" s="135"/>
    </row>
    <row r="160" spans="1:26" ht="15.75" customHeight="1" x14ac:dyDescent="0.35">
      <c r="A160" s="143" t="s">
        <v>1615</v>
      </c>
      <c r="B160" s="144" t="s">
        <v>1421</v>
      </c>
      <c r="C160" s="135" t="s">
        <v>99</v>
      </c>
      <c r="D160" s="135" t="s">
        <v>498</v>
      </c>
      <c r="E160" s="145">
        <v>0.19076809123999997</v>
      </c>
      <c r="F160" s="146">
        <f>IF(D160="CO2",E160,IF(D160="CH4",E160*'State 2005 Data'!$J$16,IF(D160="N2O",'State 2005 Data'!$J$17,IF(D160="Other",E160))))</f>
        <v>0.88926174496644295</v>
      </c>
      <c r="G160" s="135"/>
      <c r="H160" s="121"/>
      <c r="I160" s="135"/>
      <c r="J160" s="135"/>
      <c r="K160" s="135"/>
      <c r="L160" s="135"/>
      <c r="M160" s="135"/>
      <c r="N160" s="135"/>
      <c r="O160" s="135"/>
      <c r="P160" s="135"/>
      <c r="Q160" s="135"/>
      <c r="R160" s="135"/>
      <c r="S160" s="135"/>
      <c r="T160" s="135"/>
      <c r="U160" s="135"/>
      <c r="V160" s="135"/>
      <c r="W160" s="135"/>
      <c r="X160" s="135"/>
      <c r="Y160" s="135"/>
      <c r="Z160" s="135"/>
    </row>
    <row r="161" spans="1:26" ht="15.75" customHeight="1" x14ac:dyDescent="0.35">
      <c r="A161" s="143" t="s">
        <v>1615</v>
      </c>
      <c r="B161" s="144" t="s">
        <v>1421</v>
      </c>
      <c r="C161" s="135" t="s">
        <v>99</v>
      </c>
      <c r="D161" s="147" t="s">
        <v>486</v>
      </c>
      <c r="E161" s="145"/>
      <c r="F161" s="146">
        <f>IF(D161="CO2",E161,IF(D161="CH4",E161*'State 2005 Data'!$J$16,IF(D161="N2O",'State 2005 Data'!$J$17,IF(D161="Other",E161))))</f>
        <v>0</v>
      </c>
      <c r="G161" s="135"/>
      <c r="H161" s="121"/>
      <c r="I161" s="135"/>
      <c r="J161" s="135"/>
      <c r="K161" s="135"/>
      <c r="L161" s="135"/>
      <c r="M161" s="135"/>
      <c r="N161" s="135"/>
      <c r="O161" s="135"/>
      <c r="P161" s="135"/>
      <c r="Q161" s="135"/>
      <c r="R161" s="135"/>
      <c r="S161" s="135"/>
      <c r="T161" s="135"/>
      <c r="U161" s="135"/>
      <c r="V161" s="135"/>
      <c r="W161" s="135"/>
      <c r="X161" s="135"/>
      <c r="Y161" s="135"/>
      <c r="Z161" s="135"/>
    </row>
    <row r="162" spans="1:26" ht="15.75" customHeight="1" x14ac:dyDescent="0.35">
      <c r="A162" s="143" t="s">
        <v>1615</v>
      </c>
      <c r="B162" s="144" t="s">
        <v>1421</v>
      </c>
      <c r="C162" s="135" t="s">
        <v>713</v>
      </c>
      <c r="D162" s="135" t="s">
        <v>489</v>
      </c>
      <c r="E162" s="145">
        <v>4.1342231629645863</v>
      </c>
      <c r="F162" s="146">
        <f>IF(D162="CO2",E162,IF(D162="CH4",E162*'State 2005 Data'!$J$16,IF(D162="N2O",'State 2005 Data'!$J$17,IF(D162="Other",E162))))</f>
        <v>4.1342231629645863</v>
      </c>
      <c r="G162" s="135"/>
      <c r="H162" s="121"/>
      <c r="I162" s="135"/>
      <c r="J162" s="135"/>
      <c r="K162" s="135"/>
      <c r="L162" s="135"/>
      <c r="M162" s="135"/>
      <c r="N162" s="135"/>
      <c r="O162" s="135"/>
      <c r="P162" s="135"/>
      <c r="Q162" s="135"/>
      <c r="R162" s="135"/>
      <c r="S162" s="135"/>
      <c r="T162" s="135"/>
      <c r="U162" s="135"/>
      <c r="V162" s="135"/>
      <c r="W162" s="135"/>
      <c r="X162" s="135"/>
      <c r="Y162" s="135"/>
      <c r="Z162" s="135"/>
    </row>
    <row r="163" spans="1:26" ht="15.75" customHeight="1" x14ac:dyDescent="0.35">
      <c r="A163" s="143" t="s">
        <v>1615</v>
      </c>
      <c r="B163" s="144" t="s">
        <v>1421</v>
      </c>
      <c r="C163" s="135" t="s">
        <v>713</v>
      </c>
      <c r="D163" s="135" t="s">
        <v>497</v>
      </c>
      <c r="E163" s="145">
        <v>7.8895044999999997E-2</v>
      </c>
      <c r="F163" s="146">
        <f>IF(D163="CO2",E163,IF(D163="CH4",E163*'State 2005 Data'!$J$16,IF(D163="N2O",'State 2005 Data'!$J$17,IF(D163="Other",E163))))</f>
        <v>8.8362450400000001E-2</v>
      </c>
      <c r="G163" s="135"/>
      <c r="H163" s="121"/>
      <c r="I163" s="135"/>
      <c r="J163" s="135"/>
      <c r="K163" s="135"/>
      <c r="L163" s="135"/>
      <c r="M163" s="135"/>
      <c r="N163" s="135"/>
      <c r="O163" s="135"/>
      <c r="P163" s="135"/>
      <c r="Q163" s="135"/>
      <c r="R163" s="135"/>
      <c r="S163" s="135"/>
      <c r="T163" s="135"/>
      <c r="U163" s="135"/>
      <c r="V163" s="135"/>
      <c r="W163" s="135"/>
      <c r="X163" s="135"/>
      <c r="Y163" s="135"/>
      <c r="Z163" s="135"/>
    </row>
    <row r="164" spans="1:26" ht="15.75" customHeight="1" x14ac:dyDescent="0.35">
      <c r="A164" s="143" t="s">
        <v>1615</v>
      </c>
      <c r="B164" s="144" t="s">
        <v>1421</v>
      </c>
      <c r="C164" s="135" t="s">
        <v>713</v>
      </c>
      <c r="D164" s="135" t="s">
        <v>498</v>
      </c>
      <c r="E164" s="145">
        <v>1.4053459479999995E-2</v>
      </c>
      <c r="F164" s="146">
        <f>IF(D164="CO2",E164,IF(D164="CH4",E164*'State 2005 Data'!$J$16,IF(D164="N2O",'State 2005 Data'!$J$17,IF(D164="Other",E164))))</f>
        <v>0.88926174496644295</v>
      </c>
      <c r="G164" s="135"/>
      <c r="H164" s="121"/>
      <c r="I164" s="135"/>
      <c r="J164" s="135"/>
      <c r="K164" s="135"/>
      <c r="L164" s="135"/>
      <c r="M164" s="135"/>
      <c r="N164" s="135"/>
      <c r="O164" s="135"/>
      <c r="P164" s="135"/>
      <c r="Q164" s="135"/>
      <c r="R164" s="135"/>
      <c r="S164" s="135"/>
      <c r="T164" s="135"/>
      <c r="U164" s="135"/>
      <c r="V164" s="135"/>
      <c r="W164" s="135"/>
      <c r="X164" s="135"/>
      <c r="Y164" s="135"/>
      <c r="Z164" s="135"/>
    </row>
    <row r="165" spans="1:26" ht="15.75" customHeight="1" x14ac:dyDescent="0.35">
      <c r="A165" s="143" t="s">
        <v>1615</v>
      </c>
      <c r="B165" s="144" t="s">
        <v>1421</v>
      </c>
      <c r="C165" s="135" t="s">
        <v>713</v>
      </c>
      <c r="D165" s="147" t="s">
        <v>486</v>
      </c>
      <c r="E165" s="145"/>
      <c r="F165" s="146">
        <f>IF(D165="CO2",E165,IF(D165="CH4",E165*'State 2005 Data'!$J$16,IF(D165="N2O",'State 2005 Data'!$J$17,IF(D165="Other",E165))))</f>
        <v>0</v>
      </c>
      <c r="G165" s="135"/>
      <c r="H165" s="121"/>
      <c r="I165" s="135"/>
      <c r="J165" s="135"/>
      <c r="K165" s="135"/>
      <c r="L165" s="135"/>
      <c r="M165" s="135"/>
      <c r="N165" s="135"/>
      <c r="O165" s="135"/>
      <c r="P165" s="135"/>
      <c r="Q165" s="135"/>
      <c r="R165" s="135"/>
      <c r="S165" s="135"/>
      <c r="T165" s="135"/>
      <c r="U165" s="135"/>
      <c r="V165" s="135"/>
      <c r="W165" s="135"/>
      <c r="X165" s="135"/>
      <c r="Y165" s="135"/>
      <c r="Z165" s="135"/>
    </row>
    <row r="166" spans="1:26" ht="15.75" customHeight="1" x14ac:dyDescent="0.35">
      <c r="A166" s="143" t="s">
        <v>1615</v>
      </c>
      <c r="B166" s="144" t="s">
        <v>1421</v>
      </c>
      <c r="C166" s="135" t="s">
        <v>4</v>
      </c>
      <c r="D166" s="135" t="s">
        <v>489</v>
      </c>
      <c r="E166" s="145">
        <v>36.892906379155242</v>
      </c>
      <c r="F166" s="146">
        <f>IF(D166="CO2",E166,IF(D166="CH4",E166*'State 2005 Data'!$J$16,IF(D166="N2O",'State 2005 Data'!$J$17,IF(D166="Other",E166))))</f>
        <v>36.892906379155242</v>
      </c>
      <c r="G166" s="135"/>
      <c r="H166" s="121"/>
      <c r="I166" s="135"/>
      <c r="J166" s="135"/>
      <c r="K166" s="135"/>
      <c r="L166" s="135"/>
      <c r="M166" s="135"/>
      <c r="N166" s="135"/>
      <c r="O166" s="135"/>
      <c r="P166" s="135"/>
      <c r="Q166" s="135"/>
      <c r="R166" s="135"/>
      <c r="S166" s="135"/>
      <c r="T166" s="135"/>
      <c r="U166" s="135"/>
      <c r="V166" s="135"/>
      <c r="W166" s="135"/>
      <c r="X166" s="135"/>
      <c r="Y166" s="135"/>
      <c r="Z166" s="135"/>
    </row>
    <row r="167" spans="1:26" ht="15.75" customHeight="1" x14ac:dyDescent="0.35">
      <c r="A167" s="143" t="s">
        <v>1615</v>
      </c>
      <c r="B167" s="144" t="s">
        <v>1421</v>
      </c>
      <c r="C167" s="135" t="s">
        <v>4</v>
      </c>
      <c r="D167" s="135" t="s">
        <v>497</v>
      </c>
      <c r="E167" s="145">
        <v>8.2130164830722538E-2</v>
      </c>
      <c r="F167" s="146">
        <f>IF(D167="CO2",E167,IF(D167="CH4",E167*'State 2005 Data'!$J$16,IF(D167="N2O",'State 2005 Data'!$J$17,IF(D167="Other",E167))))</f>
        <v>9.1985784610409252E-2</v>
      </c>
      <c r="G167" s="135"/>
      <c r="H167" s="121"/>
      <c r="I167" s="135"/>
      <c r="J167" s="135"/>
      <c r="K167" s="135"/>
      <c r="L167" s="135"/>
      <c r="M167" s="135"/>
      <c r="N167" s="135"/>
      <c r="O167" s="135"/>
      <c r="P167" s="135"/>
      <c r="Q167" s="135"/>
      <c r="R167" s="135"/>
      <c r="S167" s="135"/>
      <c r="T167" s="135"/>
      <c r="U167" s="135"/>
      <c r="V167" s="135"/>
      <c r="W167" s="135"/>
      <c r="X167" s="135"/>
      <c r="Y167" s="135"/>
      <c r="Z167" s="135"/>
    </row>
    <row r="168" spans="1:26" ht="15.75" customHeight="1" x14ac:dyDescent="0.35">
      <c r="A168" s="143" t="s">
        <v>1615</v>
      </c>
      <c r="B168" s="144" t="s">
        <v>1421</v>
      </c>
      <c r="C168" s="135" t="s">
        <v>4</v>
      </c>
      <c r="D168" s="135" t="s">
        <v>498</v>
      </c>
      <c r="E168" s="145">
        <v>1.0667549093099755</v>
      </c>
      <c r="F168" s="146">
        <f>IF(D168="CO2",E168,IF(D168="CH4",E168*'State 2005 Data'!$J$16,IF(D168="N2O",'State 2005 Data'!$J$17,IF(D168="Other",E168))))</f>
        <v>0.88926174496644295</v>
      </c>
      <c r="G168" s="135"/>
      <c r="H168" s="121"/>
      <c r="I168" s="135"/>
      <c r="J168" s="135"/>
      <c r="K168" s="135"/>
      <c r="L168" s="135"/>
      <c r="M168" s="135"/>
      <c r="N168" s="135"/>
      <c r="O168" s="135"/>
      <c r="P168" s="135"/>
      <c r="Q168" s="135"/>
      <c r="R168" s="135"/>
      <c r="S168" s="135"/>
      <c r="T168" s="135"/>
      <c r="U168" s="135"/>
      <c r="V168" s="135"/>
      <c r="W168" s="135"/>
      <c r="X168" s="135"/>
      <c r="Y168" s="135"/>
      <c r="Z168" s="135"/>
    </row>
    <row r="169" spans="1:26" ht="15.75" customHeight="1" x14ac:dyDescent="0.35">
      <c r="A169" s="143" t="s">
        <v>1615</v>
      </c>
      <c r="B169" s="144" t="s">
        <v>1421</v>
      </c>
      <c r="C169" s="135" t="s">
        <v>4</v>
      </c>
      <c r="D169" s="147" t="s">
        <v>486</v>
      </c>
      <c r="E169" s="145"/>
      <c r="F169" s="146">
        <f>IF(D169="CO2",E169,IF(D169="CH4",E169*'State 2005 Data'!$J$16,IF(D169="N2O",'State 2005 Data'!$J$17,IF(D169="Other",E169))))</f>
        <v>0</v>
      </c>
      <c r="G169" s="135"/>
      <c r="H169" s="121"/>
      <c r="I169" s="135"/>
      <c r="J169" s="135"/>
      <c r="K169" s="135"/>
      <c r="L169" s="135"/>
      <c r="M169" s="135"/>
      <c r="N169" s="135"/>
      <c r="O169" s="135"/>
      <c r="P169" s="135"/>
      <c r="Q169" s="135"/>
      <c r="R169" s="135"/>
      <c r="S169" s="135"/>
      <c r="T169" s="135"/>
      <c r="U169" s="135"/>
      <c r="V169" s="135"/>
      <c r="W169" s="135"/>
      <c r="X169" s="135"/>
      <c r="Y169" s="135"/>
      <c r="Z169" s="135"/>
    </row>
    <row r="170" spans="1:26" ht="15.75" customHeight="1" x14ac:dyDescent="0.35">
      <c r="A170" s="143" t="s">
        <v>1615</v>
      </c>
      <c r="B170" s="144" t="s">
        <v>1421</v>
      </c>
      <c r="C170" s="135" t="s">
        <v>9</v>
      </c>
      <c r="D170" s="135" t="s">
        <v>489</v>
      </c>
      <c r="E170" s="146">
        <v>6.4484197003645596</v>
      </c>
      <c r="F170" s="146">
        <f>IF(D170="CO2",E170,IF(D170="CH4",E170*'State 2005 Data'!$J$16,IF(D170="N2O",'State 2005 Data'!$J$17,IF(D170="Other",E170))))</f>
        <v>6.4484197003645596</v>
      </c>
      <c r="G170" s="135"/>
      <c r="H170" s="121"/>
      <c r="I170" s="135"/>
      <c r="J170" s="135"/>
      <c r="K170" s="135"/>
      <c r="L170" s="135"/>
      <c r="M170" s="135"/>
      <c r="N170" s="135"/>
      <c r="O170" s="135"/>
      <c r="P170" s="135"/>
      <c r="Q170" s="135"/>
      <c r="R170" s="135"/>
      <c r="S170" s="135"/>
      <c r="T170" s="135"/>
      <c r="U170" s="135"/>
      <c r="V170" s="135"/>
      <c r="W170" s="135"/>
      <c r="X170" s="135"/>
      <c r="Y170" s="135"/>
      <c r="Z170" s="135"/>
    </row>
    <row r="171" spans="1:26" ht="15.75" customHeight="1" x14ac:dyDescent="0.35">
      <c r="A171" s="143" t="s">
        <v>1615</v>
      </c>
      <c r="B171" s="144" t="s">
        <v>1421</v>
      </c>
      <c r="C171" s="135" t="s">
        <v>9</v>
      </c>
      <c r="D171" s="135" t="s">
        <v>497</v>
      </c>
      <c r="E171" s="145">
        <v>1.3291550095109854</v>
      </c>
      <c r="F171" s="146">
        <f>IF(D171="CO2",E171,IF(D171="CH4",E171*'State 2005 Data'!$J$16,IF(D171="N2O",'State 2005 Data'!$J$17,IF(D171="Other",E171))))</f>
        <v>1.4886536106523038</v>
      </c>
      <c r="G171" s="135"/>
      <c r="H171" s="121"/>
      <c r="I171" s="135"/>
      <c r="J171" s="135"/>
      <c r="K171" s="135"/>
      <c r="L171" s="135"/>
      <c r="M171" s="135"/>
      <c r="N171" s="135"/>
      <c r="O171" s="135"/>
      <c r="P171" s="135"/>
      <c r="Q171" s="135"/>
      <c r="R171" s="135"/>
      <c r="S171" s="135"/>
      <c r="T171" s="135"/>
      <c r="U171" s="135"/>
      <c r="V171" s="135"/>
      <c r="W171" s="135"/>
      <c r="X171" s="135"/>
      <c r="Y171" s="135"/>
      <c r="Z171" s="135"/>
    </row>
    <row r="172" spans="1:26" ht="15.75" customHeight="1" x14ac:dyDescent="0.35">
      <c r="A172" s="143" t="s">
        <v>1615</v>
      </c>
      <c r="B172" s="144" t="s">
        <v>1421</v>
      </c>
      <c r="C172" s="135" t="s">
        <v>9</v>
      </c>
      <c r="D172" s="135" t="s">
        <v>498</v>
      </c>
      <c r="E172" s="145">
        <v>1.4466876015225205E-2</v>
      </c>
      <c r="F172" s="146">
        <f>IF(D172="CO2",E172,IF(D172="CH4",E172*'State 2005 Data'!$J$16,IF(D172="N2O",'State 2005 Data'!$J$17,IF(D172="Other",E172))))</f>
        <v>0.88926174496644295</v>
      </c>
      <c r="G172" s="135"/>
      <c r="H172" s="121"/>
      <c r="I172" s="135"/>
      <c r="J172" s="135"/>
      <c r="K172" s="135"/>
      <c r="L172" s="135"/>
      <c r="M172" s="135"/>
      <c r="N172" s="135"/>
      <c r="O172" s="135"/>
      <c r="P172" s="135"/>
      <c r="Q172" s="135"/>
      <c r="R172" s="135"/>
      <c r="S172" s="135"/>
      <c r="T172" s="135"/>
      <c r="U172" s="135"/>
      <c r="V172" s="135"/>
      <c r="W172" s="135"/>
      <c r="X172" s="135"/>
      <c r="Y172" s="135"/>
      <c r="Z172" s="135"/>
    </row>
    <row r="173" spans="1:26" ht="15.75" customHeight="1" x14ac:dyDescent="0.35">
      <c r="A173" s="143" t="s">
        <v>1615</v>
      </c>
      <c r="B173" s="144" t="s">
        <v>1421</v>
      </c>
      <c r="C173" s="135" t="s">
        <v>9</v>
      </c>
      <c r="D173" s="135" t="s">
        <v>486</v>
      </c>
      <c r="E173" s="145">
        <v>2.782833380710616</v>
      </c>
      <c r="F173" s="146">
        <f>IF(D173="CO2",E173,IF(D173="CH4",E173*'State 2005 Data'!$J$16,IF(D173="N2O",'State 2005 Data'!$J$17,IF(D173="Other",E173))))</f>
        <v>2.782833380710616</v>
      </c>
      <c r="G173" s="135"/>
      <c r="H173" s="121"/>
      <c r="I173" s="135"/>
      <c r="J173" s="135"/>
      <c r="K173" s="135"/>
      <c r="L173" s="135"/>
      <c r="M173" s="135"/>
      <c r="N173" s="135"/>
      <c r="O173" s="135"/>
      <c r="P173" s="135"/>
      <c r="Q173" s="135"/>
      <c r="R173" s="135"/>
      <c r="S173" s="135"/>
      <c r="T173" s="135"/>
      <c r="U173" s="135"/>
      <c r="V173" s="135"/>
      <c r="W173" s="135"/>
      <c r="X173" s="135"/>
      <c r="Y173" s="135"/>
      <c r="Z173" s="135"/>
    </row>
    <row r="174" spans="1:26" ht="15.75" customHeight="1" x14ac:dyDescent="0.35">
      <c r="A174" s="143" t="s">
        <v>1617</v>
      </c>
      <c r="B174" s="144" t="s">
        <v>484</v>
      </c>
      <c r="C174" s="135" t="s">
        <v>99</v>
      </c>
      <c r="D174" s="135" t="s">
        <v>489</v>
      </c>
      <c r="E174" s="145">
        <v>40.107797868594993</v>
      </c>
      <c r="F174" s="146">
        <f>IF(D174="CO2",E174,IF(D174="CH4",E174*'State 2005 Data'!$J$16,IF(D174="N2O",'State 2005 Data'!$J$17,IF(D174="Other",E174))))</f>
        <v>40.107797868594993</v>
      </c>
      <c r="G174" s="135"/>
      <c r="H174" s="121"/>
      <c r="I174" s="135"/>
      <c r="J174" s="135"/>
      <c r="K174" s="135"/>
      <c r="L174" s="135"/>
      <c r="M174" s="135"/>
      <c r="N174" s="135"/>
      <c r="O174" s="135"/>
      <c r="P174" s="135"/>
      <c r="Q174" s="135"/>
      <c r="R174" s="135"/>
      <c r="S174" s="135"/>
      <c r="T174" s="135"/>
      <c r="U174" s="135"/>
      <c r="V174" s="135"/>
      <c r="W174" s="135"/>
      <c r="X174" s="135"/>
      <c r="Y174" s="135"/>
      <c r="Z174" s="135"/>
    </row>
    <row r="175" spans="1:26" ht="15.75" customHeight="1" x14ac:dyDescent="0.35">
      <c r="A175" s="143" t="s">
        <v>1617</v>
      </c>
      <c r="B175" s="144" t="s">
        <v>484</v>
      </c>
      <c r="C175" s="135" t="s">
        <v>99</v>
      </c>
      <c r="D175" s="135" t="s">
        <v>497</v>
      </c>
      <c r="E175" s="145">
        <v>1.1720753249999999E-2</v>
      </c>
      <c r="F175" s="146">
        <f>IF(D175="CO2",E175,IF(D175="CH4",E175*'State 2005 Data'!$J$16,IF(D175="N2O",'State 2005 Data'!$J$17,IF(D175="Other",E175))))</f>
        <v>1.3127243639999999E-2</v>
      </c>
      <c r="G175" s="135"/>
      <c r="H175" s="121"/>
      <c r="I175" s="135"/>
      <c r="J175" s="135"/>
      <c r="K175" s="135"/>
      <c r="L175" s="135"/>
      <c r="M175" s="135"/>
      <c r="N175" s="135"/>
      <c r="O175" s="135"/>
      <c r="P175" s="135"/>
      <c r="Q175" s="135"/>
      <c r="R175" s="135"/>
      <c r="S175" s="135"/>
      <c r="T175" s="135"/>
      <c r="U175" s="135"/>
      <c r="V175" s="135"/>
      <c r="W175" s="135"/>
      <c r="X175" s="135"/>
      <c r="Y175" s="135"/>
      <c r="Z175" s="135"/>
    </row>
    <row r="176" spans="1:26" ht="15.75" customHeight="1" x14ac:dyDescent="0.35">
      <c r="A176" s="143" t="s">
        <v>1617</v>
      </c>
      <c r="B176" s="144" t="s">
        <v>484</v>
      </c>
      <c r="C176" s="135" t="s">
        <v>99</v>
      </c>
      <c r="D176" s="135" t="s">
        <v>498</v>
      </c>
      <c r="E176" s="145">
        <v>0.17104304211999999</v>
      </c>
      <c r="F176" s="146">
        <f>IF(D176="CO2",E176,IF(D176="CH4",E176*'State 2005 Data'!$J$16,IF(D176="N2O",'State 2005 Data'!$J$17,IF(D176="Other",E176))))</f>
        <v>0.88926174496644295</v>
      </c>
      <c r="G176" s="135"/>
      <c r="H176" s="121"/>
      <c r="I176" s="135"/>
      <c r="J176" s="135"/>
      <c r="K176" s="135"/>
      <c r="L176" s="135"/>
      <c r="M176" s="135"/>
      <c r="N176" s="135"/>
      <c r="O176" s="135"/>
      <c r="P176" s="135"/>
      <c r="Q176" s="135"/>
      <c r="R176" s="135"/>
      <c r="S176" s="135"/>
      <c r="T176" s="135"/>
      <c r="U176" s="135"/>
      <c r="V176" s="135"/>
      <c r="W176" s="135"/>
      <c r="X176" s="135"/>
      <c r="Y176" s="135"/>
      <c r="Z176" s="135"/>
    </row>
    <row r="177" spans="1:26" ht="15.75" customHeight="1" x14ac:dyDescent="0.35">
      <c r="A177" s="143" t="s">
        <v>1617</v>
      </c>
      <c r="B177" s="144" t="s">
        <v>484</v>
      </c>
      <c r="C177" s="135" t="s">
        <v>99</v>
      </c>
      <c r="D177" s="147" t="s">
        <v>486</v>
      </c>
      <c r="E177" s="145"/>
      <c r="F177" s="146">
        <f>IF(D177="CO2",E177,IF(D177="CH4",E177*'State 2005 Data'!$J$16,IF(D177="N2O",'State 2005 Data'!$J$17,IF(D177="Other",E177))))</f>
        <v>0</v>
      </c>
      <c r="G177" s="135"/>
      <c r="H177" s="121"/>
      <c r="I177" s="135"/>
      <c r="J177" s="135"/>
      <c r="K177" s="135"/>
      <c r="L177" s="135"/>
      <c r="M177" s="135"/>
      <c r="N177" s="135"/>
      <c r="O177" s="135"/>
      <c r="P177" s="135"/>
      <c r="Q177" s="135"/>
      <c r="R177" s="135"/>
      <c r="S177" s="135"/>
      <c r="T177" s="135"/>
      <c r="U177" s="135"/>
      <c r="V177" s="135"/>
      <c r="W177" s="135"/>
      <c r="X177" s="135"/>
      <c r="Y177" s="135"/>
      <c r="Z177" s="135"/>
    </row>
    <row r="178" spans="1:26" ht="15.75" customHeight="1" x14ac:dyDescent="0.35">
      <c r="A178" s="143" t="s">
        <v>1617</v>
      </c>
      <c r="B178" s="144" t="s">
        <v>484</v>
      </c>
      <c r="C178" s="135" t="s">
        <v>713</v>
      </c>
      <c r="D178" s="135" t="s">
        <v>489</v>
      </c>
      <c r="E178" s="145">
        <v>11.706353540059519</v>
      </c>
      <c r="F178" s="146">
        <f>IF(D178="CO2",E178,IF(D178="CH4",E178*'State 2005 Data'!$J$16,IF(D178="N2O",'State 2005 Data'!$J$17,IF(D178="Other",E178))))</f>
        <v>11.706353540059519</v>
      </c>
      <c r="G178" s="135"/>
      <c r="H178" s="121"/>
      <c r="I178" s="135"/>
      <c r="J178" s="135"/>
      <c r="K178" s="135"/>
      <c r="L178" s="135"/>
      <c r="M178" s="135"/>
      <c r="N178" s="135"/>
      <c r="O178" s="135"/>
      <c r="P178" s="135"/>
      <c r="Q178" s="135"/>
      <c r="R178" s="135"/>
      <c r="S178" s="135"/>
      <c r="T178" s="135"/>
      <c r="U178" s="135"/>
      <c r="V178" s="135"/>
      <c r="W178" s="135"/>
      <c r="X178" s="135"/>
      <c r="Y178" s="135"/>
      <c r="Z178" s="135"/>
    </row>
    <row r="179" spans="1:26" ht="15.75" customHeight="1" x14ac:dyDescent="0.35">
      <c r="A179" s="143" t="s">
        <v>1617</v>
      </c>
      <c r="B179" s="144" t="s">
        <v>484</v>
      </c>
      <c r="C179" s="135" t="s">
        <v>713</v>
      </c>
      <c r="D179" s="135" t="s">
        <v>497</v>
      </c>
      <c r="E179" s="145">
        <v>8.6610018750000003E-2</v>
      </c>
      <c r="F179" s="146">
        <f>IF(D179="CO2",E179,IF(D179="CH4",E179*'State 2005 Data'!$J$16,IF(D179="N2O",'State 2005 Data'!$J$17,IF(D179="Other",E179))))</f>
        <v>9.7003221000000014E-2</v>
      </c>
      <c r="G179" s="135"/>
      <c r="H179" s="121"/>
      <c r="I179" s="135"/>
      <c r="J179" s="135"/>
      <c r="K179" s="135"/>
      <c r="L179" s="135"/>
      <c r="M179" s="135"/>
      <c r="N179" s="135"/>
      <c r="O179" s="135"/>
      <c r="P179" s="135"/>
      <c r="Q179" s="135"/>
      <c r="R179" s="135"/>
      <c r="S179" s="135"/>
      <c r="T179" s="135"/>
      <c r="U179" s="135"/>
      <c r="V179" s="135"/>
      <c r="W179" s="135"/>
      <c r="X179" s="135"/>
      <c r="Y179" s="135"/>
      <c r="Z179" s="135"/>
    </row>
    <row r="180" spans="1:26" ht="15.75" customHeight="1" x14ac:dyDescent="0.35">
      <c r="A180" s="143" t="s">
        <v>1617</v>
      </c>
      <c r="B180" s="144" t="s">
        <v>484</v>
      </c>
      <c r="C180" s="135" t="s">
        <v>713</v>
      </c>
      <c r="D180" s="135" t="s">
        <v>498</v>
      </c>
      <c r="E180" s="145">
        <v>1.8966043120000001E-2</v>
      </c>
      <c r="F180" s="146">
        <f>IF(D180="CO2",E180,IF(D180="CH4",E180*'State 2005 Data'!$J$16,IF(D180="N2O",'State 2005 Data'!$J$17,IF(D180="Other",E180))))</f>
        <v>0.88926174496644295</v>
      </c>
      <c r="G180" s="135"/>
      <c r="H180" s="121"/>
      <c r="I180" s="135"/>
      <c r="J180" s="135"/>
      <c r="K180" s="135"/>
      <c r="L180" s="135"/>
      <c r="M180" s="135"/>
      <c r="N180" s="135"/>
      <c r="O180" s="135"/>
      <c r="P180" s="135"/>
      <c r="Q180" s="135"/>
      <c r="R180" s="135"/>
      <c r="S180" s="135"/>
      <c r="T180" s="135"/>
      <c r="U180" s="135"/>
      <c r="V180" s="135"/>
      <c r="W180" s="135"/>
      <c r="X180" s="135"/>
      <c r="Y180" s="135"/>
      <c r="Z180" s="135"/>
    </row>
    <row r="181" spans="1:26" ht="15.75" customHeight="1" x14ac:dyDescent="0.35">
      <c r="A181" s="143" t="s">
        <v>1617</v>
      </c>
      <c r="B181" s="144" t="s">
        <v>484</v>
      </c>
      <c r="C181" s="135" t="s">
        <v>713</v>
      </c>
      <c r="D181" s="147" t="s">
        <v>486</v>
      </c>
      <c r="E181" s="145"/>
      <c r="F181" s="146">
        <f>IF(D181="CO2",E181,IF(D181="CH4",E181*'State 2005 Data'!$J$16,IF(D181="N2O",'State 2005 Data'!$J$17,IF(D181="Other",E181))))</f>
        <v>0</v>
      </c>
      <c r="G181" s="135"/>
      <c r="H181" s="121"/>
      <c r="I181" s="135"/>
      <c r="J181" s="135"/>
      <c r="K181" s="135"/>
      <c r="L181" s="135"/>
      <c r="M181" s="135"/>
      <c r="N181" s="135"/>
      <c r="O181" s="135"/>
      <c r="P181" s="135"/>
      <c r="Q181" s="135"/>
      <c r="R181" s="135"/>
      <c r="S181" s="135"/>
      <c r="T181" s="135"/>
      <c r="U181" s="135"/>
      <c r="V181" s="135"/>
      <c r="W181" s="135"/>
      <c r="X181" s="135"/>
      <c r="Y181" s="135"/>
      <c r="Z181" s="135"/>
    </row>
    <row r="182" spans="1:26" ht="15.75" customHeight="1" x14ac:dyDescent="0.35">
      <c r="A182" s="143" t="s">
        <v>1617</v>
      </c>
      <c r="B182" s="144" t="s">
        <v>484</v>
      </c>
      <c r="C182" s="135" t="s">
        <v>4</v>
      </c>
      <c r="D182" s="135" t="s">
        <v>489</v>
      </c>
      <c r="E182" s="145">
        <v>29.812638670788473</v>
      </c>
      <c r="F182" s="146">
        <f>IF(D182="CO2",E182,IF(D182="CH4",E182*'State 2005 Data'!$J$16,IF(D182="N2O",'State 2005 Data'!$J$17,IF(D182="Other",E182))))</f>
        <v>29.812638670788473</v>
      </c>
      <c r="G182" s="135"/>
      <c r="H182" s="121"/>
      <c r="I182" s="135"/>
      <c r="J182" s="135"/>
      <c r="K182" s="135"/>
      <c r="L182" s="135"/>
      <c r="M182" s="135"/>
      <c r="N182" s="135"/>
      <c r="O182" s="135"/>
      <c r="P182" s="135"/>
      <c r="Q182" s="135"/>
      <c r="R182" s="135"/>
      <c r="S182" s="135"/>
      <c r="T182" s="135"/>
      <c r="U182" s="135"/>
      <c r="V182" s="135"/>
      <c r="W182" s="135"/>
      <c r="X182" s="135"/>
      <c r="Y182" s="135"/>
      <c r="Z182" s="135"/>
    </row>
    <row r="183" spans="1:26" ht="15.75" customHeight="1" x14ac:dyDescent="0.35">
      <c r="A183" s="143" t="s">
        <v>1617</v>
      </c>
      <c r="B183" s="144" t="s">
        <v>484</v>
      </c>
      <c r="C183" s="135" t="s">
        <v>4</v>
      </c>
      <c r="D183" s="135" t="s">
        <v>497</v>
      </c>
      <c r="E183" s="145">
        <v>8.2130164830722538E-2</v>
      </c>
      <c r="F183" s="146">
        <f>IF(D183="CO2",E183,IF(D183="CH4",E183*'State 2005 Data'!$J$16,IF(D183="N2O",'State 2005 Data'!$J$17,IF(D183="Other",E183))))</f>
        <v>9.1985784610409252E-2</v>
      </c>
      <c r="G183" s="135"/>
      <c r="H183" s="121"/>
      <c r="I183" s="135"/>
      <c r="J183" s="135"/>
      <c r="K183" s="135"/>
      <c r="L183" s="135"/>
      <c r="M183" s="135"/>
      <c r="N183" s="135"/>
      <c r="O183" s="135"/>
      <c r="P183" s="135"/>
      <c r="Q183" s="135"/>
      <c r="R183" s="135"/>
      <c r="S183" s="135"/>
      <c r="T183" s="135"/>
      <c r="U183" s="135"/>
      <c r="V183" s="135"/>
      <c r="W183" s="135"/>
      <c r="X183" s="135"/>
      <c r="Y183" s="135"/>
      <c r="Z183" s="135"/>
    </row>
    <row r="184" spans="1:26" ht="15.75" customHeight="1" x14ac:dyDescent="0.35">
      <c r="A184" s="143" t="s">
        <v>1617</v>
      </c>
      <c r="B184" s="144" t="s">
        <v>484</v>
      </c>
      <c r="C184" s="135" t="s">
        <v>4</v>
      </c>
      <c r="D184" s="135" t="s">
        <v>498</v>
      </c>
      <c r="E184" s="145">
        <v>1.0667549093099755</v>
      </c>
      <c r="F184" s="146">
        <f>IF(D184="CO2",E184,IF(D184="CH4",E184*'State 2005 Data'!$J$16,IF(D184="N2O",'State 2005 Data'!$J$17,IF(D184="Other",E184))))</f>
        <v>0.88926174496644295</v>
      </c>
      <c r="G184" s="135"/>
      <c r="H184" s="121"/>
      <c r="I184" s="135"/>
      <c r="J184" s="135"/>
      <c r="K184" s="135"/>
      <c r="L184" s="135"/>
      <c r="M184" s="135"/>
      <c r="N184" s="135"/>
      <c r="O184" s="135"/>
      <c r="P184" s="135"/>
      <c r="Q184" s="135"/>
      <c r="R184" s="135"/>
      <c r="S184" s="135"/>
      <c r="T184" s="135"/>
      <c r="U184" s="135"/>
      <c r="V184" s="135"/>
      <c r="W184" s="135"/>
      <c r="X184" s="135"/>
      <c r="Y184" s="135"/>
      <c r="Z184" s="135"/>
    </row>
    <row r="185" spans="1:26" ht="15.75" customHeight="1" x14ac:dyDescent="0.35">
      <c r="A185" s="143" t="s">
        <v>1617</v>
      </c>
      <c r="B185" s="144" t="s">
        <v>484</v>
      </c>
      <c r="C185" s="135" t="s">
        <v>4</v>
      </c>
      <c r="D185" s="147" t="s">
        <v>486</v>
      </c>
      <c r="E185" s="145"/>
      <c r="F185" s="146">
        <f>IF(D185="CO2",E185,IF(D185="CH4",E185*'State 2005 Data'!$J$16,IF(D185="N2O",'State 2005 Data'!$J$17,IF(D185="Other",E185))))</f>
        <v>0</v>
      </c>
      <c r="G185" s="135"/>
      <c r="H185" s="121"/>
      <c r="I185" s="135"/>
      <c r="J185" s="135"/>
      <c r="K185" s="135"/>
      <c r="L185" s="135"/>
      <c r="M185" s="135"/>
      <c r="N185" s="135"/>
      <c r="O185" s="135"/>
      <c r="P185" s="135"/>
      <c r="Q185" s="135"/>
      <c r="R185" s="135"/>
      <c r="S185" s="135"/>
      <c r="T185" s="135"/>
      <c r="U185" s="135"/>
      <c r="V185" s="135"/>
      <c r="W185" s="135"/>
      <c r="X185" s="135"/>
      <c r="Y185" s="135"/>
      <c r="Z185" s="135"/>
    </row>
    <row r="186" spans="1:26" ht="15.75" customHeight="1" x14ac:dyDescent="0.35">
      <c r="A186" s="143" t="s">
        <v>1617</v>
      </c>
      <c r="B186" s="144" t="s">
        <v>484</v>
      </c>
      <c r="C186" s="135" t="s">
        <v>9</v>
      </c>
      <c r="D186" s="135" t="s">
        <v>489</v>
      </c>
      <c r="E186" s="146">
        <v>14.137695541094423</v>
      </c>
      <c r="F186" s="146">
        <f>IF(D186="CO2",E186,IF(D186="CH4",E186*'State 2005 Data'!$J$16,IF(D186="N2O",'State 2005 Data'!$J$17,IF(D186="Other",E186))))</f>
        <v>14.137695541094423</v>
      </c>
      <c r="G186" s="135"/>
      <c r="H186" s="121"/>
      <c r="I186" s="135"/>
      <c r="J186" s="135"/>
      <c r="K186" s="135"/>
      <c r="L186" s="135"/>
      <c r="M186" s="135"/>
      <c r="N186" s="135"/>
      <c r="O186" s="135"/>
      <c r="P186" s="135"/>
      <c r="Q186" s="135"/>
      <c r="R186" s="135"/>
      <c r="S186" s="135"/>
      <c r="T186" s="135"/>
      <c r="U186" s="135"/>
      <c r="V186" s="135"/>
      <c r="W186" s="135"/>
      <c r="X186" s="135"/>
      <c r="Y186" s="135"/>
      <c r="Z186" s="135"/>
    </row>
    <row r="187" spans="1:26" ht="15.75" customHeight="1" x14ac:dyDescent="0.35">
      <c r="A187" s="143" t="s">
        <v>1617</v>
      </c>
      <c r="B187" s="144" t="s">
        <v>484</v>
      </c>
      <c r="C187" s="135" t="s">
        <v>9</v>
      </c>
      <c r="D187" s="135" t="s">
        <v>497</v>
      </c>
      <c r="E187" s="145">
        <v>14.130555994425798</v>
      </c>
      <c r="F187" s="146">
        <f>IF(D187="CO2",E187,IF(D187="CH4",E187*'State 2005 Data'!$J$16,IF(D187="N2O",'State 2005 Data'!$J$17,IF(D187="Other",E187))))</f>
        <v>15.826222713756895</v>
      </c>
      <c r="G187" s="135"/>
      <c r="H187" s="121"/>
      <c r="I187" s="135"/>
      <c r="J187" s="135"/>
      <c r="K187" s="135"/>
      <c r="L187" s="135"/>
      <c r="M187" s="135"/>
      <c r="N187" s="135"/>
      <c r="O187" s="135"/>
      <c r="P187" s="135"/>
      <c r="Q187" s="135"/>
      <c r="R187" s="135"/>
      <c r="S187" s="135"/>
      <c r="T187" s="135"/>
      <c r="U187" s="135"/>
      <c r="V187" s="135"/>
      <c r="W187" s="135"/>
      <c r="X187" s="135"/>
      <c r="Y187" s="135"/>
      <c r="Z187" s="135"/>
    </row>
    <row r="188" spans="1:26" ht="15.75" customHeight="1" x14ac:dyDescent="0.35">
      <c r="A188" s="143" t="s">
        <v>1617</v>
      </c>
      <c r="B188" s="144" t="s">
        <v>484</v>
      </c>
      <c r="C188" s="135" t="s">
        <v>9</v>
      </c>
      <c r="D188" s="135" t="s">
        <v>498</v>
      </c>
      <c r="E188" s="145">
        <v>1.26924525690083E-2</v>
      </c>
      <c r="F188" s="146">
        <f>IF(D188="CO2",E188,IF(D188="CH4",E188*'State 2005 Data'!$J$16,IF(D188="N2O",'State 2005 Data'!$J$17,IF(D188="Other",E188))))</f>
        <v>0.88926174496644295</v>
      </c>
      <c r="G188" s="135"/>
      <c r="H188" s="121"/>
      <c r="I188" s="135"/>
      <c r="J188" s="135"/>
      <c r="K188" s="135"/>
      <c r="L188" s="135"/>
      <c r="M188" s="135"/>
      <c r="N188" s="135"/>
      <c r="O188" s="135"/>
      <c r="P188" s="135"/>
      <c r="Q188" s="135"/>
      <c r="R188" s="135"/>
      <c r="S188" s="135"/>
      <c r="T188" s="135"/>
      <c r="U188" s="135"/>
      <c r="V188" s="135"/>
      <c r="W188" s="135"/>
      <c r="X188" s="135"/>
      <c r="Y188" s="135"/>
      <c r="Z188" s="135"/>
    </row>
    <row r="189" spans="1:26" ht="15.75" customHeight="1" x14ac:dyDescent="0.35">
      <c r="A189" s="143" t="s">
        <v>1617</v>
      </c>
      <c r="B189" s="144" t="s">
        <v>484</v>
      </c>
      <c r="C189" s="135" t="s">
        <v>9</v>
      </c>
      <c r="D189" s="135" t="s">
        <v>486</v>
      </c>
      <c r="E189" s="145">
        <v>1.8576129918061826</v>
      </c>
      <c r="F189" s="146">
        <f>IF(D189="CO2",E189,IF(D189="CH4",E189*'State 2005 Data'!$J$16,IF(D189="N2O",'State 2005 Data'!$J$17,IF(D189="Other",E189))))</f>
        <v>1.8576129918061826</v>
      </c>
      <c r="G189" s="135"/>
      <c r="H189" s="121"/>
      <c r="I189" s="135"/>
      <c r="J189" s="135"/>
      <c r="K189" s="135"/>
      <c r="L189" s="135"/>
      <c r="M189" s="135"/>
      <c r="N189" s="135"/>
      <c r="O189" s="135"/>
      <c r="P189" s="135"/>
      <c r="Q189" s="135"/>
      <c r="R189" s="135"/>
      <c r="S189" s="135"/>
      <c r="T189" s="135"/>
      <c r="U189" s="135"/>
      <c r="V189" s="135"/>
      <c r="W189" s="135"/>
      <c r="X189" s="135"/>
      <c r="Y189" s="135"/>
      <c r="Z189" s="135"/>
    </row>
    <row r="190" spans="1:26" ht="15.75" customHeight="1" x14ac:dyDescent="0.35">
      <c r="A190" s="143" t="s">
        <v>1628</v>
      </c>
      <c r="B190" s="144" t="s">
        <v>1420</v>
      </c>
      <c r="C190" s="135" t="s">
        <v>99</v>
      </c>
      <c r="D190" s="135" t="s">
        <v>489</v>
      </c>
      <c r="E190" s="145">
        <v>124.34854050073351</v>
      </c>
      <c r="F190" s="146">
        <f>IF(D190="CO2",E190,IF(D190="CH4",E190*'State 2005 Data'!$J$16,IF(D190="N2O",'State 2005 Data'!$J$17,IF(D190="Other",E190))))</f>
        <v>124.34854050073351</v>
      </c>
      <c r="G190" s="135"/>
      <c r="H190" s="121"/>
      <c r="I190" s="135"/>
      <c r="J190" s="135"/>
      <c r="K190" s="135"/>
      <c r="L190" s="135"/>
      <c r="M190" s="135"/>
      <c r="N190" s="135"/>
      <c r="O190" s="135"/>
      <c r="P190" s="135"/>
      <c r="Q190" s="135"/>
      <c r="R190" s="135"/>
      <c r="S190" s="135"/>
      <c r="T190" s="135"/>
      <c r="U190" s="135"/>
      <c r="V190" s="135"/>
      <c r="W190" s="135"/>
      <c r="X190" s="135"/>
      <c r="Y190" s="135"/>
      <c r="Z190" s="135"/>
    </row>
    <row r="191" spans="1:26" ht="15.75" customHeight="1" x14ac:dyDescent="0.35">
      <c r="A191" s="143" t="s">
        <v>1628</v>
      </c>
      <c r="B191" s="144" t="s">
        <v>1420</v>
      </c>
      <c r="C191" s="135" t="s">
        <v>99</v>
      </c>
      <c r="D191" s="135" t="s">
        <v>497</v>
      </c>
      <c r="E191" s="145">
        <v>6.7666522749999999E-2</v>
      </c>
      <c r="F191" s="146">
        <f>IF(D191="CO2",E191,IF(D191="CH4",E191*'State 2005 Data'!$J$16,IF(D191="N2O",'State 2005 Data'!$J$17,IF(D191="Other",E191))))</f>
        <v>7.5786505480000002E-2</v>
      </c>
      <c r="G191" s="135"/>
      <c r="H191" s="121"/>
      <c r="I191" s="135"/>
      <c r="J191" s="135"/>
      <c r="K191" s="135"/>
      <c r="L191" s="135"/>
      <c r="M191" s="135"/>
      <c r="N191" s="135"/>
      <c r="O191" s="135"/>
      <c r="P191" s="135"/>
      <c r="Q191" s="135"/>
      <c r="R191" s="135"/>
      <c r="S191" s="135"/>
      <c r="T191" s="135"/>
      <c r="U191" s="135"/>
      <c r="V191" s="135"/>
      <c r="W191" s="135"/>
      <c r="X191" s="135"/>
      <c r="Y191" s="135"/>
      <c r="Z191" s="135"/>
    </row>
    <row r="192" spans="1:26" ht="15.75" customHeight="1" x14ac:dyDescent="0.35">
      <c r="A192" s="143" t="s">
        <v>1628</v>
      </c>
      <c r="B192" s="144" t="s">
        <v>1420</v>
      </c>
      <c r="C192" s="135" t="s">
        <v>99</v>
      </c>
      <c r="D192" s="135" t="s">
        <v>498</v>
      </c>
      <c r="E192" s="145">
        <v>0.38522212361999997</v>
      </c>
      <c r="F192" s="146">
        <f>IF(D192="CO2",E192,IF(D192="CH4",E192*'State 2005 Data'!$J$16,IF(D192="N2O",'State 2005 Data'!$J$17,IF(D192="Other",E192))))</f>
        <v>0.88926174496644295</v>
      </c>
      <c r="G192" s="135"/>
      <c r="H192" s="121"/>
      <c r="I192" s="135"/>
      <c r="J192" s="135"/>
      <c r="K192" s="135"/>
      <c r="L192" s="135"/>
      <c r="M192" s="135"/>
      <c r="N192" s="135"/>
      <c r="O192" s="135"/>
      <c r="P192" s="135"/>
      <c r="Q192" s="135"/>
      <c r="R192" s="135"/>
      <c r="S192" s="135"/>
      <c r="T192" s="135"/>
      <c r="U192" s="135"/>
      <c r="V192" s="135"/>
      <c r="W192" s="135"/>
      <c r="X192" s="135"/>
      <c r="Y192" s="135"/>
      <c r="Z192" s="135"/>
    </row>
    <row r="193" spans="1:26" ht="15.75" customHeight="1" x14ac:dyDescent="0.35">
      <c r="A193" s="143" t="s">
        <v>1628</v>
      </c>
      <c r="B193" s="144" t="s">
        <v>1420</v>
      </c>
      <c r="C193" s="135" t="s">
        <v>99</v>
      </c>
      <c r="D193" s="147" t="s">
        <v>486</v>
      </c>
      <c r="E193" s="145"/>
      <c r="F193" s="146">
        <f>IF(D193="CO2",E193,IF(D193="CH4",E193*'State 2005 Data'!$J$16,IF(D193="N2O",'State 2005 Data'!$J$17,IF(D193="Other",E193))))</f>
        <v>0</v>
      </c>
      <c r="G193" s="135"/>
      <c r="H193" s="121"/>
      <c r="I193" s="135"/>
      <c r="J193" s="135"/>
      <c r="K193" s="135"/>
      <c r="L193" s="135"/>
      <c r="M193" s="135"/>
      <c r="N193" s="135"/>
      <c r="O193" s="135"/>
      <c r="P193" s="135"/>
      <c r="Q193" s="135"/>
      <c r="R193" s="135"/>
      <c r="S193" s="135"/>
      <c r="T193" s="135"/>
      <c r="U193" s="135"/>
      <c r="V193" s="135"/>
      <c r="W193" s="135"/>
      <c r="X193" s="135"/>
      <c r="Y193" s="135"/>
      <c r="Z193" s="135"/>
    </row>
    <row r="194" spans="1:26" ht="15.75" customHeight="1" x14ac:dyDescent="0.35">
      <c r="A194" s="143" t="s">
        <v>1628</v>
      </c>
      <c r="B194" s="144" t="s">
        <v>1420</v>
      </c>
      <c r="C194" s="135" t="s">
        <v>713</v>
      </c>
      <c r="D194" s="135" t="s">
        <v>489</v>
      </c>
      <c r="E194" s="145">
        <v>7.1471620544010257</v>
      </c>
      <c r="F194" s="146">
        <f>IF(D194="CO2",E194,IF(D194="CH4",E194*'State 2005 Data'!$J$16,IF(D194="N2O",'State 2005 Data'!$J$17,IF(D194="Other",E194))))</f>
        <v>7.1471620544010257</v>
      </c>
      <c r="G194" s="135"/>
      <c r="H194" s="121"/>
      <c r="I194" s="135"/>
      <c r="J194" s="135"/>
      <c r="K194" s="135"/>
      <c r="L194" s="135"/>
      <c r="M194" s="135"/>
      <c r="N194" s="135"/>
      <c r="O194" s="135"/>
      <c r="P194" s="135"/>
      <c r="Q194" s="135"/>
      <c r="R194" s="135"/>
      <c r="S194" s="135"/>
      <c r="T194" s="135"/>
      <c r="U194" s="135"/>
      <c r="V194" s="135"/>
      <c r="W194" s="135"/>
      <c r="X194" s="135"/>
      <c r="Y194" s="135"/>
      <c r="Z194" s="135"/>
    </row>
    <row r="195" spans="1:26" ht="15.75" customHeight="1" x14ac:dyDescent="0.35">
      <c r="A195" s="143" t="s">
        <v>1628</v>
      </c>
      <c r="B195" s="144" t="s">
        <v>1420</v>
      </c>
      <c r="C195" s="135" t="s">
        <v>713</v>
      </c>
      <c r="D195" s="135" t="s">
        <v>497</v>
      </c>
      <c r="E195" s="145">
        <v>3.8571613749999983E-2</v>
      </c>
      <c r="F195" s="146">
        <f>IF(D195="CO2",E195,IF(D195="CH4",E195*'State 2005 Data'!$J$16,IF(D195="N2O",'State 2005 Data'!$J$17,IF(D195="Other",E195))))</f>
        <v>4.3200207399999989E-2</v>
      </c>
      <c r="G195" s="135"/>
      <c r="H195" s="121"/>
      <c r="I195" s="135"/>
      <c r="J195" s="135"/>
      <c r="K195" s="135"/>
      <c r="L195" s="135"/>
      <c r="M195" s="135"/>
      <c r="N195" s="135"/>
      <c r="O195" s="135"/>
      <c r="P195" s="135"/>
      <c r="Q195" s="135"/>
      <c r="R195" s="135"/>
      <c r="S195" s="135"/>
      <c r="T195" s="135"/>
      <c r="U195" s="135"/>
      <c r="V195" s="135"/>
      <c r="W195" s="135"/>
      <c r="X195" s="135"/>
      <c r="Y195" s="135"/>
      <c r="Z195" s="135"/>
    </row>
    <row r="196" spans="1:26" ht="15.75" customHeight="1" x14ac:dyDescent="0.35">
      <c r="A196" s="143" t="s">
        <v>1628</v>
      </c>
      <c r="B196" s="144" t="s">
        <v>1420</v>
      </c>
      <c r="C196" s="135" t="s">
        <v>713</v>
      </c>
      <c r="D196" s="135" t="s">
        <v>498</v>
      </c>
      <c r="E196" s="145">
        <v>1.2971853579999998E-2</v>
      </c>
      <c r="F196" s="146">
        <f>IF(D196="CO2",E196,IF(D196="CH4",E196*'State 2005 Data'!$J$16,IF(D196="N2O",'State 2005 Data'!$J$17,IF(D196="Other",E196))))</f>
        <v>0.88926174496644295</v>
      </c>
      <c r="G196" s="135"/>
      <c r="H196" s="121"/>
      <c r="I196" s="135"/>
      <c r="J196" s="135"/>
      <c r="K196" s="135"/>
      <c r="L196" s="135"/>
      <c r="M196" s="135"/>
      <c r="N196" s="135"/>
      <c r="O196" s="135"/>
      <c r="P196" s="135"/>
      <c r="Q196" s="135"/>
      <c r="R196" s="135"/>
      <c r="S196" s="135"/>
      <c r="T196" s="135"/>
      <c r="U196" s="135"/>
      <c r="V196" s="135"/>
      <c r="W196" s="135"/>
      <c r="X196" s="135"/>
      <c r="Y196" s="135"/>
      <c r="Z196" s="135"/>
    </row>
    <row r="197" spans="1:26" ht="15.75" customHeight="1" x14ac:dyDescent="0.35">
      <c r="A197" s="143" t="s">
        <v>1628</v>
      </c>
      <c r="B197" s="144" t="s">
        <v>1420</v>
      </c>
      <c r="C197" s="135" t="s">
        <v>713</v>
      </c>
      <c r="D197" s="147" t="s">
        <v>486</v>
      </c>
      <c r="E197" s="145"/>
      <c r="F197" s="146">
        <f>IF(D197="CO2",E197,IF(D197="CH4",E197*'State 2005 Data'!$J$16,IF(D197="N2O",'State 2005 Data'!$J$17,IF(D197="Other",E197))))</f>
        <v>0</v>
      </c>
      <c r="G197" s="135"/>
      <c r="H197" s="121"/>
      <c r="I197" s="135"/>
      <c r="J197" s="135"/>
      <c r="K197" s="135"/>
      <c r="L197" s="135"/>
      <c r="M197" s="135"/>
      <c r="N197" s="135"/>
      <c r="O197" s="135"/>
      <c r="P197" s="135"/>
      <c r="Q197" s="135"/>
      <c r="R197" s="135"/>
      <c r="S197" s="135"/>
      <c r="T197" s="135"/>
      <c r="U197" s="135"/>
      <c r="V197" s="135"/>
      <c r="W197" s="135"/>
      <c r="X197" s="135"/>
      <c r="Y197" s="135"/>
      <c r="Z197" s="135"/>
    </row>
    <row r="198" spans="1:26" ht="15.75" customHeight="1" x14ac:dyDescent="0.35">
      <c r="A198" s="143" t="s">
        <v>1628</v>
      </c>
      <c r="B198" s="144" t="s">
        <v>1420</v>
      </c>
      <c r="C198" s="135" t="s">
        <v>4</v>
      </c>
      <c r="D198" s="135" t="s">
        <v>489</v>
      </c>
      <c r="E198" s="145">
        <v>113.61701908194927</v>
      </c>
      <c r="F198" s="146">
        <f>IF(D198="CO2",E198,IF(D198="CH4",E198*'State 2005 Data'!$J$16,IF(D198="N2O",'State 2005 Data'!$J$17,IF(D198="Other",E198))))</f>
        <v>113.61701908194927</v>
      </c>
      <c r="G198" s="135"/>
      <c r="H198" s="121"/>
      <c r="I198" s="135"/>
      <c r="J198" s="135"/>
      <c r="K198" s="135"/>
      <c r="L198" s="135"/>
      <c r="M198" s="135"/>
      <c r="N198" s="135"/>
      <c r="O198" s="135"/>
      <c r="P198" s="135"/>
      <c r="Q198" s="135"/>
      <c r="R198" s="135"/>
      <c r="S198" s="135"/>
      <c r="T198" s="135"/>
      <c r="U198" s="135"/>
      <c r="V198" s="135"/>
      <c r="W198" s="135"/>
      <c r="X198" s="135"/>
      <c r="Y198" s="135"/>
      <c r="Z198" s="135"/>
    </row>
    <row r="199" spans="1:26" ht="15.75" customHeight="1" x14ac:dyDescent="0.35">
      <c r="A199" s="143" t="s">
        <v>1628</v>
      </c>
      <c r="B199" s="144" t="s">
        <v>1420</v>
      </c>
      <c r="C199" s="135" t="s">
        <v>4</v>
      </c>
      <c r="D199" s="135" t="s">
        <v>497</v>
      </c>
      <c r="E199" s="145">
        <v>8.2130164830722538E-2</v>
      </c>
      <c r="F199" s="146">
        <f>IF(D199="CO2",E199,IF(D199="CH4",E199*'State 2005 Data'!$J$16,IF(D199="N2O",'State 2005 Data'!$J$17,IF(D199="Other",E199))))</f>
        <v>9.1985784610409252E-2</v>
      </c>
      <c r="G199" s="135"/>
      <c r="H199" s="121"/>
      <c r="I199" s="135"/>
      <c r="J199" s="135"/>
      <c r="K199" s="135"/>
      <c r="L199" s="135"/>
      <c r="M199" s="135"/>
      <c r="N199" s="135"/>
      <c r="O199" s="135"/>
      <c r="P199" s="135"/>
      <c r="Q199" s="135"/>
      <c r="R199" s="135"/>
      <c r="S199" s="135"/>
      <c r="T199" s="135"/>
      <c r="U199" s="135"/>
      <c r="V199" s="135"/>
      <c r="W199" s="135"/>
      <c r="X199" s="135"/>
      <c r="Y199" s="135"/>
      <c r="Z199" s="135"/>
    </row>
    <row r="200" spans="1:26" ht="15.75" customHeight="1" x14ac:dyDescent="0.35">
      <c r="A200" s="143" t="s">
        <v>1628</v>
      </c>
      <c r="B200" s="144" t="s">
        <v>1420</v>
      </c>
      <c r="C200" s="135" t="s">
        <v>4</v>
      </c>
      <c r="D200" s="135" t="s">
        <v>498</v>
      </c>
      <c r="E200" s="145">
        <v>1.0667549093099755</v>
      </c>
      <c r="F200" s="146">
        <f>IF(D200="CO2",E200,IF(D200="CH4",E200*'State 2005 Data'!$J$16,IF(D200="N2O",'State 2005 Data'!$J$17,IF(D200="Other",E200))))</f>
        <v>0.88926174496644295</v>
      </c>
      <c r="G200" s="135"/>
      <c r="H200" s="121"/>
      <c r="I200" s="135"/>
      <c r="J200" s="135"/>
      <c r="K200" s="135"/>
      <c r="L200" s="135"/>
      <c r="M200" s="135"/>
      <c r="N200" s="135"/>
      <c r="O200" s="135"/>
      <c r="P200" s="135"/>
      <c r="Q200" s="135"/>
      <c r="R200" s="135"/>
      <c r="S200" s="135"/>
      <c r="T200" s="135"/>
      <c r="U200" s="135"/>
      <c r="V200" s="135"/>
      <c r="W200" s="135"/>
      <c r="X200" s="135"/>
      <c r="Y200" s="135"/>
      <c r="Z200" s="135"/>
    </row>
    <row r="201" spans="1:26" ht="15.75" customHeight="1" x14ac:dyDescent="0.35">
      <c r="A201" s="143" t="s">
        <v>1628</v>
      </c>
      <c r="B201" s="144" t="s">
        <v>1420</v>
      </c>
      <c r="C201" s="135" t="s">
        <v>4</v>
      </c>
      <c r="D201" s="147" t="s">
        <v>486</v>
      </c>
      <c r="E201" s="145"/>
      <c r="F201" s="146">
        <f>IF(D201="CO2",E201,IF(D201="CH4",E201*'State 2005 Data'!$J$16,IF(D201="N2O",'State 2005 Data'!$J$17,IF(D201="Other",E201))))</f>
        <v>0</v>
      </c>
      <c r="G201" s="135"/>
      <c r="H201" s="121"/>
      <c r="I201" s="135"/>
      <c r="J201" s="135"/>
      <c r="K201" s="135"/>
      <c r="L201" s="135"/>
      <c r="M201" s="135"/>
      <c r="N201" s="135"/>
      <c r="O201" s="135"/>
      <c r="P201" s="135"/>
      <c r="Q201" s="135"/>
      <c r="R201" s="135"/>
      <c r="S201" s="135"/>
      <c r="T201" s="135"/>
      <c r="U201" s="135"/>
      <c r="V201" s="135"/>
      <c r="W201" s="135"/>
      <c r="X201" s="135"/>
      <c r="Y201" s="135"/>
      <c r="Z201" s="135"/>
    </row>
    <row r="202" spans="1:26" ht="15.75" customHeight="1" x14ac:dyDescent="0.35">
      <c r="A202" s="143" t="s">
        <v>1628</v>
      </c>
      <c r="B202" s="144" t="s">
        <v>1420</v>
      </c>
      <c r="C202" s="135" t="s">
        <v>9</v>
      </c>
      <c r="D202" s="135" t="s">
        <v>489</v>
      </c>
      <c r="E202" s="146">
        <v>17.307304834425619</v>
      </c>
      <c r="F202" s="146">
        <f>IF(D202="CO2",E202,IF(D202="CH4",E202*'State 2005 Data'!$J$16,IF(D202="N2O",'State 2005 Data'!$J$17,IF(D202="Other",E202))))</f>
        <v>17.307304834425619</v>
      </c>
      <c r="G202" s="135"/>
      <c r="H202" s="121"/>
      <c r="I202" s="135"/>
      <c r="J202" s="135"/>
      <c r="K202" s="135"/>
      <c r="L202" s="135"/>
      <c r="M202" s="135"/>
      <c r="N202" s="135"/>
      <c r="O202" s="135"/>
      <c r="P202" s="135"/>
      <c r="Q202" s="135"/>
      <c r="R202" s="135"/>
      <c r="S202" s="135"/>
      <c r="T202" s="135"/>
      <c r="U202" s="135"/>
      <c r="V202" s="135"/>
      <c r="W202" s="135"/>
      <c r="X202" s="135"/>
      <c r="Y202" s="135"/>
      <c r="Z202" s="135"/>
    </row>
    <row r="203" spans="1:26" ht="15.75" customHeight="1" x14ac:dyDescent="0.35">
      <c r="A203" s="143" t="s">
        <v>1628</v>
      </c>
      <c r="B203" s="144" t="s">
        <v>1420</v>
      </c>
      <c r="C203" s="135" t="s">
        <v>9</v>
      </c>
      <c r="D203" s="135" t="s">
        <v>497</v>
      </c>
      <c r="E203" s="145">
        <v>5.4055024195238595</v>
      </c>
      <c r="F203" s="146">
        <f>IF(D203="CO2",E203,IF(D203="CH4",E203*'State 2005 Data'!$J$16,IF(D203="N2O",'State 2005 Data'!$J$17,IF(D203="Other",E203))))</f>
        <v>6.0541627098667234</v>
      </c>
      <c r="G203" s="135"/>
      <c r="H203" s="121"/>
      <c r="I203" s="135"/>
      <c r="J203" s="135"/>
      <c r="K203" s="135"/>
      <c r="L203" s="135"/>
      <c r="M203" s="135"/>
      <c r="N203" s="135"/>
      <c r="O203" s="135"/>
      <c r="P203" s="135"/>
      <c r="Q203" s="135"/>
      <c r="R203" s="135"/>
      <c r="S203" s="135"/>
      <c r="T203" s="135"/>
      <c r="U203" s="135"/>
      <c r="V203" s="135"/>
      <c r="W203" s="135"/>
      <c r="X203" s="135"/>
      <c r="Y203" s="135"/>
      <c r="Z203" s="135"/>
    </row>
    <row r="204" spans="1:26" ht="15.75" customHeight="1" x14ac:dyDescent="0.35">
      <c r="A204" s="143" t="s">
        <v>1628</v>
      </c>
      <c r="B204" s="144" t="s">
        <v>1420</v>
      </c>
      <c r="C204" s="135" t="s">
        <v>9</v>
      </c>
      <c r="D204" s="135" t="s">
        <v>498</v>
      </c>
      <c r="E204" s="145">
        <v>0.11919287496658588</v>
      </c>
      <c r="F204" s="146">
        <f>IF(D204="CO2",E204,IF(D204="CH4",E204*'State 2005 Data'!$J$16,IF(D204="N2O",'State 2005 Data'!$J$17,IF(D204="Other",E204))))</f>
        <v>0.88926174496644295</v>
      </c>
      <c r="G204" s="135"/>
      <c r="H204" s="121"/>
      <c r="I204" s="135"/>
      <c r="J204" s="135"/>
      <c r="K204" s="135"/>
      <c r="L204" s="135"/>
      <c r="M204" s="135"/>
      <c r="N204" s="135"/>
      <c r="O204" s="135"/>
      <c r="P204" s="135"/>
      <c r="Q204" s="135"/>
      <c r="R204" s="135"/>
      <c r="S204" s="135"/>
      <c r="T204" s="135"/>
      <c r="U204" s="135"/>
      <c r="V204" s="135"/>
      <c r="W204" s="135"/>
      <c r="X204" s="135"/>
      <c r="Y204" s="135"/>
      <c r="Z204" s="135"/>
    </row>
    <row r="205" spans="1:26" ht="15.75" customHeight="1" x14ac:dyDescent="0.35">
      <c r="A205" s="143" t="s">
        <v>1628</v>
      </c>
      <c r="B205" s="144" t="s">
        <v>1420</v>
      </c>
      <c r="C205" s="135" t="s">
        <v>9</v>
      </c>
      <c r="D205" s="135" t="s">
        <v>486</v>
      </c>
      <c r="E205" s="145">
        <v>6.6549254490800127</v>
      </c>
      <c r="F205" s="146">
        <f>IF(D205="CO2",E205,IF(D205="CH4",E205*'State 2005 Data'!$J$16,IF(D205="N2O",'State 2005 Data'!$J$17,IF(D205="Other",E205))))</f>
        <v>6.6549254490800127</v>
      </c>
      <c r="G205" s="135"/>
      <c r="H205" s="121"/>
      <c r="I205" s="135"/>
      <c r="J205" s="135"/>
      <c r="K205" s="135"/>
      <c r="L205" s="135"/>
      <c r="M205" s="135"/>
      <c r="N205" s="135"/>
      <c r="O205" s="135"/>
      <c r="P205" s="135"/>
      <c r="Q205" s="135"/>
      <c r="R205" s="135"/>
      <c r="S205" s="135"/>
      <c r="T205" s="135"/>
      <c r="U205" s="135"/>
      <c r="V205" s="135"/>
      <c r="W205" s="135"/>
      <c r="X205" s="135"/>
      <c r="Y205" s="135"/>
      <c r="Z205" s="135"/>
    </row>
    <row r="206" spans="1:26" ht="15.75" customHeight="1" x14ac:dyDescent="0.35">
      <c r="A206" s="143" t="s">
        <v>1640</v>
      </c>
      <c r="B206" s="144" t="s">
        <v>1418</v>
      </c>
      <c r="C206" s="135" t="s">
        <v>99</v>
      </c>
      <c r="D206" s="135" t="s">
        <v>489</v>
      </c>
      <c r="E206" s="145">
        <v>91.32605566711716</v>
      </c>
      <c r="F206" s="146">
        <f>IF(D206="CO2",E206,IF(D206="CH4",E206*'State 2005 Data'!$J$16,IF(D206="N2O",'State 2005 Data'!$J$17,IF(D206="Other",E206))))</f>
        <v>91.32605566711716</v>
      </c>
      <c r="G206" s="135"/>
      <c r="H206" s="121"/>
      <c r="I206" s="135"/>
      <c r="J206" s="135"/>
      <c r="K206" s="135"/>
      <c r="L206" s="135"/>
      <c r="M206" s="135"/>
      <c r="N206" s="135"/>
      <c r="O206" s="135"/>
      <c r="P206" s="135"/>
      <c r="Q206" s="135"/>
      <c r="R206" s="135"/>
      <c r="S206" s="135"/>
      <c r="T206" s="135"/>
      <c r="U206" s="135"/>
      <c r="V206" s="135"/>
      <c r="W206" s="135"/>
      <c r="X206" s="135"/>
      <c r="Y206" s="135"/>
      <c r="Z206" s="135"/>
    </row>
    <row r="207" spans="1:26" ht="15.75" customHeight="1" x14ac:dyDescent="0.35">
      <c r="A207" s="143" t="s">
        <v>1640</v>
      </c>
      <c r="B207" s="144" t="s">
        <v>1418</v>
      </c>
      <c r="C207" s="135" t="s">
        <v>99</v>
      </c>
      <c r="D207" s="135" t="s">
        <v>497</v>
      </c>
      <c r="E207" s="145">
        <v>2.5502911999999999E-2</v>
      </c>
      <c r="F207" s="146">
        <f>IF(D207="CO2",E207,IF(D207="CH4",E207*'State 2005 Data'!$J$16,IF(D207="N2O",'State 2005 Data'!$J$17,IF(D207="Other",E207))))</f>
        <v>2.8563261440000001E-2</v>
      </c>
      <c r="G207" s="135"/>
      <c r="H207" s="121"/>
      <c r="I207" s="135"/>
      <c r="J207" s="135"/>
      <c r="K207" s="135"/>
      <c r="L207" s="135"/>
      <c r="M207" s="135"/>
      <c r="N207" s="135"/>
      <c r="O207" s="135"/>
      <c r="P207" s="135"/>
      <c r="Q207" s="135"/>
      <c r="R207" s="135"/>
      <c r="S207" s="135"/>
      <c r="T207" s="135"/>
      <c r="U207" s="135"/>
      <c r="V207" s="135"/>
      <c r="W207" s="135"/>
      <c r="X207" s="135"/>
      <c r="Y207" s="135"/>
      <c r="Z207" s="135"/>
    </row>
    <row r="208" spans="1:26" ht="15.75" customHeight="1" x14ac:dyDescent="0.35">
      <c r="A208" s="143" t="s">
        <v>1640</v>
      </c>
      <c r="B208" s="144" t="s">
        <v>1418</v>
      </c>
      <c r="C208" s="135" t="s">
        <v>99</v>
      </c>
      <c r="D208" s="135" t="s">
        <v>498</v>
      </c>
      <c r="E208" s="145">
        <v>0.42768784775999996</v>
      </c>
      <c r="F208" s="146">
        <f>IF(D208="CO2",E208,IF(D208="CH4",E208*'State 2005 Data'!$J$16,IF(D208="N2O",'State 2005 Data'!$J$17,IF(D208="Other",E208))))</f>
        <v>0.88926174496644295</v>
      </c>
      <c r="G208" s="135"/>
      <c r="H208" s="121"/>
      <c r="I208" s="135"/>
      <c r="J208" s="135"/>
      <c r="K208" s="135"/>
      <c r="L208" s="135"/>
      <c r="M208" s="135"/>
      <c r="N208" s="135"/>
      <c r="O208" s="135"/>
      <c r="P208" s="135"/>
      <c r="Q208" s="135"/>
      <c r="R208" s="135"/>
      <c r="S208" s="135"/>
      <c r="T208" s="135"/>
      <c r="U208" s="135"/>
      <c r="V208" s="135"/>
      <c r="W208" s="135"/>
      <c r="X208" s="135"/>
      <c r="Y208" s="135"/>
      <c r="Z208" s="135"/>
    </row>
    <row r="209" spans="1:26" ht="15.75" customHeight="1" x14ac:dyDescent="0.35">
      <c r="A209" s="143" t="s">
        <v>1640</v>
      </c>
      <c r="B209" s="144" t="s">
        <v>1418</v>
      </c>
      <c r="C209" s="135" t="s">
        <v>99</v>
      </c>
      <c r="D209" s="147" t="s">
        <v>486</v>
      </c>
      <c r="E209" s="145"/>
      <c r="F209" s="146">
        <f>IF(D209="CO2",E209,IF(D209="CH4",E209*'State 2005 Data'!$J$16,IF(D209="N2O",'State 2005 Data'!$J$17,IF(D209="Other",E209))))</f>
        <v>0</v>
      </c>
      <c r="G209" s="135"/>
      <c r="H209" s="121"/>
      <c r="I209" s="135"/>
      <c r="J209" s="135"/>
      <c r="K209" s="135"/>
      <c r="L209" s="135"/>
      <c r="M209" s="135"/>
      <c r="N209" s="135"/>
      <c r="O209" s="135"/>
      <c r="P209" s="135"/>
      <c r="Q209" s="135"/>
      <c r="R209" s="135"/>
      <c r="S209" s="135"/>
      <c r="T209" s="135"/>
      <c r="U209" s="135"/>
      <c r="V209" s="135"/>
      <c r="W209" s="135"/>
      <c r="X209" s="135"/>
      <c r="Y209" s="135"/>
      <c r="Z209" s="135"/>
    </row>
    <row r="210" spans="1:26" ht="15.75" customHeight="1" x14ac:dyDescent="0.35">
      <c r="A210" s="143" t="s">
        <v>1640</v>
      </c>
      <c r="B210" s="144" t="s">
        <v>1418</v>
      </c>
      <c r="C210" s="135" t="s">
        <v>713</v>
      </c>
      <c r="D210" s="135" t="s">
        <v>489</v>
      </c>
      <c r="E210" s="145">
        <v>36.592351012463155</v>
      </c>
      <c r="F210" s="146">
        <f>IF(D210="CO2",E210,IF(D210="CH4",E210*'State 2005 Data'!$J$16,IF(D210="N2O",'State 2005 Data'!$J$17,IF(D210="Other",E210))))</f>
        <v>36.592351012463155</v>
      </c>
      <c r="G210" s="135"/>
      <c r="H210" s="121"/>
      <c r="I210" s="135"/>
      <c r="J210" s="135"/>
      <c r="K210" s="135"/>
      <c r="L210" s="135"/>
      <c r="M210" s="135"/>
      <c r="N210" s="135"/>
      <c r="O210" s="135"/>
      <c r="P210" s="135"/>
      <c r="Q210" s="135"/>
      <c r="R210" s="135"/>
      <c r="S210" s="135"/>
      <c r="T210" s="135"/>
      <c r="U210" s="135"/>
      <c r="V210" s="135"/>
      <c r="W210" s="135"/>
      <c r="X210" s="135"/>
      <c r="Y210" s="135"/>
      <c r="Z210" s="135"/>
    </row>
    <row r="211" spans="1:26" ht="15.75" customHeight="1" x14ac:dyDescent="0.35">
      <c r="A211" s="143" t="s">
        <v>1640</v>
      </c>
      <c r="B211" s="144" t="s">
        <v>1418</v>
      </c>
      <c r="C211" s="135" t="s">
        <v>713</v>
      </c>
      <c r="D211" s="135" t="s">
        <v>497</v>
      </c>
      <c r="E211" s="145">
        <v>0.1392324305</v>
      </c>
      <c r="F211" s="146">
        <f>IF(D211="CO2",E211,IF(D211="CH4",E211*'State 2005 Data'!$J$16,IF(D211="N2O",'State 2005 Data'!$J$17,IF(D211="Other",E211))))</f>
        <v>0.15594032216000001</v>
      </c>
      <c r="G211" s="135"/>
      <c r="H211" s="121"/>
      <c r="I211" s="135"/>
      <c r="J211" s="135"/>
      <c r="K211" s="135"/>
      <c r="L211" s="135"/>
      <c r="M211" s="135"/>
      <c r="N211" s="135"/>
      <c r="O211" s="135"/>
      <c r="P211" s="135"/>
      <c r="Q211" s="135"/>
      <c r="R211" s="135"/>
      <c r="S211" s="135"/>
      <c r="T211" s="135"/>
      <c r="U211" s="135"/>
      <c r="V211" s="135"/>
      <c r="W211" s="135"/>
      <c r="X211" s="135"/>
      <c r="Y211" s="135"/>
      <c r="Z211" s="135"/>
    </row>
    <row r="212" spans="1:26" ht="15.75" customHeight="1" x14ac:dyDescent="0.35">
      <c r="A212" s="143" t="s">
        <v>1640</v>
      </c>
      <c r="B212" s="144" t="s">
        <v>1418</v>
      </c>
      <c r="C212" s="135" t="s">
        <v>713</v>
      </c>
      <c r="D212" s="135" t="s">
        <v>498</v>
      </c>
      <c r="E212" s="145">
        <v>3.2298506499999997E-2</v>
      </c>
      <c r="F212" s="146">
        <f>IF(D212="CO2",E212,IF(D212="CH4",E212*'State 2005 Data'!$J$16,IF(D212="N2O",'State 2005 Data'!$J$17,IF(D212="Other",E212))))</f>
        <v>0.88926174496644295</v>
      </c>
      <c r="G212" s="135"/>
      <c r="H212" s="121"/>
      <c r="I212" s="135"/>
      <c r="J212" s="135"/>
      <c r="K212" s="135"/>
      <c r="L212" s="135"/>
      <c r="M212" s="135"/>
      <c r="N212" s="135"/>
      <c r="O212" s="135"/>
      <c r="P212" s="135"/>
      <c r="Q212" s="135"/>
      <c r="R212" s="135"/>
      <c r="S212" s="135"/>
      <c r="T212" s="135"/>
      <c r="U212" s="135"/>
      <c r="V212" s="135"/>
      <c r="W212" s="135"/>
      <c r="X212" s="135"/>
      <c r="Y212" s="135"/>
      <c r="Z212" s="135"/>
    </row>
    <row r="213" spans="1:26" ht="15.75" customHeight="1" x14ac:dyDescent="0.35">
      <c r="A213" s="143" t="s">
        <v>1640</v>
      </c>
      <c r="B213" s="144" t="s">
        <v>1418</v>
      </c>
      <c r="C213" s="135" t="s">
        <v>713</v>
      </c>
      <c r="D213" s="147" t="s">
        <v>486</v>
      </c>
      <c r="E213" s="145"/>
      <c r="F213" s="146">
        <f>IF(D213="CO2",E213,IF(D213="CH4",E213*'State 2005 Data'!$J$16,IF(D213="N2O",'State 2005 Data'!$J$17,IF(D213="Other",E213))))</f>
        <v>0</v>
      </c>
      <c r="G213" s="135"/>
      <c r="H213" s="121"/>
      <c r="I213" s="135"/>
      <c r="J213" s="135"/>
      <c r="K213" s="135"/>
      <c r="L213" s="135"/>
      <c r="M213" s="135"/>
      <c r="N213" s="135"/>
      <c r="O213" s="135"/>
      <c r="P213" s="135"/>
      <c r="Q213" s="135"/>
      <c r="R213" s="135"/>
      <c r="S213" s="135"/>
      <c r="T213" s="135"/>
      <c r="U213" s="135"/>
      <c r="V213" s="135"/>
      <c r="W213" s="135"/>
      <c r="X213" s="135"/>
      <c r="Y213" s="135"/>
      <c r="Z213" s="135"/>
    </row>
    <row r="214" spans="1:26" ht="15.75" customHeight="1" x14ac:dyDescent="0.35">
      <c r="A214" s="143" t="s">
        <v>1640</v>
      </c>
      <c r="B214" s="144" t="s">
        <v>1418</v>
      </c>
      <c r="C214" s="135" t="s">
        <v>4</v>
      </c>
      <c r="D214" s="135" t="s">
        <v>489</v>
      </c>
      <c r="E214" s="145">
        <v>76.820478528891528</v>
      </c>
      <c r="F214" s="146">
        <f>IF(D214="CO2",E214,IF(D214="CH4",E214*'State 2005 Data'!$J$16,IF(D214="N2O",'State 2005 Data'!$J$17,IF(D214="Other",E214))))</f>
        <v>76.820478528891528</v>
      </c>
      <c r="G214" s="135"/>
      <c r="H214" s="121"/>
      <c r="I214" s="135"/>
      <c r="J214" s="135"/>
      <c r="K214" s="135"/>
      <c r="L214" s="135"/>
      <c r="M214" s="135"/>
      <c r="N214" s="135"/>
      <c r="O214" s="135"/>
      <c r="P214" s="135"/>
      <c r="Q214" s="135"/>
      <c r="R214" s="135"/>
      <c r="S214" s="135"/>
      <c r="T214" s="135"/>
      <c r="U214" s="135"/>
      <c r="V214" s="135"/>
      <c r="W214" s="135"/>
      <c r="X214" s="135"/>
      <c r="Y214" s="135"/>
      <c r="Z214" s="135"/>
    </row>
    <row r="215" spans="1:26" ht="15.75" customHeight="1" x14ac:dyDescent="0.35">
      <c r="A215" s="143" t="s">
        <v>1640</v>
      </c>
      <c r="B215" s="144" t="s">
        <v>1418</v>
      </c>
      <c r="C215" s="135" t="s">
        <v>4</v>
      </c>
      <c r="D215" s="135" t="s">
        <v>497</v>
      </c>
      <c r="E215" s="145">
        <v>8.2130164830722538E-2</v>
      </c>
      <c r="F215" s="146">
        <f>IF(D215="CO2",E215,IF(D215="CH4",E215*'State 2005 Data'!$J$16,IF(D215="N2O",'State 2005 Data'!$J$17,IF(D215="Other",E215))))</f>
        <v>9.1985784610409252E-2</v>
      </c>
      <c r="G215" s="135"/>
      <c r="H215" s="121"/>
      <c r="I215" s="135"/>
      <c r="J215" s="135"/>
      <c r="K215" s="135"/>
      <c r="L215" s="135"/>
      <c r="M215" s="135"/>
      <c r="N215" s="135"/>
      <c r="O215" s="135"/>
      <c r="P215" s="135"/>
      <c r="Q215" s="135"/>
      <c r="R215" s="135"/>
      <c r="S215" s="135"/>
      <c r="T215" s="135"/>
      <c r="U215" s="135"/>
      <c r="V215" s="135"/>
      <c r="W215" s="135"/>
      <c r="X215" s="135"/>
      <c r="Y215" s="135"/>
      <c r="Z215" s="135"/>
    </row>
    <row r="216" spans="1:26" ht="15.75" customHeight="1" x14ac:dyDescent="0.35">
      <c r="A216" s="143" t="s">
        <v>1640</v>
      </c>
      <c r="B216" s="144" t="s">
        <v>1418</v>
      </c>
      <c r="C216" s="135" t="s">
        <v>4</v>
      </c>
      <c r="D216" s="135" t="s">
        <v>498</v>
      </c>
      <c r="E216" s="145">
        <v>1.0667549093099755</v>
      </c>
      <c r="F216" s="146">
        <f>IF(D216="CO2",E216,IF(D216="CH4",E216*'State 2005 Data'!$J$16,IF(D216="N2O",'State 2005 Data'!$J$17,IF(D216="Other",E216))))</f>
        <v>0.88926174496644295</v>
      </c>
      <c r="G216" s="135"/>
      <c r="H216" s="121"/>
      <c r="I216" s="135"/>
      <c r="J216" s="135"/>
      <c r="K216" s="135"/>
      <c r="L216" s="135"/>
      <c r="M216" s="135"/>
      <c r="N216" s="135"/>
      <c r="O216" s="135"/>
      <c r="P216" s="135"/>
      <c r="Q216" s="135"/>
      <c r="R216" s="135"/>
      <c r="S216" s="135"/>
      <c r="T216" s="135"/>
      <c r="U216" s="135"/>
      <c r="V216" s="135"/>
      <c r="W216" s="135"/>
      <c r="X216" s="135"/>
      <c r="Y216" s="135"/>
      <c r="Z216" s="135"/>
    </row>
    <row r="217" spans="1:26" ht="15.75" customHeight="1" x14ac:dyDescent="0.35">
      <c r="A217" s="143" t="s">
        <v>1640</v>
      </c>
      <c r="B217" s="144" t="s">
        <v>1418</v>
      </c>
      <c r="C217" s="135" t="s">
        <v>4</v>
      </c>
      <c r="D217" s="147" t="s">
        <v>486</v>
      </c>
      <c r="E217" s="145"/>
      <c r="F217" s="146">
        <f>IF(D217="CO2",E217,IF(D217="CH4",E217*'State 2005 Data'!$J$16,IF(D217="N2O",'State 2005 Data'!$J$17,IF(D217="Other",E217))))</f>
        <v>0</v>
      </c>
      <c r="G217" s="135"/>
      <c r="H217" s="121"/>
      <c r="I217" s="135"/>
      <c r="J217" s="135"/>
      <c r="K217" s="135"/>
      <c r="L217" s="135"/>
      <c r="M217" s="135"/>
      <c r="N217" s="135"/>
      <c r="O217" s="135"/>
      <c r="P217" s="135"/>
      <c r="Q217" s="135"/>
      <c r="R217" s="135"/>
      <c r="S217" s="135"/>
      <c r="T217" s="135"/>
      <c r="U217" s="135"/>
      <c r="V217" s="135"/>
      <c r="W217" s="135"/>
      <c r="X217" s="135"/>
      <c r="Y217" s="135"/>
      <c r="Z217" s="135"/>
    </row>
    <row r="218" spans="1:26" ht="15.75" customHeight="1" x14ac:dyDescent="0.35">
      <c r="A218" s="143" t="s">
        <v>1640</v>
      </c>
      <c r="B218" s="144" t="s">
        <v>1418</v>
      </c>
      <c r="C218" s="135" t="s">
        <v>9</v>
      </c>
      <c r="D218" s="135" t="s">
        <v>489</v>
      </c>
      <c r="E218" s="146">
        <v>44.346810454061938</v>
      </c>
      <c r="F218" s="146">
        <f>IF(D218="CO2",E218,IF(D218="CH4",E218*'State 2005 Data'!$J$16,IF(D218="N2O",'State 2005 Data'!$J$17,IF(D218="Other",E218))))</f>
        <v>44.346810454061938</v>
      </c>
      <c r="G218" s="135"/>
      <c r="H218" s="121"/>
      <c r="I218" s="135"/>
      <c r="J218" s="135"/>
      <c r="K218" s="135"/>
      <c r="L218" s="135"/>
      <c r="M218" s="135"/>
      <c r="N218" s="135"/>
      <c r="O218" s="135"/>
      <c r="P218" s="135"/>
      <c r="Q218" s="135"/>
      <c r="R218" s="135"/>
      <c r="S218" s="135"/>
      <c r="T218" s="135"/>
      <c r="U218" s="135"/>
      <c r="V218" s="135"/>
      <c r="W218" s="135"/>
      <c r="X218" s="135"/>
      <c r="Y218" s="135"/>
      <c r="Z218" s="135"/>
    </row>
    <row r="219" spans="1:26" ht="15.75" customHeight="1" x14ac:dyDescent="0.35">
      <c r="A219" s="143" t="s">
        <v>1640</v>
      </c>
      <c r="B219" s="144" t="s">
        <v>1418</v>
      </c>
      <c r="C219" s="135" t="s">
        <v>9</v>
      </c>
      <c r="D219" s="135" t="s">
        <v>497</v>
      </c>
      <c r="E219" s="145">
        <v>7.3419556746771004</v>
      </c>
      <c r="F219" s="146">
        <f>IF(D219="CO2",E219,IF(D219="CH4",E219*'State 2005 Data'!$J$16,IF(D219="N2O",'State 2005 Data'!$J$17,IF(D219="Other",E219))))</f>
        <v>8.2229903556383537</v>
      </c>
      <c r="G219" s="135"/>
      <c r="H219" s="121"/>
      <c r="I219" s="135"/>
      <c r="J219" s="135"/>
      <c r="K219" s="135"/>
      <c r="L219" s="135"/>
      <c r="M219" s="135"/>
      <c r="N219" s="135"/>
      <c r="O219" s="135"/>
      <c r="P219" s="135"/>
      <c r="Q219" s="135"/>
      <c r="R219" s="135"/>
      <c r="S219" s="135"/>
      <c r="T219" s="135"/>
      <c r="U219" s="135"/>
      <c r="V219" s="135"/>
      <c r="W219" s="135"/>
      <c r="X219" s="135"/>
      <c r="Y219" s="135"/>
      <c r="Z219" s="135"/>
    </row>
    <row r="220" spans="1:26" ht="15.75" customHeight="1" x14ac:dyDescent="0.35">
      <c r="A220" s="143" t="s">
        <v>1640</v>
      </c>
      <c r="B220" s="144" t="s">
        <v>1418</v>
      </c>
      <c r="C220" s="135" t="s">
        <v>9</v>
      </c>
      <c r="D220" s="135" t="s">
        <v>498</v>
      </c>
      <c r="E220" s="145">
        <v>7.3166243436791858E-2</v>
      </c>
      <c r="F220" s="146">
        <f>IF(D220="CO2",E220,IF(D220="CH4",E220*'State 2005 Data'!$J$16,IF(D220="N2O",'State 2005 Data'!$J$17,IF(D220="Other",E220))))</f>
        <v>0.88926174496644295</v>
      </c>
      <c r="G220" s="135"/>
      <c r="H220" s="121"/>
      <c r="I220" s="135"/>
      <c r="J220" s="135"/>
      <c r="K220" s="135"/>
      <c r="L220" s="135"/>
      <c r="M220" s="135"/>
      <c r="N220" s="135"/>
      <c r="O220" s="135"/>
      <c r="P220" s="135"/>
      <c r="Q220" s="135"/>
      <c r="R220" s="135"/>
      <c r="S220" s="135"/>
      <c r="T220" s="135"/>
      <c r="U220" s="135"/>
      <c r="V220" s="135"/>
      <c r="W220" s="135"/>
      <c r="X220" s="135"/>
      <c r="Y220" s="135"/>
      <c r="Z220" s="135"/>
    </row>
    <row r="221" spans="1:26" ht="15.75" customHeight="1" x14ac:dyDescent="0.35">
      <c r="A221" s="143" t="s">
        <v>1640</v>
      </c>
      <c r="B221" s="144" t="s">
        <v>1418</v>
      </c>
      <c r="C221" s="135" t="s">
        <v>9</v>
      </c>
      <c r="D221" s="135" t="s">
        <v>486</v>
      </c>
      <c r="E221" s="145">
        <v>4.7202127697351726</v>
      </c>
      <c r="F221" s="146">
        <f>IF(D221="CO2",E221,IF(D221="CH4",E221*'State 2005 Data'!$J$16,IF(D221="N2O",'State 2005 Data'!$J$17,IF(D221="Other",E221))))</f>
        <v>4.7202127697351726</v>
      </c>
      <c r="G221" s="135"/>
      <c r="H221" s="121"/>
      <c r="I221" s="135"/>
      <c r="J221" s="135"/>
      <c r="K221" s="135"/>
      <c r="L221" s="135"/>
      <c r="M221" s="135"/>
      <c r="N221" s="135"/>
      <c r="O221" s="135"/>
      <c r="P221" s="135"/>
      <c r="Q221" s="135"/>
      <c r="R221" s="135"/>
      <c r="S221" s="135"/>
      <c r="T221" s="135"/>
      <c r="U221" s="135"/>
      <c r="V221" s="135"/>
      <c r="W221" s="135"/>
      <c r="X221" s="135"/>
      <c r="Y221" s="135"/>
      <c r="Z221" s="135"/>
    </row>
    <row r="222" spans="1:26" ht="15.75" customHeight="1" x14ac:dyDescent="0.35">
      <c r="A222" s="143" t="s">
        <v>1641</v>
      </c>
      <c r="B222" s="144" t="s">
        <v>1417</v>
      </c>
      <c r="C222" s="135" t="s">
        <v>99</v>
      </c>
      <c r="D222" s="135" t="s">
        <v>489</v>
      </c>
      <c r="E222" s="145">
        <v>118.84179018991334</v>
      </c>
      <c r="F222" s="146">
        <f>IF(D222="CO2",E222,IF(D222="CH4",E222*'State 2005 Data'!$J$16,IF(D222="N2O",'State 2005 Data'!$J$17,IF(D222="Other",E222))))</f>
        <v>118.84179018991334</v>
      </c>
      <c r="G222" s="135"/>
      <c r="H222" s="121"/>
      <c r="I222" s="135"/>
      <c r="J222" s="135"/>
      <c r="K222" s="135"/>
      <c r="L222" s="135"/>
      <c r="M222" s="135"/>
      <c r="N222" s="135"/>
      <c r="O222" s="135"/>
      <c r="P222" s="135"/>
      <c r="Q222" s="135"/>
      <c r="R222" s="135"/>
      <c r="S222" s="135"/>
      <c r="T222" s="135"/>
      <c r="U222" s="135"/>
      <c r="V222" s="135"/>
      <c r="W222" s="135"/>
      <c r="X222" s="135"/>
      <c r="Y222" s="135"/>
      <c r="Z222" s="135"/>
    </row>
    <row r="223" spans="1:26" ht="15.75" customHeight="1" x14ac:dyDescent="0.35">
      <c r="A223" s="143" t="s">
        <v>1641</v>
      </c>
      <c r="B223" s="144" t="s">
        <v>1417</v>
      </c>
      <c r="C223" s="135" t="s">
        <v>99</v>
      </c>
      <c r="D223" s="135" t="s">
        <v>497</v>
      </c>
      <c r="E223" s="145">
        <v>3.2869988000000003E-2</v>
      </c>
      <c r="F223" s="146">
        <f>IF(D223="CO2",E223,IF(D223="CH4",E223*'State 2005 Data'!$J$16,IF(D223="N2O",'State 2005 Data'!$J$17,IF(D223="Other",E223))))</f>
        <v>3.6814386560000009E-2</v>
      </c>
      <c r="G223" s="135"/>
      <c r="H223" s="121"/>
      <c r="I223" s="135"/>
      <c r="J223" s="135"/>
      <c r="K223" s="135"/>
      <c r="L223" s="135"/>
      <c r="M223" s="135"/>
      <c r="N223" s="135"/>
      <c r="O223" s="135"/>
      <c r="P223" s="135"/>
      <c r="Q223" s="135"/>
      <c r="R223" s="135"/>
      <c r="S223" s="135"/>
      <c r="T223" s="135"/>
      <c r="U223" s="135"/>
      <c r="V223" s="135"/>
      <c r="W223" s="135"/>
      <c r="X223" s="135"/>
      <c r="Y223" s="135"/>
      <c r="Z223" s="135"/>
    </row>
    <row r="224" spans="1:26" ht="15.75" customHeight="1" x14ac:dyDescent="0.35">
      <c r="A224" s="143" t="s">
        <v>1641</v>
      </c>
      <c r="B224" s="144" t="s">
        <v>1417</v>
      </c>
      <c r="C224" s="135" t="s">
        <v>99</v>
      </c>
      <c r="D224" s="135" t="s">
        <v>498</v>
      </c>
      <c r="E224" s="145">
        <v>0.56993080206000002</v>
      </c>
      <c r="F224" s="146">
        <f>IF(D224="CO2",E224,IF(D224="CH4",E224*'State 2005 Data'!$J$16,IF(D224="N2O",'State 2005 Data'!$J$17,IF(D224="Other",E224))))</f>
        <v>0.88926174496644295</v>
      </c>
      <c r="G224" s="135"/>
      <c r="H224" s="121"/>
      <c r="I224" s="135"/>
      <c r="J224" s="135"/>
      <c r="K224" s="135"/>
      <c r="L224" s="135"/>
      <c r="M224" s="135"/>
      <c r="N224" s="135"/>
      <c r="O224" s="135"/>
      <c r="P224" s="135"/>
      <c r="Q224" s="135"/>
      <c r="R224" s="135"/>
      <c r="S224" s="135"/>
      <c r="T224" s="135"/>
      <c r="U224" s="135"/>
      <c r="V224" s="135"/>
      <c r="W224" s="135"/>
      <c r="X224" s="135"/>
      <c r="Y224" s="135"/>
      <c r="Z224" s="135"/>
    </row>
    <row r="225" spans="1:26" ht="15.75" customHeight="1" x14ac:dyDescent="0.35">
      <c r="A225" s="143" t="s">
        <v>1641</v>
      </c>
      <c r="B225" s="144" t="s">
        <v>1417</v>
      </c>
      <c r="C225" s="135" t="s">
        <v>99</v>
      </c>
      <c r="D225" s="147" t="s">
        <v>486</v>
      </c>
      <c r="E225" s="145"/>
      <c r="F225" s="146">
        <f>IF(D225="CO2",E225,IF(D225="CH4",E225*'State 2005 Data'!$J$16,IF(D225="N2O",'State 2005 Data'!$J$17,IF(D225="Other",E225))))</f>
        <v>0</v>
      </c>
      <c r="G225" s="135"/>
      <c r="H225" s="121"/>
      <c r="I225" s="135"/>
      <c r="J225" s="135"/>
      <c r="K225" s="135"/>
      <c r="L225" s="135"/>
      <c r="M225" s="135"/>
      <c r="N225" s="135"/>
      <c r="O225" s="135"/>
      <c r="P225" s="135"/>
      <c r="Q225" s="135"/>
      <c r="R225" s="135"/>
      <c r="S225" s="135"/>
      <c r="T225" s="135"/>
      <c r="U225" s="135"/>
      <c r="V225" s="135"/>
      <c r="W225" s="135"/>
      <c r="X225" s="135"/>
      <c r="Y225" s="135"/>
      <c r="Z225" s="135"/>
    </row>
    <row r="226" spans="1:26" ht="15.75" customHeight="1" x14ac:dyDescent="0.35">
      <c r="A226" s="143" t="s">
        <v>1641</v>
      </c>
      <c r="B226" s="144" t="s">
        <v>1417</v>
      </c>
      <c r="C226" s="135" t="s">
        <v>713</v>
      </c>
      <c r="D226" s="135" t="s">
        <v>489</v>
      </c>
      <c r="E226" s="145">
        <v>14.945147394013535</v>
      </c>
      <c r="F226" s="146">
        <f>IF(D226="CO2",E226,IF(D226="CH4",E226*'State 2005 Data'!$J$16,IF(D226="N2O",'State 2005 Data'!$J$17,IF(D226="Other",E226))))</f>
        <v>14.945147394013535</v>
      </c>
      <c r="G226" s="135"/>
      <c r="H226" s="121"/>
      <c r="I226" s="135"/>
      <c r="J226" s="135"/>
      <c r="K226" s="135"/>
      <c r="L226" s="135"/>
      <c r="M226" s="135"/>
      <c r="N226" s="135"/>
      <c r="O226" s="135"/>
      <c r="P226" s="135"/>
      <c r="Q226" s="135"/>
      <c r="R226" s="135"/>
      <c r="S226" s="135"/>
      <c r="T226" s="135"/>
      <c r="U226" s="135"/>
      <c r="V226" s="135"/>
      <c r="W226" s="135"/>
      <c r="X226" s="135"/>
      <c r="Y226" s="135"/>
      <c r="Z226" s="135"/>
    </row>
    <row r="227" spans="1:26" ht="15.75" customHeight="1" x14ac:dyDescent="0.35">
      <c r="A227" s="143" t="s">
        <v>1641</v>
      </c>
      <c r="B227" s="144" t="s">
        <v>1417</v>
      </c>
      <c r="C227" s="135" t="s">
        <v>713</v>
      </c>
      <c r="D227" s="135" t="s">
        <v>497</v>
      </c>
      <c r="E227" s="145">
        <v>0.14570402825000001</v>
      </c>
      <c r="F227" s="146">
        <f>IF(D227="CO2",E227,IF(D227="CH4",E227*'State 2005 Data'!$J$16,IF(D227="N2O",'State 2005 Data'!$J$17,IF(D227="Other",E227))))</f>
        <v>0.16318851164000003</v>
      </c>
      <c r="G227" s="135"/>
      <c r="H227" s="121"/>
      <c r="I227" s="135"/>
      <c r="J227" s="135"/>
      <c r="K227" s="135"/>
      <c r="L227" s="135"/>
      <c r="M227" s="135"/>
      <c r="N227" s="135"/>
      <c r="O227" s="135"/>
      <c r="P227" s="135"/>
      <c r="Q227" s="135"/>
      <c r="R227" s="135"/>
      <c r="S227" s="135"/>
      <c r="T227" s="135"/>
      <c r="U227" s="135"/>
      <c r="V227" s="135"/>
      <c r="W227" s="135"/>
      <c r="X227" s="135"/>
      <c r="Y227" s="135"/>
      <c r="Z227" s="135"/>
    </row>
    <row r="228" spans="1:26" ht="15.75" customHeight="1" x14ac:dyDescent="0.35">
      <c r="A228" s="143" t="s">
        <v>1641</v>
      </c>
      <c r="B228" s="144" t="s">
        <v>1417</v>
      </c>
      <c r="C228" s="135" t="s">
        <v>713</v>
      </c>
      <c r="D228" s="135" t="s">
        <v>498</v>
      </c>
      <c r="E228" s="145">
        <v>3.1460560300000003E-2</v>
      </c>
      <c r="F228" s="146">
        <f>IF(D228="CO2",E228,IF(D228="CH4",E228*'State 2005 Data'!$J$16,IF(D228="N2O",'State 2005 Data'!$J$17,IF(D228="Other",E228))))</f>
        <v>0.88926174496644295</v>
      </c>
      <c r="G228" s="135"/>
      <c r="H228" s="121"/>
      <c r="I228" s="135"/>
      <c r="J228" s="135"/>
      <c r="K228" s="135"/>
      <c r="L228" s="135"/>
      <c r="M228" s="135"/>
      <c r="N228" s="135"/>
      <c r="O228" s="135"/>
      <c r="P228" s="135"/>
      <c r="Q228" s="135"/>
      <c r="R228" s="135"/>
      <c r="S228" s="135"/>
      <c r="T228" s="135"/>
      <c r="U228" s="135"/>
      <c r="V228" s="135"/>
      <c r="W228" s="135"/>
      <c r="X228" s="135"/>
      <c r="Y228" s="135"/>
      <c r="Z228" s="135"/>
    </row>
    <row r="229" spans="1:26" ht="15.75" customHeight="1" x14ac:dyDescent="0.35">
      <c r="A229" s="143" t="s">
        <v>1641</v>
      </c>
      <c r="B229" s="144" t="s">
        <v>1417</v>
      </c>
      <c r="C229" s="135" t="s">
        <v>713</v>
      </c>
      <c r="D229" s="147" t="s">
        <v>486</v>
      </c>
      <c r="E229" s="145"/>
      <c r="F229" s="146">
        <f>IF(D229="CO2",E229,IF(D229="CH4",E229*'State 2005 Data'!$J$16,IF(D229="N2O",'State 2005 Data'!$J$17,IF(D229="Other",E229))))</f>
        <v>0</v>
      </c>
      <c r="G229" s="135"/>
      <c r="H229" s="121"/>
      <c r="I229" s="135"/>
      <c r="J229" s="135"/>
      <c r="K229" s="135"/>
      <c r="L229" s="135"/>
      <c r="M229" s="135"/>
      <c r="N229" s="135"/>
      <c r="O229" s="135"/>
      <c r="P229" s="135"/>
      <c r="Q229" s="135"/>
      <c r="R229" s="135"/>
      <c r="S229" s="135"/>
      <c r="T229" s="135"/>
      <c r="U229" s="135"/>
      <c r="V229" s="135"/>
      <c r="W229" s="135"/>
      <c r="X229" s="135"/>
      <c r="Y229" s="135"/>
      <c r="Z229" s="135"/>
    </row>
    <row r="230" spans="1:26" ht="15.75" customHeight="1" x14ac:dyDescent="0.35">
      <c r="A230" s="143" t="s">
        <v>1641</v>
      </c>
      <c r="B230" s="144" t="s">
        <v>1417</v>
      </c>
      <c r="C230" s="135" t="s">
        <v>4</v>
      </c>
      <c r="D230" s="135" t="s">
        <v>489</v>
      </c>
      <c r="E230" s="145">
        <v>45.307164047810055</v>
      </c>
      <c r="F230" s="146">
        <f>IF(D230="CO2",E230,IF(D230="CH4",E230*'State 2005 Data'!$J$16,IF(D230="N2O",'State 2005 Data'!$J$17,IF(D230="Other",E230))))</f>
        <v>45.307164047810055</v>
      </c>
      <c r="G230" s="135"/>
      <c r="H230" s="121"/>
      <c r="I230" s="135"/>
      <c r="J230" s="135"/>
      <c r="K230" s="135"/>
      <c r="L230" s="135"/>
      <c r="M230" s="135"/>
      <c r="N230" s="135"/>
      <c r="O230" s="135"/>
      <c r="P230" s="135"/>
      <c r="Q230" s="135"/>
      <c r="R230" s="135"/>
      <c r="S230" s="135"/>
      <c r="T230" s="135"/>
      <c r="U230" s="135"/>
      <c r="V230" s="135"/>
      <c r="W230" s="135"/>
      <c r="X230" s="135"/>
      <c r="Y230" s="135"/>
      <c r="Z230" s="135"/>
    </row>
    <row r="231" spans="1:26" ht="15.75" customHeight="1" x14ac:dyDescent="0.35">
      <c r="A231" s="143" t="s">
        <v>1641</v>
      </c>
      <c r="B231" s="144" t="s">
        <v>1417</v>
      </c>
      <c r="C231" s="135" t="s">
        <v>4</v>
      </c>
      <c r="D231" s="135" t="s">
        <v>497</v>
      </c>
      <c r="E231" s="145">
        <v>8.2130164830722538E-2</v>
      </c>
      <c r="F231" s="146">
        <f>IF(D231="CO2",E231,IF(D231="CH4",E231*'State 2005 Data'!$J$16,IF(D231="N2O",'State 2005 Data'!$J$17,IF(D231="Other",E231))))</f>
        <v>9.1985784610409252E-2</v>
      </c>
      <c r="G231" s="135"/>
      <c r="H231" s="121"/>
      <c r="I231" s="135"/>
      <c r="J231" s="135"/>
      <c r="K231" s="135"/>
      <c r="L231" s="135"/>
      <c r="M231" s="135"/>
      <c r="N231" s="135"/>
      <c r="O231" s="135"/>
      <c r="P231" s="135"/>
      <c r="Q231" s="135"/>
      <c r="R231" s="135"/>
      <c r="S231" s="135"/>
      <c r="T231" s="135"/>
      <c r="U231" s="135"/>
      <c r="V231" s="135"/>
      <c r="W231" s="135"/>
      <c r="X231" s="135"/>
      <c r="Y231" s="135"/>
      <c r="Z231" s="135"/>
    </row>
    <row r="232" spans="1:26" ht="15.75" customHeight="1" x14ac:dyDescent="0.35">
      <c r="A232" s="143" t="s">
        <v>1641</v>
      </c>
      <c r="B232" s="144" t="s">
        <v>1417</v>
      </c>
      <c r="C232" s="135" t="s">
        <v>4</v>
      </c>
      <c r="D232" s="135" t="s">
        <v>498</v>
      </c>
      <c r="E232" s="145">
        <v>1.0667549093099755</v>
      </c>
      <c r="F232" s="146">
        <f>IF(D232="CO2",E232,IF(D232="CH4",E232*'State 2005 Data'!$J$16,IF(D232="N2O",'State 2005 Data'!$J$17,IF(D232="Other",E232))))</f>
        <v>0.88926174496644295</v>
      </c>
      <c r="G232" s="135"/>
      <c r="H232" s="121"/>
      <c r="I232" s="135"/>
      <c r="J232" s="135"/>
      <c r="K232" s="135"/>
      <c r="L232" s="135"/>
      <c r="M232" s="135"/>
      <c r="N232" s="135"/>
      <c r="O232" s="135"/>
      <c r="P232" s="135"/>
      <c r="Q232" s="135"/>
      <c r="R232" s="135"/>
      <c r="S232" s="135"/>
      <c r="T232" s="135"/>
      <c r="U232" s="135"/>
      <c r="V232" s="135"/>
      <c r="W232" s="135"/>
      <c r="X232" s="135"/>
      <c r="Y232" s="135"/>
      <c r="Z232" s="135"/>
    </row>
    <row r="233" spans="1:26" ht="15.75" customHeight="1" x14ac:dyDescent="0.35">
      <c r="A233" s="143" t="s">
        <v>1641</v>
      </c>
      <c r="B233" s="144" t="s">
        <v>1417</v>
      </c>
      <c r="C233" s="135" t="s">
        <v>4</v>
      </c>
      <c r="D233" s="147" t="s">
        <v>486</v>
      </c>
      <c r="E233" s="145"/>
      <c r="F233" s="146">
        <f>IF(D233="CO2",E233,IF(D233="CH4",E233*'State 2005 Data'!$J$16,IF(D233="N2O",'State 2005 Data'!$J$17,IF(D233="Other",E233))))</f>
        <v>0</v>
      </c>
      <c r="G233" s="135"/>
      <c r="H233" s="121"/>
      <c r="I233" s="135"/>
      <c r="J233" s="135"/>
      <c r="K233" s="135"/>
      <c r="L233" s="135"/>
      <c r="M233" s="135"/>
      <c r="N233" s="135"/>
      <c r="O233" s="135"/>
      <c r="P233" s="135"/>
      <c r="Q233" s="135"/>
      <c r="R233" s="135"/>
      <c r="S233" s="135"/>
      <c r="T233" s="135"/>
      <c r="U233" s="135"/>
      <c r="V233" s="135"/>
      <c r="W233" s="135"/>
      <c r="X233" s="135"/>
      <c r="Y233" s="135"/>
      <c r="Z233" s="135"/>
    </row>
    <row r="234" spans="1:26" ht="15.75" customHeight="1" x14ac:dyDescent="0.35">
      <c r="A234" s="143" t="s">
        <v>1641</v>
      </c>
      <c r="B234" s="144" t="s">
        <v>1417</v>
      </c>
      <c r="C234" s="135" t="s">
        <v>9</v>
      </c>
      <c r="D234" s="135" t="s">
        <v>489</v>
      </c>
      <c r="E234" s="146">
        <v>73.835147937354691</v>
      </c>
      <c r="F234" s="146">
        <f>IF(D234="CO2",E234,IF(D234="CH4",E234*'State 2005 Data'!$J$16,IF(D234="N2O",'State 2005 Data'!$J$17,IF(D234="Other",E234))))</f>
        <v>73.835147937354691</v>
      </c>
      <c r="G234" s="135"/>
      <c r="H234" s="121"/>
      <c r="I234" s="135"/>
      <c r="J234" s="135"/>
      <c r="K234" s="135"/>
      <c r="L234" s="135"/>
      <c r="M234" s="135"/>
      <c r="N234" s="135"/>
      <c r="O234" s="135"/>
      <c r="P234" s="135"/>
      <c r="Q234" s="135"/>
      <c r="R234" s="135"/>
      <c r="S234" s="135"/>
      <c r="T234" s="135"/>
      <c r="U234" s="135"/>
      <c r="V234" s="135"/>
      <c r="W234" s="135"/>
      <c r="X234" s="135"/>
      <c r="Y234" s="135"/>
      <c r="Z234" s="135"/>
    </row>
    <row r="235" spans="1:26" ht="15.75" customHeight="1" x14ac:dyDescent="0.35">
      <c r="A235" s="143" t="s">
        <v>1641</v>
      </c>
      <c r="B235" s="144" t="s">
        <v>1417</v>
      </c>
      <c r="C235" s="135" t="s">
        <v>9</v>
      </c>
      <c r="D235" s="135" t="s">
        <v>497</v>
      </c>
      <c r="E235" s="145">
        <v>4.5960954520579351</v>
      </c>
      <c r="F235" s="146">
        <f>IF(D235="CO2",E235,IF(D235="CH4",E235*'State 2005 Data'!$J$16,IF(D235="N2O",'State 2005 Data'!$J$17,IF(D235="Other",E235))))</f>
        <v>5.1476269063048878</v>
      </c>
      <c r="G235" s="135"/>
      <c r="H235" s="121"/>
      <c r="I235" s="135"/>
      <c r="J235" s="135"/>
      <c r="K235" s="135"/>
      <c r="L235" s="135"/>
      <c r="M235" s="135"/>
      <c r="N235" s="135"/>
      <c r="O235" s="135"/>
      <c r="P235" s="135"/>
      <c r="Q235" s="135"/>
      <c r="R235" s="135"/>
      <c r="S235" s="135"/>
      <c r="T235" s="135"/>
      <c r="U235" s="135"/>
      <c r="V235" s="135"/>
      <c r="W235" s="135"/>
      <c r="X235" s="135"/>
      <c r="Y235" s="135"/>
      <c r="Z235" s="135"/>
    </row>
    <row r="236" spans="1:26" ht="15.75" customHeight="1" x14ac:dyDescent="0.35">
      <c r="A236" s="143" t="s">
        <v>1641</v>
      </c>
      <c r="B236" s="144" t="s">
        <v>1417</v>
      </c>
      <c r="C236" s="135" t="s">
        <v>9</v>
      </c>
      <c r="D236" s="135" t="s">
        <v>498</v>
      </c>
      <c r="E236" s="145">
        <v>8.6851378995289677E-2</v>
      </c>
      <c r="F236" s="146">
        <f>IF(D236="CO2",E236,IF(D236="CH4",E236*'State 2005 Data'!$J$16,IF(D236="N2O",'State 2005 Data'!$J$17,IF(D236="Other",E236))))</f>
        <v>0.88926174496644295</v>
      </c>
      <c r="G236" s="135"/>
      <c r="H236" s="121"/>
      <c r="I236" s="135"/>
      <c r="J236" s="135"/>
      <c r="K236" s="135"/>
      <c r="L236" s="135"/>
      <c r="M236" s="135"/>
      <c r="N236" s="135"/>
      <c r="O236" s="135"/>
      <c r="P236" s="135"/>
      <c r="Q236" s="135"/>
      <c r="R236" s="135"/>
      <c r="S236" s="135"/>
      <c r="T236" s="135"/>
      <c r="U236" s="135"/>
      <c r="V236" s="135"/>
      <c r="W236" s="135"/>
      <c r="X236" s="135"/>
      <c r="Y236" s="135"/>
      <c r="Z236" s="135"/>
    </row>
    <row r="237" spans="1:26" ht="15.75" customHeight="1" x14ac:dyDescent="0.35">
      <c r="A237" s="143" t="s">
        <v>1641</v>
      </c>
      <c r="B237" s="144" t="s">
        <v>1417</v>
      </c>
      <c r="C237" s="135" t="s">
        <v>9</v>
      </c>
      <c r="D237" s="135" t="s">
        <v>486</v>
      </c>
      <c r="E237" s="145">
        <v>2.7295367168902973</v>
      </c>
      <c r="F237" s="146">
        <f>IF(D237="CO2",E237,IF(D237="CH4",E237*'State 2005 Data'!$J$16,IF(D237="N2O",'State 2005 Data'!$J$17,IF(D237="Other",E237))))</f>
        <v>2.7295367168902973</v>
      </c>
      <c r="G237" s="135"/>
      <c r="H237" s="121"/>
      <c r="I237" s="135"/>
      <c r="J237" s="135"/>
      <c r="K237" s="135"/>
      <c r="L237" s="135"/>
      <c r="M237" s="135"/>
      <c r="N237" s="135"/>
      <c r="O237" s="135"/>
      <c r="P237" s="135"/>
      <c r="Q237" s="135"/>
      <c r="R237" s="135"/>
      <c r="S237" s="135"/>
      <c r="T237" s="135"/>
      <c r="U237" s="135"/>
      <c r="V237" s="135"/>
      <c r="W237" s="135"/>
      <c r="X237" s="135"/>
      <c r="Y237" s="135"/>
      <c r="Z237" s="135"/>
    </row>
    <row r="238" spans="1:26" ht="15.75" customHeight="1" x14ac:dyDescent="0.35">
      <c r="A238" s="143" t="s">
        <v>1642</v>
      </c>
      <c r="B238" s="144" t="s">
        <v>1419</v>
      </c>
      <c r="C238" s="135" t="s">
        <v>99</v>
      </c>
      <c r="D238" s="135" t="s">
        <v>489</v>
      </c>
      <c r="E238" s="145">
        <v>35.197852706175141</v>
      </c>
      <c r="F238" s="146">
        <f>IF(D238="CO2",E238,IF(D238="CH4",E238*'State 2005 Data'!$J$16,IF(D238="N2O",'State 2005 Data'!$J$17,IF(D238="Other",E238))))</f>
        <v>35.197852706175141</v>
      </c>
      <c r="G238" s="135"/>
      <c r="H238" s="121"/>
      <c r="I238" s="135"/>
      <c r="J238" s="135"/>
      <c r="K238" s="135"/>
      <c r="L238" s="135"/>
      <c r="M238" s="135"/>
      <c r="N238" s="135"/>
      <c r="O238" s="135"/>
      <c r="P238" s="135"/>
      <c r="Q238" s="135"/>
      <c r="R238" s="135"/>
      <c r="S238" s="135"/>
      <c r="T238" s="135"/>
      <c r="U238" s="135"/>
      <c r="V238" s="135"/>
      <c r="W238" s="135"/>
      <c r="X238" s="135"/>
      <c r="Y238" s="135"/>
      <c r="Z238" s="135"/>
    </row>
    <row r="239" spans="1:26" ht="15.75" customHeight="1" x14ac:dyDescent="0.35">
      <c r="A239" s="143" t="s">
        <v>1642</v>
      </c>
      <c r="B239" s="144" t="s">
        <v>1419</v>
      </c>
      <c r="C239" s="135" t="s">
        <v>99</v>
      </c>
      <c r="D239" s="135" t="s">
        <v>497</v>
      </c>
      <c r="E239" s="145">
        <v>9.7670457499999998E-3</v>
      </c>
      <c r="F239" s="146">
        <f>IF(D239="CO2",E239,IF(D239="CH4",E239*'State 2005 Data'!$J$16,IF(D239="N2O",'State 2005 Data'!$J$17,IF(D239="Other",E239))))</f>
        <v>1.0939091240000001E-2</v>
      </c>
      <c r="G239" s="135"/>
      <c r="H239" s="121"/>
      <c r="I239" s="135"/>
      <c r="J239" s="135"/>
      <c r="K239" s="135"/>
      <c r="L239" s="135"/>
      <c r="M239" s="135"/>
      <c r="N239" s="135"/>
      <c r="O239" s="135"/>
      <c r="P239" s="135"/>
      <c r="Q239" s="135"/>
      <c r="R239" s="135"/>
      <c r="S239" s="135"/>
      <c r="T239" s="135"/>
      <c r="U239" s="135"/>
      <c r="V239" s="135"/>
      <c r="W239" s="135"/>
      <c r="X239" s="135"/>
      <c r="Y239" s="135"/>
      <c r="Z239" s="135"/>
    </row>
    <row r="240" spans="1:26" ht="15.75" customHeight="1" x14ac:dyDescent="0.35">
      <c r="A240" s="143" t="s">
        <v>1642</v>
      </c>
      <c r="B240" s="144" t="s">
        <v>1419</v>
      </c>
      <c r="C240" s="135" t="s">
        <v>99</v>
      </c>
      <c r="D240" s="135" t="s">
        <v>498</v>
      </c>
      <c r="E240" s="145">
        <v>0.16373188032</v>
      </c>
      <c r="F240" s="146">
        <f>IF(D240="CO2",E240,IF(D240="CH4",E240*'State 2005 Data'!$J$16,IF(D240="N2O",'State 2005 Data'!$J$17,IF(D240="Other",E240))))</f>
        <v>0.88926174496644295</v>
      </c>
      <c r="G240" s="135"/>
      <c r="H240" s="121"/>
      <c r="I240" s="135"/>
      <c r="J240" s="135"/>
      <c r="K240" s="135"/>
      <c r="L240" s="135"/>
      <c r="M240" s="135"/>
      <c r="N240" s="135"/>
      <c r="O240" s="135"/>
      <c r="P240" s="135"/>
      <c r="Q240" s="135"/>
      <c r="R240" s="135"/>
      <c r="S240" s="135"/>
      <c r="T240" s="135"/>
      <c r="U240" s="135"/>
      <c r="V240" s="135"/>
      <c r="W240" s="135"/>
      <c r="X240" s="135"/>
      <c r="Y240" s="135"/>
      <c r="Z240" s="135"/>
    </row>
    <row r="241" spans="1:26" ht="15.75" customHeight="1" x14ac:dyDescent="0.35">
      <c r="A241" s="143" t="s">
        <v>1642</v>
      </c>
      <c r="B241" s="144" t="s">
        <v>1419</v>
      </c>
      <c r="C241" s="135" t="s">
        <v>99</v>
      </c>
      <c r="D241" s="147" t="s">
        <v>486</v>
      </c>
      <c r="E241" s="145"/>
      <c r="F241" s="146">
        <f>IF(D241="CO2",E241,IF(D241="CH4",E241*'State 2005 Data'!$J$16,IF(D241="N2O",'State 2005 Data'!$J$17,IF(D241="Other",E241))))</f>
        <v>0</v>
      </c>
      <c r="G241" s="135"/>
      <c r="H241" s="121"/>
      <c r="I241" s="135"/>
      <c r="J241" s="135"/>
      <c r="K241" s="135"/>
      <c r="L241" s="135"/>
      <c r="M241" s="135"/>
      <c r="N241" s="135"/>
      <c r="O241" s="135"/>
      <c r="P241" s="135"/>
      <c r="Q241" s="135"/>
      <c r="R241" s="135"/>
      <c r="S241" s="135"/>
      <c r="T241" s="135"/>
      <c r="U241" s="135"/>
      <c r="V241" s="135"/>
      <c r="W241" s="135"/>
      <c r="X241" s="135"/>
      <c r="Y241" s="135"/>
      <c r="Z241" s="135"/>
    </row>
    <row r="242" spans="1:26" ht="15.75" customHeight="1" x14ac:dyDescent="0.35">
      <c r="A242" s="143" t="s">
        <v>1642</v>
      </c>
      <c r="B242" s="144" t="s">
        <v>1419</v>
      </c>
      <c r="C242" s="135" t="s">
        <v>713</v>
      </c>
      <c r="D242" s="135" t="s">
        <v>489</v>
      </c>
      <c r="E242" s="145">
        <v>8.3074301404111939</v>
      </c>
      <c r="F242" s="146">
        <f>IF(D242="CO2",E242,IF(D242="CH4",E242*'State 2005 Data'!$J$16,IF(D242="N2O",'State 2005 Data'!$J$17,IF(D242="Other",E242))))</f>
        <v>8.3074301404111939</v>
      </c>
      <c r="G242" s="135"/>
      <c r="H242" s="121"/>
      <c r="I242" s="135"/>
      <c r="J242" s="135"/>
      <c r="K242" s="135"/>
      <c r="L242" s="135"/>
      <c r="M242" s="135"/>
      <c r="N242" s="135"/>
      <c r="O242" s="135"/>
      <c r="P242" s="135"/>
      <c r="Q242" s="135"/>
      <c r="R242" s="135"/>
      <c r="S242" s="135"/>
      <c r="T242" s="135"/>
      <c r="U242" s="135"/>
      <c r="V242" s="135"/>
      <c r="W242" s="135"/>
      <c r="X242" s="135"/>
      <c r="Y242" s="135"/>
      <c r="Z242" s="135"/>
    </row>
    <row r="243" spans="1:26" ht="15.75" customHeight="1" x14ac:dyDescent="0.35">
      <c r="A243" s="143" t="s">
        <v>1642</v>
      </c>
      <c r="B243" s="144" t="s">
        <v>1419</v>
      </c>
      <c r="C243" s="135" t="s">
        <v>713</v>
      </c>
      <c r="D243" s="135" t="s">
        <v>497</v>
      </c>
      <c r="E243" s="145">
        <v>6.1174107499999991E-2</v>
      </c>
      <c r="F243" s="146">
        <f>IF(D243="CO2",E243,IF(D243="CH4",E243*'State 2005 Data'!$J$16,IF(D243="N2O",'State 2005 Data'!$J$17,IF(D243="Other",E243))))</f>
        <v>6.8515000399999998E-2</v>
      </c>
      <c r="G243" s="135"/>
      <c r="H243" s="121"/>
      <c r="I243" s="135"/>
      <c r="J243" s="135"/>
      <c r="K243" s="135"/>
      <c r="L243" s="135"/>
      <c r="M243" s="135"/>
      <c r="N243" s="135"/>
      <c r="O243" s="135"/>
      <c r="P243" s="135"/>
      <c r="Q243" s="135"/>
      <c r="R243" s="135"/>
      <c r="S243" s="135"/>
      <c r="T243" s="135"/>
      <c r="U243" s="135"/>
      <c r="V243" s="135"/>
      <c r="W243" s="135"/>
      <c r="X243" s="135"/>
      <c r="Y243" s="135"/>
      <c r="Z243" s="135"/>
    </row>
    <row r="244" spans="1:26" ht="15.75" customHeight="1" x14ac:dyDescent="0.35">
      <c r="A244" s="143" t="s">
        <v>1642</v>
      </c>
      <c r="B244" s="144" t="s">
        <v>1419</v>
      </c>
      <c r="C244" s="135" t="s">
        <v>713</v>
      </c>
      <c r="D244" s="135" t="s">
        <v>498</v>
      </c>
      <c r="E244" s="145">
        <v>1.6326922340000001E-2</v>
      </c>
      <c r="F244" s="146">
        <f>IF(D244="CO2",E244,IF(D244="CH4",E244*'State 2005 Data'!$J$16,IF(D244="N2O",'State 2005 Data'!$J$17,IF(D244="Other",E244))))</f>
        <v>0.88926174496644295</v>
      </c>
      <c r="G244" s="135"/>
      <c r="H244" s="121"/>
      <c r="I244" s="135"/>
      <c r="J244" s="135"/>
      <c r="K244" s="135"/>
      <c r="L244" s="135"/>
      <c r="M244" s="135"/>
      <c r="N244" s="135"/>
      <c r="O244" s="135"/>
      <c r="P244" s="135"/>
      <c r="Q244" s="135"/>
      <c r="R244" s="135"/>
      <c r="S244" s="135"/>
      <c r="T244" s="135"/>
      <c r="U244" s="135"/>
      <c r="V244" s="135"/>
      <c r="W244" s="135"/>
      <c r="X244" s="135"/>
      <c r="Y244" s="135"/>
      <c r="Z244" s="135"/>
    </row>
    <row r="245" spans="1:26" ht="15.75" customHeight="1" x14ac:dyDescent="0.35">
      <c r="A245" s="143" t="s">
        <v>1642</v>
      </c>
      <c r="B245" s="144" t="s">
        <v>1419</v>
      </c>
      <c r="C245" s="135" t="s">
        <v>713</v>
      </c>
      <c r="D245" s="147" t="s">
        <v>486</v>
      </c>
      <c r="E245" s="145"/>
      <c r="F245" s="146">
        <f>IF(D245="CO2",E245,IF(D245="CH4",E245*'State 2005 Data'!$J$16,IF(D245="N2O",'State 2005 Data'!$J$17,IF(D245="Other",E245))))</f>
        <v>0</v>
      </c>
      <c r="G245" s="135"/>
      <c r="H245" s="121"/>
      <c r="I245" s="135"/>
      <c r="J245" s="135"/>
      <c r="K245" s="135"/>
      <c r="L245" s="135"/>
      <c r="M245" s="135"/>
      <c r="N245" s="135"/>
      <c r="O245" s="135"/>
      <c r="P245" s="135"/>
      <c r="Q245" s="135"/>
      <c r="R245" s="135"/>
      <c r="S245" s="135"/>
      <c r="T245" s="135"/>
      <c r="U245" s="135"/>
      <c r="V245" s="135"/>
      <c r="W245" s="135"/>
      <c r="X245" s="135"/>
      <c r="Y245" s="135"/>
      <c r="Z245" s="135"/>
    </row>
    <row r="246" spans="1:26" ht="15.75" customHeight="1" x14ac:dyDescent="0.35">
      <c r="A246" s="143" t="s">
        <v>1642</v>
      </c>
      <c r="B246" s="144" t="s">
        <v>1419</v>
      </c>
      <c r="C246" s="135" t="s">
        <v>4</v>
      </c>
      <c r="D246" s="135" t="s">
        <v>489</v>
      </c>
      <c r="E246" s="145">
        <v>21.191823288749038</v>
      </c>
      <c r="F246" s="146">
        <f>IF(D246="CO2",E246,IF(D246="CH4",E246*'State 2005 Data'!$J$16,IF(D246="N2O",'State 2005 Data'!$J$17,IF(D246="Other",E246))))</f>
        <v>21.191823288749038</v>
      </c>
      <c r="G246" s="135"/>
      <c r="H246" s="121"/>
      <c r="I246" s="135"/>
      <c r="J246" s="135"/>
      <c r="K246" s="135"/>
      <c r="L246" s="135"/>
      <c r="M246" s="135"/>
      <c r="N246" s="135"/>
      <c r="O246" s="135"/>
      <c r="P246" s="135"/>
      <c r="Q246" s="135"/>
      <c r="R246" s="135"/>
      <c r="S246" s="135"/>
      <c r="T246" s="135"/>
      <c r="U246" s="135"/>
      <c r="V246" s="135"/>
      <c r="W246" s="135"/>
      <c r="X246" s="135"/>
      <c r="Y246" s="135"/>
      <c r="Z246" s="135"/>
    </row>
    <row r="247" spans="1:26" ht="15.75" customHeight="1" x14ac:dyDescent="0.35">
      <c r="A247" s="143" t="s">
        <v>1642</v>
      </c>
      <c r="B247" s="144" t="s">
        <v>1419</v>
      </c>
      <c r="C247" s="135" t="s">
        <v>4</v>
      </c>
      <c r="D247" s="135" t="s">
        <v>497</v>
      </c>
      <c r="E247" s="145">
        <v>8.2130164830722538E-2</v>
      </c>
      <c r="F247" s="146">
        <f>IF(D247="CO2",E247,IF(D247="CH4",E247*'State 2005 Data'!$J$16,IF(D247="N2O",'State 2005 Data'!$J$17,IF(D247="Other",E247))))</f>
        <v>9.1985784610409252E-2</v>
      </c>
      <c r="G247" s="135"/>
      <c r="H247" s="121"/>
      <c r="I247" s="135"/>
      <c r="J247" s="135"/>
      <c r="K247" s="135"/>
      <c r="L247" s="135"/>
      <c r="M247" s="135"/>
      <c r="N247" s="135"/>
      <c r="O247" s="135"/>
      <c r="P247" s="135"/>
      <c r="Q247" s="135"/>
      <c r="R247" s="135"/>
      <c r="S247" s="135"/>
      <c r="T247" s="135"/>
      <c r="U247" s="135"/>
      <c r="V247" s="135"/>
      <c r="W247" s="135"/>
      <c r="X247" s="135"/>
      <c r="Y247" s="135"/>
      <c r="Z247" s="135"/>
    </row>
    <row r="248" spans="1:26" ht="15.75" customHeight="1" x14ac:dyDescent="0.35">
      <c r="A248" s="143" t="s">
        <v>1642</v>
      </c>
      <c r="B248" s="144" t="s">
        <v>1419</v>
      </c>
      <c r="C248" s="135" t="s">
        <v>4</v>
      </c>
      <c r="D248" s="135" t="s">
        <v>498</v>
      </c>
      <c r="E248" s="145">
        <v>1.0667549093099755</v>
      </c>
      <c r="F248" s="146">
        <f>IF(D248="CO2",E248,IF(D248="CH4",E248*'State 2005 Data'!$J$16,IF(D248="N2O",'State 2005 Data'!$J$17,IF(D248="Other",E248))))</f>
        <v>0.88926174496644295</v>
      </c>
      <c r="G248" s="135"/>
      <c r="H248" s="121"/>
      <c r="I248" s="135"/>
      <c r="J248" s="135"/>
      <c r="K248" s="135"/>
      <c r="L248" s="135"/>
      <c r="M248" s="135"/>
      <c r="N248" s="135"/>
      <c r="O248" s="135"/>
      <c r="P248" s="135"/>
      <c r="Q248" s="135"/>
      <c r="R248" s="135"/>
      <c r="S248" s="135"/>
      <c r="T248" s="135"/>
      <c r="U248" s="135"/>
      <c r="V248" s="135"/>
      <c r="W248" s="135"/>
      <c r="X248" s="135"/>
      <c r="Y248" s="135"/>
      <c r="Z248" s="135"/>
    </row>
    <row r="249" spans="1:26" ht="15.75" customHeight="1" x14ac:dyDescent="0.35">
      <c r="A249" s="143" t="s">
        <v>1642</v>
      </c>
      <c r="B249" s="144" t="s">
        <v>1419</v>
      </c>
      <c r="C249" s="135" t="s">
        <v>4</v>
      </c>
      <c r="D249" s="147" t="s">
        <v>486</v>
      </c>
      <c r="E249" s="145"/>
      <c r="F249" s="146">
        <f>IF(D249="CO2",E249,IF(D249="CH4",E249*'State 2005 Data'!$J$16,IF(D249="N2O",'State 2005 Data'!$J$17,IF(D249="Other",E249))))</f>
        <v>0</v>
      </c>
      <c r="G249" s="135"/>
      <c r="H249" s="121"/>
      <c r="I249" s="135"/>
      <c r="J249" s="135"/>
      <c r="K249" s="135"/>
      <c r="L249" s="135"/>
      <c r="M249" s="135"/>
      <c r="N249" s="135"/>
      <c r="O249" s="135"/>
      <c r="P249" s="135"/>
      <c r="Q249" s="135"/>
      <c r="R249" s="135"/>
      <c r="S249" s="135"/>
      <c r="T249" s="135"/>
      <c r="U249" s="135"/>
      <c r="V249" s="135"/>
      <c r="W249" s="135"/>
      <c r="X249" s="135"/>
      <c r="Y249" s="135"/>
      <c r="Z249" s="135"/>
    </row>
    <row r="250" spans="1:26" ht="15.75" customHeight="1" x14ac:dyDescent="0.35">
      <c r="A250" s="143" t="s">
        <v>1642</v>
      </c>
      <c r="B250" s="144" t="s">
        <v>1419</v>
      </c>
      <c r="C250" s="135" t="s">
        <v>9</v>
      </c>
      <c r="D250" s="135" t="s">
        <v>489</v>
      </c>
      <c r="E250" s="146">
        <v>17.013229871744368</v>
      </c>
      <c r="F250" s="146">
        <f>IF(D250="CO2",E250,IF(D250="CH4",E250*'State 2005 Data'!$J$16,IF(D250="N2O",'State 2005 Data'!$J$17,IF(D250="Other",E250))))</f>
        <v>17.013229871744368</v>
      </c>
      <c r="G250" s="135"/>
      <c r="H250" s="121"/>
      <c r="I250" s="135"/>
      <c r="J250" s="135"/>
      <c r="K250" s="135"/>
      <c r="L250" s="135"/>
      <c r="M250" s="135"/>
      <c r="N250" s="135"/>
      <c r="O250" s="135"/>
      <c r="P250" s="135"/>
      <c r="Q250" s="135"/>
      <c r="R250" s="135"/>
      <c r="S250" s="135"/>
      <c r="T250" s="135"/>
      <c r="U250" s="135"/>
      <c r="V250" s="135"/>
      <c r="W250" s="135"/>
      <c r="X250" s="135"/>
      <c r="Y250" s="135"/>
      <c r="Z250" s="135"/>
    </row>
    <row r="251" spans="1:26" ht="15.75" customHeight="1" x14ac:dyDescent="0.35">
      <c r="A251" s="143" t="s">
        <v>1642</v>
      </c>
      <c r="B251" s="144" t="s">
        <v>1419</v>
      </c>
      <c r="C251" s="135" t="s">
        <v>9</v>
      </c>
      <c r="D251" s="135" t="s">
        <v>497</v>
      </c>
      <c r="E251" s="145">
        <v>1.5032823171326355</v>
      </c>
      <c r="F251" s="146">
        <f>IF(D251="CO2",E251,IF(D251="CH4",E251*'State 2005 Data'!$J$16,IF(D251="N2O",'State 2005 Data'!$J$17,IF(D251="Other",E251))))</f>
        <v>1.6836761951885519</v>
      </c>
      <c r="G251" s="135"/>
      <c r="H251" s="121"/>
      <c r="I251" s="135"/>
      <c r="J251" s="135"/>
      <c r="K251" s="135"/>
      <c r="L251" s="135"/>
      <c r="M251" s="135"/>
      <c r="N251" s="135"/>
      <c r="O251" s="135"/>
      <c r="P251" s="135"/>
      <c r="Q251" s="135"/>
      <c r="R251" s="135"/>
      <c r="S251" s="135"/>
      <c r="T251" s="135"/>
      <c r="U251" s="135"/>
      <c r="V251" s="135"/>
      <c r="W251" s="135"/>
      <c r="X251" s="135"/>
      <c r="Y251" s="135"/>
      <c r="Z251" s="135"/>
    </row>
    <row r="252" spans="1:26" ht="15.75" customHeight="1" x14ac:dyDescent="0.35">
      <c r="A252" s="143" t="s">
        <v>1642</v>
      </c>
      <c r="B252" s="144" t="s">
        <v>1419</v>
      </c>
      <c r="C252" s="135" t="s">
        <v>9</v>
      </c>
      <c r="D252" s="135" t="s">
        <v>498</v>
      </c>
      <c r="E252" s="145">
        <v>3.7586866480623066E-2</v>
      </c>
      <c r="F252" s="146">
        <f>IF(D252="CO2",E252,IF(D252="CH4",E252*'State 2005 Data'!$J$16,IF(D252="N2O",'State 2005 Data'!$J$17,IF(D252="Other",E252))))</f>
        <v>0.88926174496644295</v>
      </c>
      <c r="G252" s="135"/>
      <c r="H252" s="121"/>
      <c r="I252" s="135"/>
      <c r="J252" s="135"/>
      <c r="K252" s="135"/>
      <c r="L252" s="135"/>
      <c r="M252" s="135"/>
      <c r="N252" s="135"/>
      <c r="O252" s="135"/>
      <c r="P252" s="135"/>
      <c r="Q252" s="135"/>
      <c r="R252" s="135"/>
      <c r="S252" s="135"/>
      <c r="T252" s="135"/>
      <c r="U252" s="135"/>
      <c r="V252" s="135"/>
      <c r="W252" s="135"/>
      <c r="X252" s="135"/>
      <c r="Y252" s="135"/>
      <c r="Z252" s="135"/>
    </row>
    <row r="253" spans="1:26" ht="15.75" customHeight="1" x14ac:dyDescent="0.35">
      <c r="A253" s="143" t="s">
        <v>1642</v>
      </c>
      <c r="B253" s="144" t="s">
        <v>1419</v>
      </c>
      <c r="C253" s="135" t="s">
        <v>9</v>
      </c>
      <c r="D253" s="135" t="s">
        <v>486</v>
      </c>
      <c r="E253" s="145">
        <v>1.1169514849478956</v>
      </c>
      <c r="F253" s="146">
        <f>IF(D253="CO2",E253,IF(D253="CH4",E253*'State 2005 Data'!$J$16,IF(D253="N2O",'State 2005 Data'!$J$17,IF(D253="Other",E253))))</f>
        <v>1.1169514849478956</v>
      </c>
      <c r="G253" s="135"/>
      <c r="H253" s="121"/>
      <c r="I253" s="135"/>
      <c r="J253" s="135"/>
      <c r="K253" s="135"/>
      <c r="L253" s="135"/>
      <c r="M253" s="135"/>
      <c r="N253" s="135"/>
      <c r="O253" s="135"/>
      <c r="P253" s="135"/>
      <c r="Q253" s="135"/>
      <c r="R253" s="135"/>
      <c r="S253" s="135"/>
      <c r="T253" s="135"/>
      <c r="U253" s="135"/>
      <c r="V253" s="135"/>
      <c r="W253" s="135"/>
      <c r="X253" s="135"/>
      <c r="Y253" s="135"/>
      <c r="Z253" s="135"/>
    </row>
    <row r="254" spans="1:26" ht="15.75" customHeight="1" x14ac:dyDescent="0.35">
      <c r="A254" s="143" t="s">
        <v>1649</v>
      </c>
      <c r="B254" s="144" t="s">
        <v>1415</v>
      </c>
      <c r="C254" s="135" t="s">
        <v>99</v>
      </c>
      <c r="D254" s="135" t="s">
        <v>489</v>
      </c>
      <c r="E254" s="145">
        <v>3.7935504518224383</v>
      </c>
      <c r="F254" s="146">
        <f>IF(D254="CO2",E254,IF(D254="CH4",E254*'State 2005 Data'!$J$16,IF(D254="N2O",'State 2005 Data'!$J$17,IF(D254="Other",E254))))</f>
        <v>3.7935504518224383</v>
      </c>
      <c r="G254" s="135"/>
      <c r="H254" s="121"/>
      <c r="I254" s="135"/>
      <c r="J254" s="135"/>
      <c r="K254" s="135"/>
      <c r="L254" s="135"/>
      <c r="M254" s="135"/>
      <c r="N254" s="135"/>
      <c r="O254" s="135"/>
      <c r="P254" s="135"/>
      <c r="Q254" s="135"/>
      <c r="R254" s="135"/>
      <c r="S254" s="135"/>
      <c r="T254" s="135"/>
      <c r="U254" s="135"/>
      <c r="V254" s="135"/>
      <c r="W254" s="135"/>
      <c r="X254" s="135"/>
      <c r="Y254" s="135"/>
      <c r="Z254" s="135"/>
    </row>
    <row r="255" spans="1:26" ht="15.75" customHeight="1" x14ac:dyDescent="0.35">
      <c r="A255" s="143" t="s">
        <v>1649</v>
      </c>
      <c r="B255" s="144" t="s">
        <v>1415</v>
      </c>
      <c r="C255" s="135" t="s">
        <v>99</v>
      </c>
      <c r="D255" s="135" t="s">
        <v>497</v>
      </c>
      <c r="E255" s="145">
        <v>3.030358524999999E-2</v>
      </c>
      <c r="F255" s="146">
        <f>IF(D255="CO2",E255,IF(D255="CH4",E255*'State 2005 Data'!$J$16,IF(D255="N2O",'State 2005 Data'!$J$17,IF(D255="Other",E255))))</f>
        <v>3.3940015479999995E-2</v>
      </c>
      <c r="G255" s="135"/>
      <c r="H255" s="121"/>
      <c r="I255" s="135"/>
      <c r="J255" s="135"/>
      <c r="K255" s="135"/>
      <c r="L255" s="135"/>
      <c r="M255" s="135"/>
      <c r="N255" s="135"/>
      <c r="O255" s="135"/>
      <c r="P255" s="135"/>
      <c r="Q255" s="135"/>
      <c r="R255" s="135"/>
      <c r="S255" s="135"/>
      <c r="T255" s="135"/>
      <c r="U255" s="135"/>
      <c r="V255" s="135"/>
      <c r="W255" s="135"/>
      <c r="X255" s="135"/>
      <c r="Y255" s="135"/>
      <c r="Z255" s="135"/>
    </row>
    <row r="256" spans="1:26" ht="15.75" customHeight="1" x14ac:dyDescent="0.35">
      <c r="A256" s="143" t="s">
        <v>1649</v>
      </c>
      <c r="B256" s="144" t="s">
        <v>1415</v>
      </c>
      <c r="C256" s="135" t="s">
        <v>99</v>
      </c>
      <c r="D256" s="135" t="s">
        <v>498</v>
      </c>
      <c r="E256" s="145">
        <v>4.9726762340000001E-2</v>
      </c>
      <c r="F256" s="146">
        <f>IF(D256="CO2",E256,IF(D256="CH4",E256*'State 2005 Data'!$J$16,IF(D256="N2O",'State 2005 Data'!$J$17,IF(D256="Other",E256))))</f>
        <v>0.88926174496644295</v>
      </c>
      <c r="G256" s="135"/>
      <c r="H256" s="121"/>
      <c r="I256" s="135"/>
      <c r="J256" s="135"/>
      <c r="K256" s="135"/>
      <c r="L256" s="135"/>
      <c r="M256" s="135"/>
      <c r="N256" s="135"/>
      <c r="O256" s="135"/>
      <c r="P256" s="135"/>
      <c r="Q256" s="135"/>
      <c r="R256" s="135"/>
      <c r="S256" s="135"/>
      <c r="T256" s="135"/>
      <c r="U256" s="135"/>
      <c r="V256" s="135"/>
      <c r="W256" s="135"/>
      <c r="X256" s="135"/>
      <c r="Y256" s="135"/>
      <c r="Z256" s="135"/>
    </row>
    <row r="257" spans="1:26" ht="15.75" customHeight="1" x14ac:dyDescent="0.35">
      <c r="A257" s="143" t="s">
        <v>1649</v>
      </c>
      <c r="B257" s="144" t="s">
        <v>1415</v>
      </c>
      <c r="C257" s="135" t="s">
        <v>99</v>
      </c>
      <c r="D257" s="147" t="s">
        <v>486</v>
      </c>
      <c r="E257" s="145"/>
      <c r="F257" s="146">
        <f>IF(D257="CO2",E257,IF(D257="CH4",E257*'State 2005 Data'!$J$16,IF(D257="N2O",'State 2005 Data'!$J$17,IF(D257="Other",E257))))</f>
        <v>0</v>
      </c>
      <c r="G257" s="135"/>
      <c r="H257" s="121"/>
      <c r="I257" s="135"/>
      <c r="J257" s="135"/>
      <c r="K257" s="135"/>
      <c r="L257" s="135"/>
      <c r="M257" s="135"/>
      <c r="N257" s="135"/>
      <c r="O257" s="135"/>
      <c r="P257" s="135"/>
      <c r="Q257" s="135"/>
      <c r="R257" s="135"/>
      <c r="S257" s="135"/>
      <c r="T257" s="135"/>
      <c r="U257" s="135"/>
      <c r="V257" s="135"/>
      <c r="W257" s="135"/>
      <c r="X257" s="135"/>
      <c r="Y257" s="135"/>
      <c r="Z257" s="135"/>
    </row>
    <row r="258" spans="1:26" ht="15.75" customHeight="1" x14ac:dyDescent="0.35">
      <c r="A258" s="143" t="s">
        <v>1649</v>
      </c>
      <c r="B258" s="144" t="s">
        <v>1415</v>
      </c>
      <c r="C258" s="135" t="s">
        <v>713</v>
      </c>
      <c r="D258" s="135" t="s">
        <v>489</v>
      </c>
      <c r="E258" s="145">
        <v>6.7272215642933535</v>
      </c>
      <c r="F258" s="146">
        <f>IF(D258="CO2",E258,IF(D258="CH4",E258*'State 2005 Data'!$J$16,IF(D258="N2O",'State 2005 Data'!$J$17,IF(D258="Other",E258))))</f>
        <v>6.7272215642933535</v>
      </c>
      <c r="G258" s="135"/>
      <c r="H258" s="121"/>
      <c r="I258" s="135"/>
      <c r="J258" s="135"/>
      <c r="K258" s="135"/>
      <c r="L258" s="135"/>
      <c r="M258" s="135"/>
      <c r="N258" s="135"/>
      <c r="O258" s="135"/>
      <c r="P258" s="135"/>
      <c r="Q258" s="135"/>
      <c r="R258" s="135"/>
      <c r="S258" s="135"/>
      <c r="T258" s="135"/>
      <c r="U258" s="135"/>
      <c r="V258" s="135"/>
      <c r="W258" s="135"/>
      <c r="X258" s="135"/>
      <c r="Y258" s="135"/>
      <c r="Z258" s="135"/>
    </row>
    <row r="259" spans="1:26" ht="15.75" customHeight="1" x14ac:dyDescent="0.35">
      <c r="A259" s="143" t="s">
        <v>1649</v>
      </c>
      <c r="B259" s="144" t="s">
        <v>1415</v>
      </c>
      <c r="C259" s="135" t="s">
        <v>713</v>
      </c>
      <c r="D259" s="135" t="s">
        <v>497</v>
      </c>
      <c r="E259" s="145">
        <v>7.2678225749999992E-2</v>
      </c>
      <c r="F259" s="146">
        <f>IF(D259="CO2",E259,IF(D259="CH4",E259*'State 2005 Data'!$J$16,IF(D259="N2O",'State 2005 Data'!$J$17,IF(D259="Other",E259))))</f>
        <v>8.1399612839999996E-2</v>
      </c>
      <c r="G259" s="135"/>
      <c r="H259" s="121"/>
      <c r="I259" s="135"/>
      <c r="J259" s="135"/>
      <c r="K259" s="135"/>
      <c r="L259" s="135"/>
      <c r="M259" s="135"/>
      <c r="N259" s="135"/>
      <c r="O259" s="135"/>
      <c r="P259" s="135"/>
      <c r="Q259" s="135"/>
      <c r="R259" s="135"/>
      <c r="S259" s="135"/>
      <c r="T259" s="135"/>
      <c r="U259" s="135"/>
      <c r="V259" s="135"/>
      <c r="W259" s="135"/>
      <c r="X259" s="135"/>
      <c r="Y259" s="135"/>
      <c r="Z259" s="135"/>
    </row>
    <row r="260" spans="1:26" ht="15.75" customHeight="1" x14ac:dyDescent="0.35">
      <c r="A260" s="143" t="s">
        <v>1649</v>
      </c>
      <c r="B260" s="144" t="s">
        <v>1415</v>
      </c>
      <c r="C260" s="135" t="s">
        <v>713</v>
      </c>
      <c r="D260" s="135" t="s">
        <v>498</v>
      </c>
      <c r="E260" s="145">
        <v>2.3824346059999998E-2</v>
      </c>
      <c r="F260" s="146">
        <f>IF(D260="CO2",E260,IF(D260="CH4",E260*'State 2005 Data'!$J$16,IF(D260="N2O",'State 2005 Data'!$J$17,IF(D260="Other",E260))))</f>
        <v>0.88926174496644295</v>
      </c>
      <c r="G260" s="135"/>
      <c r="H260" s="121"/>
      <c r="I260" s="135"/>
      <c r="J260" s="135"/>
      <c r="K260" s="135"/>
      <c r="L260" s="135"/>
      <c r="M260" s="135"/>
      <c r="N260" s="135"/>
      <c r="O260" s="135"/>
      <c r="P260" s="135"/>
      <c r="Q260" s="135"/>
      <c r="R260" s="135"/>
      <c r="S260" s="135"/>
      <c r="T260" s="135"/>
      <c r="U260" s="135"/>
      <c r="V260" s="135"/>
      <c r="W260" s="135"/>
      <c r="X260" s="135"/>
      <c r="Y260" s="135"/>
      <c r="Z260" s="135"/>
    </row>
    <row r="261" spans="1:26" ht="15.75" customHeight="1" x14ac:dyDescent="0.35">
      <c r="A261" s="143" t="s">
        <v>1649</v>
      </c>
      <c r="B261" s="144" t="s">
        <v>1415</v>
      </c>
      <c r="C261" s="135" t="s">
        <v>713</v>
      </c>
      <c r="D261" s="147" t="s">
        <v>486</v>
      </c>
      <c r="E261" s="145"/>
      <c r="F261" s="146">
        <f>IF(D261="CO2",E261,IF(D261="CH4",E261*'State 2005 Data'!$J$16,IF(D261="N2O",'State 2005 Data'!$J$17,IF(D261="Other",E261))))</f>
        <v>0</v>
      </c>
      <c r="G261" s="135"/>
      <c r="H261" s="121"/>
      <c r="I261" s="135"/>
      <c r="J261" s="135"/>
      <c r="K261" s="135"/>
      <c r="L261" s="135"/>
      <c r="M261" s="135"/>
      <c r="N261" s="135"/>
      <c r="O261" s="135"/>
      <c r="P261" s="135"/>
      <c r="Q261" s="135"/>
      <c r="R261" s="135"/>
      <c r="S261" s="135"/>
      <c r="T261" s="135"/>
      <c r="U261" s="135"/>
      <c r="V261" s="135"/>
      <c r="W261" s="135"/>
      <c r="X261" s="135"/>
      <c r="Y261" s="135"/>
      <c r="Z261" s="135"/>
    </row>
    <row r="262" spans="1:26" ht="15.75" customHeight="1" x14ac:dyDescent="0.35">
      <c r="A262" s="143" t="s">
        <v>1649</v>
      </c>
      <c r="B262" s="144" t="s">
        <v>1415</v>
      </c>
      <c r="C262" s="135" t="s">
        <v>4</v>
      </c>
      <c r="D262" s="135" t="s">
        <v>489</v>
      </c>
      <c r="E262" s="145">
        <v>9.3515418329207129</v>
      </c>
      <c r="F262" s="146">
        <f>IF(D262="CO2",E262,IF(D262="CH4",E262*'State 2005 Data'!$J$16,IF(D262="N2O",'State 2005 Data'!$J$17,IF(D262="Other",E262))))</f>
        <v>9.3515418329207129</v>
      </c>
      <c r="G262" s="135"/>
      <c r="H262" s="121"/>
      <c r="I262" s="135"/>
      <c r="J262" s="135"/>
      <c r="K262" s="135"/>
      <c r="L262" s="135"/>
      <c r="M262" s="135"/>
      <c r="N262" s="135"/>
      <c r="O262" s="135"/>
      <c r="P262" s="135"/>
      <c r="Q262" s="135"/>
      <c r="R262" s="135"/>
      <c r="S262" s="135"/>
      <c r="T262" s="135"/>
      <c r="U262" s="135"/>
      <c r="V262" s="135"/>
      <c r="W262" s="135"/>
      <c r="X262" s="135"/>
      <c r="Y262" s="135"/>
      <c r="Z262" s="135"/>
    </row>
    <row r="263" spans="1:26" ht="15.75" customHeight="1" x14ac:dyDescent="0.35">
      <c r="A263" s="143" t="s">
        <v>1649</v>
      </c>
      <c r="B263" s="144" t="s">
        <v>1415</v>
      </c>
      <c r="C263" s="135" t="s">
        <v>4</v>
      </c>
      <c r="D263" s="135" t="s">
        <v>497</v>
      </c>
      <c r="E263" s="145">
        <v>8.2130164830722538E-2</v>
      </c>
      <c r="F263" s="146">
        <f>IF(D263="CO2",E263,IF(D263="CH4",E263*'State 2005 Data'!$J$16,IF(D263="N2O",'State 2005 Data'!$J$17,IF(D263="Other",E263))))</f>
        <v>9.1985784610409252E-2</v>
      </c>
      <c r="G263" s="135"/>
      <c r="H263" s="121"/>
      <c r="I263" s="135"/>
      <c r="J263" s="135"/>
      <c r="K263" s="135"/>
      <c r="L263" s="135"/>
      <c r="M263" s="135"/>
      <c r="N263" s="135"/>
      <c r="O263" s="135"/>
      <c r="P263" s="135"/>
      <c r="Q263" s="135"/>
      <c r="R263" s="135"/>
      <c r="S263" s="135"/>
      <c r="T263" s="135"/>
      <c r="U263" s="135"/>
      <c r="V263" s="135"/>
      <c r="W263" s="135"/>
      <c r="X263" s="135"/>
      <c r="Y263" s="135"/>
      <c r="Z263" s="135"/>
    </row>
    <row r="264" spans="1:26" ht="15.75" customHeight="1" x14ac:dyDescent="0.35">
      <c r="A264" s="143" t="s">
        <v>1649</v>
      </c>
      <c r="B264" s="144" t="s">
        <v>1415</v>
      </c>
      <c r="C264" s="135" t="s">
        <v>4</v>
      </c>
      <c r="D264" s="135" t="s">
        <v>498</v>
      </c>
      <c r="E264" s="145">
        <v>1.0667549093099755</v>
      </c>
      <c r="F264" s="146">
        <f>IF(D264="CO2",E264,IF(D264="CH4",E264*'State 2005 Data'!$J$16,IF(D264="N2O",'State 2005 Data'!$J$17,IF(D264="Other",E264))))</f>
        <v>0.88926174496644295</v>
      </c>
      <c r="G264" s="135"/>
      <c r="H264" s="121"/>
      <c r="I264" s="135"/>
      <c r="J264" s="135"/>
      <c r="K264" s="135"/>
      <c r="L264" s="135"/>
      <c r="M264" s="135"/>
      <c r="N264" s="135"/>
      <c r="O264" s="135"/>
      <c r="P264" s="135"/>
      <c r="Q264" s="135"/>
      <c r="R264" s="135"/>
      <c r="S264" s="135"/>
      <c r="T264" s="135"/>
      <c r="U264" s="135"/>
      <c r="V264" s="135"/>
      <c r="W264" s="135"/>
      <c r="X264" s="135"/>
      <c r="Y264" s="135"/>
      <c r="Z264" s="135"/>
    </row>
    <row r="265" spans="1:26" ht="15.75" customHeight="1" x14ac:dyDescent="0.35">
      <c r="A265" s="143" t="s">
        <v>1649</v>
      </c>
      <c r="B265" s="144" t="s">
        <v>1415</v>
      </c>
      <c r="C265" s="135" t="s">
        <v>4</v>
      </c>
      <c r="D265" s="147" t="s">
        <v>486</v>
      </c>
      <c r="E265" s="145"/>
      <c r="F265" s="146">
        <f>IF(D265="CO2",E265,IF(D265="CH4",E265*'State 2005 Data'!$J$16,IF(D265="N2O",'State 2005 Data'!$J$17,IF(D265="Other",E265))))</f>
        <v>0</v>
      </c>
      <c r="G265" s="135"/>
      <c r="H265" s="121"/>
      <c r="I265" s="135"/>
      <c r="J265" s="135"/>
      <c r="K265" s="135"/>
      <c r="L265" s="135"/>
      <c r="M265" s="135"/>
      <c r="N265" s="135"/>
      <c r="O265" s="135"/>
      <c r="P265" s="135"/>
      <c r="Q265" s="135"/>
      <c r="R265" s="135"/>
      <c r="S265" s="135"/>
      <c r="T265" s="135"/>
      <c r="U265" s="135"/>
      <c r="V265" s="135"/>
      <c r="W265" s="135"/>
      <c r="X265" s="135"/>
      <c r="Y265" s="135"/>
      <c r="Z265" s="135"/>
    </row>
    <row r="266" spans="1:26" ht="15.75" customHeight="1" x14ac:dyDescent="0.35">
      <c r="A266" s="143" t="s">
        <v>1649</v>
      </c>
      <c r="B266" s="144" t="s">
        <v>1415</v>
      </c>
      <c r="C266" s="135" t="s">
        <v>9</v>
      </c>
      <c r="D266" s="135" t="s">
        <v>489</v>
      </c>
      <c r="E266" s="146">
        <v>3.934310155889575</v>
      </c>
      <c r="F266" s="146">
        <f>IF(D266="CO2",E266,IF(D266="CH4",E266*'State 2005 Data'!$J$16,IF(D266="N2O",'State 2005 Data'!$J$17,IF(D266="Other",E266))))</f>
        <v>3.934310155889575</v>
      </c>
      <c r="G266" s="135"/>
      <c r="H266" s="121"/>
      <c r="I266" s="135"/>
      <c r="J266" s="135"/>
      <c r="K266" s="135"/>
      <c r="L266" s="135"/>
      <c r="M266" s="135"/>
      <c r="N266" s="135"/>
      <c r="O266" s="135"/>
      <c r="P266" s="135"/>
      <c r="Q266" s="135"/>
      <c r="R266" s="135"/>
      <c r="S266" s="135"/>
      <c r="T266" s="135"/>
      <c r="U266" s="135"/>
      <c r="V266" s="135"/>
      <c r="W266" s="135"/>
      <c r="X266" s="135"/>
      <c r="Y266" s="135"/>
      <c r="Z266" s="135"/>
    </row>
    <row r="267" spans="1:26" ht="15.75" customHeight="1" x14ac:dyDescent="0.35">
      <c r="A267" s="143" t="s">
        <v>1649</v>
      </c>
      <c r="B267" s="144" t="s">
        <v>1415</v>
      </c>
      <c r="C267" s="135" t="s">
        <v>9</v>
      </c>
      <c r="D267" s="135" t="s">
        <v>497</v>
      </c>
      <c r="E267" s="145">
        <v>0.23767575650850534</v>
      </c>
      <c r="F267" s="146">
        <f>IF(D267="CO2",E267,IF(D267="CH4",E267*'State 2005 Data'!$J$16,IF(D267="N2O",'State 2005 Data'!$J$17,IF(D267="Other",E267))))</f>
        <v>0.26619684728952603</v>
      </c>
      <c r="G267" s="135"/>
      <c r="H267" s="121"/>
      <c r="I267" s="135"/>
      <c r="J267" s="135"/>
      <c r="K267" s="135"/>
      <c r="L267" s="135"/>
      <c r="M267" s="135"/>
      <c r="N267" s="135"/>
      <c r="O267" s="135"/>
      <c r="P267" s="135"/>
      <c r="Q267" s="135"/>
      <c r="R267" s="135"/>
      <c r="S267" s="135"/>
      <c r="T267" s="135"/>
      <c r="U267" s="135"/>
      <c r="V267" s="135"/>
      <c r="W267" s="135"/>
      <c r="X267" s="135"/>
      <c r="Y267" s="135"/>
      <c r="Z267" s="135"/>
    </row>
    <row r="268" spans="1:26" ht="15.75" customHeight="1" x14ac:dyDescent="0.35">
      <c r="A268" s="143" t="s">
        <v>1649</v>
      </c>
      <c r="B268" s="144" t="s">
        <v>1415</v>
      </c>
      <c r="C268" s="135" t="s">
        <v>9</v>
      </c>
      <c r="D268" s="135" t="s">
        <v>498</v>
      </c>
      <c r="E268" s="145">
        <v>8.2453086900261194E-2</v>
      </c>
      <c r="F268" s="146">
        <f>IF(D268="CO2",E268,IF(D268="CH4",E268*'State 2005 Data'!$J$16,IF(D268="N2O",'State 2005 Data'!$J$17,IF(D268="Other",E268))))</f>
        <v>0.88926174496644295</v>
      </c>
      <c r="G268" s="135"/>
      <c r="H268" s="121"/>
      <c r="I268" s="135"/>
      <c r="J268" s="135"/>
      <c r="K268" s="135"/>
      <c r="L268" s="135"/>
      <c r="M268" s="135"/>
      <c r="N268" s="135"/>
      <c r="O268" s="135"/>
      <c r="P268" s="135"/>
      <c r="Q268" s="135"/>
      <c r="R268" s="135"/>
      <c r="S268" s="135"/>
      <c r="T268" s="135"/>
      <c r="U268" s="135"/>
      <c r="V268" s="135"/>
      <c r="W268" s="135"/>
      <c r="X268" s="135"/>
      <c r="Y268" s="135"/>
      <c r="Z268" s="135"/>
    </row>
    <row r="269" spans="1:26" ht="15.75" customHeight="1" x14ac:dyDescent="0.35">
      <c r="A269" s="143" t="s">
        <v>1649</v>
      </c>
      <c r="B269" s="144" t="s">
        <v>1415</v>
      </c>
      <c r="C269" s="135" t="s">
        <v>9</v>
      </c>
      <c r="D269" s="135" t="s">
        <v>486</v>
      </c>
      <c r="E269" s="145">
        <v>0.48102752916835578</v>
      </c>
      <c r="F269" s="146">
        <f>IF(D269="CO2",E269,IF(D269="CH4",E269*'State 2005 Data'!$J$16,IF(D269="N2O",'State 2005 Data'!$J$17,IF(D269="Other",E269))))</f>
        <v>0.48102752916835578</v>
      </c>
      <c r="G269" s="135"/>
      <c r="H269" s="121"/>
      <c r="I269" s="135"/>
      <c r="J269" s="135"/>
      <c r="K269" s="135"/>
      <c r="L269" s="135"/>
      <c r="M269" s="135"/>
      <c r="N269" s="135"/>
      <c r="O269" s="135"/>
      <c r="P269" s="135"/>
      <c r="Q269" s="135"/>
      <c r="R269" s="135"/>
      <c r="S269" s="135"/>
      <c r="T269" s="135"/>
      <c r="U269" s="135"/>
      <c r="V269" s="135"/>
      <c r="W269" s="135"/>
      <c r="X269" s="135"/>
      <c r="Y269" s="135"/>
      <c r="Z269" s="135"/>
    </row>
    <row r="270" spans="1:26" ht="15.75" customHeight="1" x14ac:dyDescent="0.35">
      <c r="A270" s="143" t="s">
        <v>1650</v>
      </c>
      <c r="B270" s="144" t="s">
        <v>1416</v>
      </c>
      <c r="C270" s="135" t="s">
        <v>99</v>
      </c>
      <c r="D270" s="135" t="s">
        <v>489</v>
      </c>
      <c r="E270" s="145">
        <v>31.597643531999747</v>
      </c>
      <c r="F270" s="146">
        <f>IF(D270="CO2",E270,IF(D270="CH4",E270*'State 2005 Data'!$J$16,IF(D270="N2O",'State 2005 Data'!$J$17,IF(D270="Other",E270))))</f>
        <v>31.597643531999747</v>
      </c>
      <c r="G270" s="135"/>
      <c r="H270" s="121"/>
      <c r="I270" s="135"/>
      <c r="J270" s="135"/>
      <c r="K270" s="135"/>
      <c r="L270" s="135"/>
      <c r="M270" s="135"/>
      <c r="N270" s="135"/>
      <c r="O270" s="135"/>
      <c r="P270" s="135"/>
      <c r="Q270" s="135"/>
      <c r="R270" s="135"/>
      <c r="S270" s="135"/>
      <c r="T270" s="135"/>
      <c r="U270" s="135"/>
      <c r="V270" s="135"/>
      <c r="W270" s="135"/>
      <c r="X270" s="135"/>
      <c r="Y270" s="135"/>
      <c r="Z270" s="135"/>
    </row>
    <row r="271" spans="1:26" ht="15.75" customHeight="1" x14ac:dyDescent="0.35">
      <c r="A271" s="143" t="s">
        <v>1650</v>
      </c>
      <c r="B271" s="144" t="s">
        <v>1416</v>
      </c>
      <c r="C271" s="135" t="s">
        <v>99</v>
      </c>
      <c r="D271" s="135" t="s">
        <v>497</v>
      </c>
      <c r="E271" s="145">
        <v>1.0942924E-2</v>
      </c>
      <c r="F271" s="146">
        <f>IF(D271="CO2",E271,IF(D271="CH4",E271*'State 2005 Data'!$J$16,IF(D271="N2O",'State 2005 Data'!$J$17,IF(D271="Other",E271))))</f>
        <v>1.225607488E-2</v>
      </c>
      <c r="G271" s="135"/>
      <c r="H271" s="121"/>
      <c r="I271" s="135"/>
      <c r="J271" s="135"/>
      <c r="K271" s="135"/>
      <c r="L271" s="135"/>
      <c r="M271" s="135"/>
      <c r="N271" s="135"/>
      <c r="O271" s="135"/>
      <c r="P271" s="135"/>
      <c r="Q271" s="135"/>
      <c r="R271" s="135"/>
      <c r="S271" s="135"/>
      <c r="T271" s="135"/>
      <c r="U271" s="135"/>
      <c r="V271" s="135"/>
      <c r="W271" s="135"/>
      <c r="X271" s="135"/>
      <c r="Y271" s="135"/>
      <c r="Z271" s="135"/>
    </row>
    <row r="272" spans="1:26" ht="15.75" customHeight="1" x14ac:dyDescent="0.35">
      <c r="A272" s="143" t="s">
        <v>1650</v>
      </c>
      <c r="B272" s="144" t="s">
        <v>1416</v>
      </c>
      <c r="C272" s="135" t="s">
        <v>99</v>
      </c>
      <c r="D272" s="135" t="s">
        <v>498</v>
      </c>
      <c r="E272" s="145">
        <v>0.13991847384</v>
      </c>
      <c r="F272" s="146">
        <f>IF(D272="CO2",E272,IF(D272="CH4",E272*'State 2005 Data'!$J$16,IF(D272="N2O",'State 2005 Data'!$J$17,IF(D272="Other",E272))))</f>
        <v>0.88926174496644295</v>
      </c>
      <c r="G272" s="135"/>
      <c r="H272" s="121"/>
      <c r="I272" s="135"/>
      <c r="J272" s="135"/>
      <c r="K272" s="135"/>
      <c r="L272" s="135"/>
      <c r="M272" s="135"/>
      <c r="N272" s="135"/>
      <c r="O272" s="135"/>
      <c r="P272" s="135"/>
      <c r="Q272" s="135"/>
      <c r="R272" s="135"/>
      <c r="S272" s="135"/>
      <c r="T272" s="135"/>
      <c r="U272" s="135"/>
      <c r="V272" s="135"/>
      <c r="W272" s="135"/>
      <c r="X272" s="135"/>
      <c r="Y272" s="135"/>
      <c r="Z272" s="135"/>
    </row>
    <row r="273" spans="1:26" ht="15.75" customHeight="1" x14ac:dyDescent="0.35">
      <c r="A273" s="143" t="s">
        <v>1650</v>
      </c>
      <c r="B273" s="144" t="s">
        <v>1416</v>
      </c>
      <c r="C273" s="135" t="s">
        <v>99</v>
      </c>
      <c r="D273" s="147" t="s">
        <v>486</v>
      </c>
      <c r="E273" s="145"/>
      <c r="F273" s="146">
        <f>IF(D273="CO2",E273,IF(D273="CH4",E273*'State 2005 Data'!$J$16,IF(D273="N2O",'State 2005 Data'!$J$17,IF(D273="Other",E273))))</f>
        <v>0</v>
      </c>
      <c r="G273" s="135"/>
      <c r="H273" s="121"/>
      <c r="I273" s="135"/>
      <c r="J273" s="135"/>
      <c r="K273" s="135"/>
      <c r="L273" s="135"/>
      <c r="M273" s="135"/>
      <c r="N273" s="135"/>
      <c r="O273" s="135"/>
      <c r="P273" s="135"/>
      <c r="Q273" s="135"/>
      <c r="R273" s="135"/>
      <c r="S273" s="135"/>
      <c r="T273" s="135"/>
      <c r="U273" s="135"/>
      <c r="V273" s="135"/>
      <c r="W273" s="135"/>
      <c r="X273" s="135"/>
      <c r="Y273" s="135"/>
      <c r="Z273" s="135"/>
    </row>
    <row r="274" spans="1:26" ht="15.75" customHeight="1" x14ac:dyDescent="0.35">
      <c r="A274" s="143" t="s">
        <v>1650</v>
      </c>
      <c r="B274" s="144" t="s">
        <v>1416</v>
      </c>
      <c r="C274" s="135" t="s">
        <v>713</v>
      </c>
      <c r="D274" s="135" t="s">
        <v>489</v>
      </c>
      <c r="E274" s="145">
        <v>12.174163438091993</v>
      </c>
      <c r="F274" s="146">
        <f>IF(D274="CO2",E274,IF(D274="CH4",E274*'State 2005 Data'!$J$16,IF(D274="N2O",'State 2005 Data'!$J$17,IF(D274="Other",E274))))</f>
        <v>12.174163438091993</v>
      </c>
      <c r="G274" s="135"/>
      <c r="H274" s="121"/>
      <c r="I274" s="135"/>
      <c r="J274" s="135"/>
      <c r="K274" s="135"/>
      <c r="L274" s="135"/>
      <c r="M274" s="135"/>
      <c r="N274" s="135"/>
      <c r="O274" s="135"/>
      <c r="P274" s="135"/>
      <c r="Q274" s="135"/>
      <c r="R274" s="135"/>
      <c r="S274" s="135"/>
      <c r="T274" s="135"/>
      <c r="U274" s="135"/>
      <c r="V274" s="135"/>
      <c r="W274" s="135"/>
      <c r="X274" s="135"/>
      <c r="Y274" s="135"/>
      <c r="Z274" s="135"/>
    </row>
    <row r="275" spans="1:26" ht="15.75" customHeight="1" x14ac:dyDescent="0.35">
      <c r="A275" s="143" t="s">
        <v>1650</v>
      </c>
      <c r="B275" s="144" t="s">
        <v>1416</v>
      </c>
      <c r="C275" s="135" t="s">
        <v>713</v>
      </c>
      <c r="D275" s="135" t="s">
        <v>497</v>
      </c>
      <c r="E275" s="145">
        <v>7.5854208499999992E-2</v>
      </c>
      <c r="F275" s="146">
        <f>IF(D275="CO2",E275,IF(D275="CH4",E275*'State 2005 Data'!$J$16,IF(D275="N2O",'State 2005 Data'!$J$17,IF(D275="Other",E275))))</f>
        <v>8.4956713520000005E-2</v>
      </c>
      <c r="G275" s="135"/>
      <c r="H275" s="121"/>
      <c r="I275" s="135"/>
      <c r="J275" s="135"/>
      <c r="K275" s="135"/>
      <c r="L275" s="135"/>
      <c r="M275" s="135"/>
      <c r="N275" s="135"/>
      <c r="O275" s="135"/>
      <c r="P275" s="135"/>
      <c r="Q275" s="135"/>
      <c r="R275" s="135"/>
      <c r="S275" s="135"/>
      <c r="T275" s="135"/>
      <c r="U275" s="135"/>
      <c r="V275" s="135"/>
      <c r="W275" s="135"/>
      <c r="X275" s="135"/>
      <c r="Y275" s="135"/>
      <c r="Z275" s="135"/>
    </row>
    <row r="276" spans="1:26" ht="15.75" customHeight="1" x14ac:dyDescent="0.35">
      <c r="A276" s="143" t="s">
        <v>1650</v>
      </c>
      <c r="B276" s="144" t="s">
        <v>1416</v>
      </c>
      <c r="C276" s="135" t="s">
        <v>713</v>
      </c>
      <c r="D276" s="135" t="s">
        <v>498</v>
      </c>
      <c r="E276" s="145">
        <v>2.0307150399999998E-2</v>
      </c>
      <c r="F276" s="146">
        <f>IF(D276="CO2",E276,IF(D276="CH4",E276*'State 2005 Data'!$J$16,IF(D276="N2O",'State 2005 Data'!$J$17,IF(D276="Other",E276))))</f>
        <v>0.88926174496644295</v>
      </c>
      <c r="G276" s="135"/>
      <c r="H276" s="121"/>
      <c r="I276" s="135"/>
      <c r="J276" s="135"/>
      <c r="K276" s="135"/>
      <c r="L276" s="135"/>
      <c r="M276" s="135"/>
      <c r="N276" s="135"/>
      <c r="O276" s="135"/>
      <c r="P276" s="135"/>
      <c r="Q276" s="135"/>
      <c r="R276" s="135"/>
      <c r="S276" s="135"/>
      <c r="T276" s="135"/>
      <c r="U276" s="135"/>
      <c r="V276" s="135"/>
      <c r="W276" s="135"/>
      <c r="X276" s="135"/>
      <c r="Y276" s="135"/>
      <c r="Z276" s="135"/>
    </row>
    <row r="277" spans="1:26" ht="15.75" customHeight="1" x14ac:dyDescent="0.35">
      <c r="A277" s="143" t="s">
        <v>1650</v>
      </c>
      <c r="B277" s="144" t="s">
        <v>1416</v>
      </c>
      <c r="C277" s="135" t="s">
        <v>713</v>
      </c>
      <c r="D277" s="147" t="s">
        <v>486</v>
      </c>
      <c r="E277" s="145"/>
      <c r="F277" s="146">
        <f>IF(D277="CO2",E277,IF(D277="CH4",E277*'State 2005 Data'!$J$16,IF(D277="N2O",'State 2005 Data'!$J$17,IF(D277="Other",E277))))</f>
        <v>0</v>
      </c>
      <c r="G277" s="135"/>
      <c r="H277" s="121"/>
      <c r="I277" s="135"/>
      <c r="J277" s="135"/>
      <c r="K277" s="135"/>
      <c r="L277" s="135"/>
      <c r="M277" s="135"/>
      <c r="N277" s="135"/>
      <c r="O277" s="135"/>
      <c r="P277" s="135"/>
      <c r="Q277" s="135"/>
      <c r="R277" s="135"/>
      <c r="S277" s="135"/>
      <c r="T277" s="135"/>
      <c r="U277" s="135"/>
      <c r="V277" s="135"/>
      <c r="W277" s="135"/>
      <c r="X277" s="135"/>
      <c r="Y277" s="135"/>
      <c r="Z277" s="135"/>
    </row>
    <row r="278" spans="1:26" ht="15.75" customHeight="1" x14ac:dyDescent="0.35">
      <c r="A278" s="143" t="s">
        <v>1650</v>
      </c>
      <c r="B278" s="144" t="s">
        <v>1416</v>
      </c>
      <c r="C278" s="135" t="s">
        <v>4</v>
      </c>
      <c r="D278" s="135" t="s">
        <v>489</v>
      </c>
      <c r="E278" s="145">
        <v>31.984353590306291</v>
      </c>
      <c r="F278" s="146">
        <f>IF(D278="CO2",E278,IF(D278="CH4",E278*'State 2005 Data'!$J$16,IF(D278="N2O",'State 2005 Data'!$J$17,IF(D278="Other",E278))))</f>
        <v>31.984353590306291</v>
      </c>
      <c r="G278" s="135"/>
      <c r="H278" s="121"/>
      <c r="I278" s="135"/>
      <c r="J278" s="135"/>
      <c r="K278" s="135"/>
      <c r="L278" s="135"/>
      <c r="M278" s="135"/>
      <c r="N278" s="135"/>
      <c r="O278" s="135"/>
      <c r="P278" s="135"/>
      <c r="Q278" s="135"/>
      <c r="R278" s="135"/>
      <c r="S278" s="135"/>
      <c r="T278" s="135"/>
      <c r="U278" s="135"/>
      <c r="V278" s="135"/>
      <c r="W278" s="135"/>
      <c r="X278" s="135"/>
      <c r="Y278" s="135"/>
      <c r="Z278" s="135"/>
    </row>
    <row r="279" spans="1:26" ht="15.75" customHeight="1" x14ac:dyDescent="0.35">
      <c r="A279" s="143" t="s">
        <v>1650</v>
      </c>
      <c r="B279" s="144" t="s">
        <v>1416</v>
      </c>
      <c r="C279" s="135" t="s">
        <v>4</v>
      </c>
      <c r="D279" s="135" t="s">
        <v>497</v>
      </c>
      <c r="E279" s="145">
        <v>8.2130164830722538E-2</v>
      </c>
      <c r="F279" s="146">
        <f>IF(D279="CO2",E279,IF(D279="CH4",E279*'State 2005 Data'!$J$16,IF(D279="N2O",'State 2005 Data'!$J$17,IF(D279="Other",E279))))</f>
        <v>9.1985784610409252E-2</v>
      </c>
      <c r="G279" s="135"/>
      <c r="H279" s="121"/>
      <c r="I279" s="135"/>
      <c r="J279" s="135"/>
      <c r="K279" s="135"/>
      <c r="L279" s="135"/>
      <c r="M279" s="135"/>
      <c r="N279" s="135"/>
      <c r="O279" s="135"/>
      <c r="P279" s="135"/>
      <c r="Q279" s="135"/>
      <c r="R279" s="135"/>
      <c r="S279" s="135"/>
      <c r="T279" s="135"/>
      <c r="U279" s="135"/>
      <c r="V279" s="135"/>
      <c r="W279" s="135"/>
      <c r="X279" s="135"/>
      <c r="Y279" s="135"/>
      <c r="Z279" s="135"/>
    </row>
    <row r="280" spans="1:26" ht="15.75" customHeight="1" x14ac:dyDescent="0.35">
      <c r="A280" s="143" t="s">
        <v>1650</v>
      </c>
      <c r="B280" s="144" t="s">
        <v>1416</v>
      </c>
      <c r="C280" s="135" t="s">
        <v>4</v>
      </c>
      <c r="D280" s="135" t="s">
        <v>498</v>
      </c>
      <c r="E280" s="145">
        <v>1.0667549093099755</v>
      </c>
      <c r="F280" s="146">
        <f>IF(D280="CO2",E280,IF(D280="CH4",E280*'State 2005 Data'!$J$16,IF(D280="N2O",'State 2005 Data'!$J$17,IF(D280="Other",E280))))</f>
        <v>0.88926174496644295</v>
      </c>
      <c r="G280" s="135"/>
      <c r="H280" s="121"/>
      <c r="I280" s="135"/>
      <c r="J280" s="135"/>
      <c r="K280" s="135"/>
      <c r="L280" s="135"/>
      <c r="M280" s="135"/>
      <c r="N280" s="135"/>
      <c r="O280" s="135"/>
      <c r="P280" s="135"/>
      <c r="Q280" s="135"/>
      <c r="R280" s="135"/>
      <c r="S280" s="135"/>
      <c r="T280" s="135"/>
      <c r="U280" s="135"/>
      <c r="V280" s="135"/>
      <c r="W280" s="135"/>
      <c r="X280" s="135"/>
      <c r="Y280" s="135"/>
      <c r="Z280" s="135"/>
    </row>
    <row r="281" spans="1:26" ht="15.75" customHeight="1" x14ac:dyDescent="0.35">
      <c r="A281" s="143" t="s">
        <v>1650</v>
      </c>
      <c r="B281" s="144" t="s">
        <v>1416</v>
      </c>
      <c r="C281" s="135" t="s">
        <v>4</v>
      </c>
      <c r="D281" s="147" t="s">
        <v>486</v>
      </c>
      <c r="E281" s="145"/>
      <c r="F281" s="146">
        <f>IF(D281="CO2",E281,IF(D281="CH4",E281*'State 2005 Data'!$J$16,IF(D281="N2O",'State 2005 Data'!$J$17,IF(D281="Other",E281))))</f>
        <v>0</v>
      </c>
      <c r="G281" s="135"/>
      <c r="H281" s="121"/>
      <c r="I281" s="135"/>
      <c r="J281" s="135"/>
      <c r="K281" s="135"/>
      <c r="L281" s="135"/>
      <c r="M281" s="135"/>
      <c r="N281" s="135"/>
      <c r="O281" s="135"/>
      <c r="P281" s="135"/>
      <c r="Q281" s="135"/>
      <c r="R281" s="135"/>
      <c r="S281" s="135"/>
      <c r="T281" s="135"/>
      <c r="U281" s="135"/>
      <c r="V281" s="135"/>
      <c r="W281" s="135"/>
      <c r="X281" s="135"/>
      <c r="Y281" s="135"/>
      <c r="Z281" s="135"/>
    </row>
    <row r="282" spans="1:26" ht="15.75" customHeight="1" x14ac:dyDescent="0.35">
      <c r="A282" s="143" t="s">
        <v>1650</v>
      </c>
      <c r="B282" s="144" t="s">
        <v>1416</v>
      </c>
      <c r="C282" s="135" t="s">
        <v>9</v>
      </c>
      <c r="D282" s="135" t="s">
        <v>489</v>
      </c>
      <c r="E282" s="146">
        <v>10.720007384219727</v>
      </c>
      <c r="F282" s="146">
        <f>IF(D282="CO2",E282,IF(D282="CH4",E282*'State 2005 Data'!$J$16,IF(D282="N2O",'State 2005 Data'!$J$17,IF(D282="Other",E282))))</f>
        <v>10.720007384219727</v>
      </c>
      <c r="G282" s="135"/>
      <c r="H282" s="121"/>
      <c r="I282" s="135"/>
      <c r="J282" s="135"/>
      <c r="K282" s="135"/>
      <c r="L282" s="135"/>
      <c r="M282" s="135"/>
      <c r="N282" s="135"/>
      <c r="O282" s="135"/>
      <c r="P282" s="135"/>
      <c r="Q282" s="135"/>
      <c r="R282" s="135"/>
      <c r="S282" s="135"/>
      <c r="T282" s="135"/>
      <c r="U282" s="135"/>
      <c r="V282" s="135"/>
      <c r="W282" s="135"/>
      <c r="X282" s="135"/>
      <c r="Y282" s="135"/>
      <c r="Z282" s="135"/>
    </row>
    <row r="283" spans="1:26" ht="15.75" customHeight="1" x14ac:dyDescent="0.35">
      <c r="A283" s="143" t="s">
        <v>1650</v>
      </c>
      <c r="B283" s="144" t="s">
        <v>1416</v>
      </c>
      <c r="C283" s="135" t="s">
        <v>9</v>
      </c>
      <c r="D283" s="135" t="s">
        <v>497</v>
      </c>
      <c r="E283" s="145">
        <v>1.0689291825199037</v>
      </c>
      <c r="F283" s="146">
        <f>IF(D283="CO2",E283,IF(D283="CH4",E283*'State 2005 Data'!$J$16,IF(D283="N2O",'State 2005 Data'!$J$17,IF(D283="Other",E283))))</f>
        <v>1.1972006844222922</v>
      </c>
      <c r="G283" s="135"/>
      <c r="H283" s="121"/>
      <c r="I283" s="135"/>
      <c r="J283" s="135"/>
      <c r="K283" s="135"/>
      <c r="L283" s="135"/>
      <c r="M283" s="135"/>
      <c r="N283" s="135"/>
      <c r="O283" s="135"/>
      <c r="P283" s="135"/>
      <c r="Q283" s="135"/>
      <c r="R283" s="135"/>
      <c r="S283" s="135"/>
      <c r="T283" s="135"/>
      <c r="U283" s="135"/>
      <c r="V283" s="135"/>
      <c r="W283" s="135"/>
      <c r="X283" s="135"/>
      <c r="Y283" s="135"/>
      <c r="Z283" s="135"/>
    </row>
    <row r="284" spans="1:26" ht="15.75" customHeight="1" x14ac:dyDescent="0.35">
      <c r="A284" s="143" t="s">
        <v>1650</v>
      </c>
      <c r="B284" s="144" t="s">
        <v>1416</v>
      </c>
      <c r="C284" s="135" t="s">
        <v>9</v>
      </c>
      <c r="D284" s="135" t="s">
        <v>498</v>
      </c>
      <c r="E284" s="145">
        <v>3.526156079221298E-2</v>
      </c>
      <c r="F284" s="146">
        <f>IF(D284="CO2",E284,IF(D284="CH4",E284*'State 2005 Data'!$J$16,IF(D284="N2O",'State 2005 Data'!$J$17,IF(D284="Other",E284))))</f>
        <v>0.88926174496644295</v>
      </c>
      <c r="G284" s="135"/>
      <c r="H284" s="121"/>
      <c r="I284" s="135"/>
      <c r="J284" s="135"/>
      <c r="K284" s="135"/>
      <c r="L284" s="135"/>
      <c r="M284" s="135"/>
      <c r="N284" s="135"/>
      <c r="O284" s="135"/>
      <c r="P284" s="135"/>
      <c r="Q284" s="135"/>
      <c r="R284" s="135"/>
      <c r="S284" s="135"/>
      <c r="T284" s="135"/>
      <c r="U284" s="135"/>
      <c r="V284" s="135"/>
      <c r="W284" s="135"/>
      <c r="X284" s="135"/>
      <c r="Y284" s="135"/>
      <c r="Z284" s="135"/>
    </row>
    <row r="285" spans="1:26" ht="15.75" customHeight="1" x14ac:dyDescent="0.35">
      <c r="A285" s="143" t="s">
        <v>1650</v>
      </c>
      <c r="B285" s="144" t="s">
        <v>1416</v>
      </c>
      <c r="C285" s="135" t="s">
        <v>9</v>
      </c>
      <c r="D285" s="135" t="s">
        <v>486</v>
      </c>
      <c r="E285" s="145">
        <v>2.288636497563771</v>
      </c>
      <c r="F285" s="146">
        <f>IF(D285="CO2",E285,IF(D285="CH4",E285*'State 2005 Data'!$J$16,IF(D285="N2O",'State 2005 Data'!$J$17,IF(D285="Other",E285))))</f>
        <v>2.288636497563771</v>
      </c>
      <c r="G285" s="135"/>
      <c r="H285" s="121"/>
      <c r="I285" s="135"/>
      <c r="J285" s="135"/>
      <c r="K285" s="135"/>
      <c r="L285" s="135"/>
      <c r="M285" s="135"/>
      <c r="N285" s="135"/>
      <c r="O285" s="135"/>
      <c r="P285" s="135"/>
      <c r="Q285" s="135"/>
      <c r="R285" s="135"/>
      <c r="S285" s="135"/>
      <c r="T285" s="135"/>
      <c r="U285" s="135"/>
      <c r="V285" s="135"/>
      <c r="W285" s="135"/>
      <c r="X285" s="135"/>
      <c r="Y285" s="135"/>
      <c r="Z285" s="135"/>
    </row>
    <row r="286" spans="1:26" ht="15.75" customHeight="1" x14ac:dyDescent="0.35">
      <c r="A286" s="143" t="s">
        <v>1653</v>
      </c>
      <c r="B286" s="144" t="s">
        <v>1414</v>
      </c>
      <c r="C286" s="135" t="s">
        <v>99</v>
      </c>
      <c r="D286" s="135" t="s">
        <v>489</v>
      </c>
      <c r="E286" s="145">
        <v>74.302446823678565</v>
      </c>
      <c r="F286" s="146">
        <f>IF(D286="CO2",E286,IF(D286="CH4",E286*'State 2005 Data'!$J$16,IF(D286="N2O",'State 2005 Data'!$J$17,IF(D286="Other",E286))))</f>
        <v>74.302446823678565</v>
      </c>
      <c r="G286" s="135"/>
      <c r="H286" s="121"/>
      <c r="I286" s="135"/>
      <c r="J286" s="135"/>
      <c r="K286" s="135"/>
      <c r="L286" s="135"/>
      <c r="M286" s="135"/>
      <c r="N286" s="135"/>
      <c r="O286" s="135"/>
      <c r="P286" s="135"/>
      <c r="Q286" s="135"/>
      <c r="R286" s="135"/>
      <c r="S286" s="135"/>
      <c r="T286" s="135"/>
      <c r="U286" s="135"/>
      <c r="V286" s="135"/>
      <c r="W286" s="135"/>
      <c r="X286" s="135"/>
      <c r="Y286" s="135"/>
      <c r="Z286" s="135"/>
    </row>
    <row r="287" spans="1:26" ht="15.75" customHeight="1" x14ac:dyDescent="0.35">
      <c r="A287" s="143" t="s">
        <v>1653</v>
      </c>
      <c r="B287" s="144" t="s">
        <v>1414</v>
      </c>
      <c r="C287" s="135" t="s">
        <v>99</v>
      </c>
      <c r="D287" s="135" t="s">
        <v>497</v>
      </c>
      <c r="E287" s="145">
        <v>3.3007092749999994E-2</v>
      </c>
      <c r="F287" s="146">
        <f>IF(D287="CO2",E287,IF(D287="CH4",E287*'State 2005 Data'!$J$16,IF(D287="N2O",'State 2005 Data'!$J$17,IF(D287="Other",E287))))</f>
        <v>3.696794388E-2</v>
      </c>
      <c r="G287" s="135"/>
      <c r="H287" s="121"/>
      <c r="I287" s="135"/>
      <c r="J287" s="135"/>
      <c r="K287" s="135"/>
      <c r="L287" s="135"/>
      <c r="M287" s="135"/>
      <c r="N287" s="135"/>
      <c r="O287" s="135"/>
      <c r="P287" s="135"/>
      <c r="Q287" s="135"/>
      <c r="R287" s="135"/>
      <c r="S287" s="135"/>
      <c r="T287" s="135"/>
      <c r="U287" s="135"/>
      <c r="V287" s="135"/>
      <c r="W287" s="135"/>
      <c r="X287" s="135"/>
      <c r="Y287" s="135"/>
      <c r="Z287" s="135"/>
    </row>
    <row r="288" spans="1:26" ht="15.75" customHeight="1" x14ac:dyDescent="0.35">
      <c r="A288" s="143" t="s">
        <v>1653</v>
      </c>
      <c r="B288" s="144" t="s">
        <v>1414</v>
      </c>
      <c r="C288" s="135" t="s">
        <v>99</v>
      </c>
      <c r="D288" s="135" t="s">
        <v>498</v>
      </c>
      <c r="E288" s="145">
        <v>0.34412862689999996</v>
      </c>
      <c r="F288" s="146">
        <f>IF(D288="CO2",E288,IF(D288="CH4",E288*'State 2005 Data'!$J$16,IF(D288="N2O",'State 2005 Data'!$J$17,IF(D288="Other",E288))))</f>
        <v>0.88926174496644295</v>
      </c>
      <c r="G288" s="135"/>
      <c r="H288" s="121"/>
      <c r="I288" s="135"/>
      <c r="J288" s="135"/>
      <c r="K288" s="135"/>
      <c r="L288" s="135"/>
      <c r="M288" s="135"/>
      <c r="N288" s="135"/>
      <c r="O288" s="135"/>
      <c r="P288" s="135"/>
      <c r="Q288" s="135"/>
      <c r="R288" s="135"/>
      <c r="S288" s="135"/>
      <c r="T288" s="135"/>
      <c r="U288" s="135"/>
      <c r="V288" s="135"/>
      <c r="W288" s="135"/>
      <c r="X288" s="135"/>
      <c r="Y288" s="135"/>
      <c r="Z288" s="135"/>
    </row>
    <row r="289" spans="1:26" ht="15.75" customHeight="1" x14ac:dyDescent="0.35">
      <c r="A289" s="143" t="s">
        <v>1653</v>
      </c>
      <c r="B289" s="144" t="s">
        <v>1414</v>
      </c>
      <c r="C289" s="135" t="s">
        <v>99</v>
      </c>
      <c r="D289" s="147" t="s">
        <v>486</v>
      </c>
      <c r="E289" s="145"/>
      <c r="F289" s="146">
        <f>IF(D289="CO2",E289,IF(D289="CH4",E289*'State 2005 Data'!$J$16,IF(D289="N2O",'State 2005 Data'!$J$17,IF(D289="Other",E289))))</f>
        <v>0</v>
      </c>
      <c r="G289" s="135"/>
      <c r="H289" s="121"/>
      <c r="I289" s="135"/>
      <c r="J289" s="135"/>
      <c r="K289" s="135"/>
      <c r="L289" s="135"/>
      <c r="M289" s="135"/>
      <c r="N289" s="135"/>
      <c r="O289" s="135"/>
      <c r="P289" s="135"/>
      <c r="Q289" s="135"/>
      <c r="R289" s="135"/>
      <c r="S289" s="135"/>
      <c r="T289" s="135"/>
      <c r="U289" s="135"/>
      <c r="V289" s="135"/>
      <c r="W289" s="135"/>
      <c r="X289" s="135"/>
      <c r="Y289" s="135"/>
      <c r="Z289" s="135"/>
    </row>
    <row r="290" spans="1:26" ht="15.75" customHeight="1" x14ac:dyDescent="0.35">
      <c r="A290" s="143" t="s">
        <v>1653</v>
      </c>
      <c r="B290" s="144" t="s">
        <v>1414</v>
      </c>
      <c r="C290" s="135" t="s">
        <v>713</v>
      </c>
      <c r="D290" s="135" t="s">
        <v>489</v>
      </c>
      <c r="E290" s="145">
        <v>34.50504557231578</v>
      </c>
      <c r="F290" s="146">
        <f>IF(D290="CO2",E290,IF(D290="CH4",E290*'State 2005 Data'!$J$16,IF(D290="N2O",'State 2005 Data'!$J$17,IF(D290="Other",E290))))</f>
        <v>34.50504557231578</v>
      </c>
      <c r="G290" s="135"/>
      <c r="H290" s="121"/>
      <c r="I290" s="135"/>
      <c r="J290" s="135"/>
      <c r="K290" s="135"/>
      <c r="L290" s="135"/>
      <c r="M290" s="135"/>
      <c r="N290" s="135"/>
      <c r="O290" s="135"/>
      <c r="P290" s="135"/>
      <c r="Q290" s="135"/>
      <c r="R290" s="135"/>
      <c r="S290" s="135"/>
      <c r="T290" s="135"/>
      <c r="U290" s="135"/>
      <c r="V290" s="135"/>
      <c r="W290" s="135"/>
      <c r="X290" s="135"/>
      <c r="Y290" s="135"/>
      <c r="Z290" s="135"/>
    </row>
    <row r="291" spans="1:26" ht="15.75" customHeight="1" x14ac:dyDescent="0.35">
      <c r="A291" s="143" t="s">
        <v>1653</v>
      </c>
      <c r="B291" s="144" t="s">
        <v>1414</v>
      </c>
      <c r="C291" s="135" t="s">
        <v>713</v>
      </c>
      <c r="D291" s="135" t="s">
        <v>497</v>
      </c>
      <c r="E291" s="145">
        <v>0.30018533824999999</v>
      </c>
      <c r="F291" s="146">
        <f>IF(D291="CO2",E291,IF(D291="CH4",E291*'State 2005 Data'!$J$16,IF(D291="N2O",'State 2005 Data'!$J$17,IF(D291="Other",E291))))</f>
        <v>0.33620757884000002</v>
      </c>
      <c r="G291" s="135"/>
      <c r="H291" s="121"/>
      <c r="I291" s="135"/>
      <c r="J291" s="135"/>
      <c r="K291" s="135"/>
      <c r="L291" s="135"/>
      <c r="M291" s="135"/>
      <c r="N291" s="135"/>
      <c r="O291" s="135"/>
      <c r="P291" s="135"/>
      <c r="Q291" s="135"/>
      <c r="R291" s="135"/>
      <c r="S291" s="135"/>
      <c r="T291" s="135"/>
      <c r="U291" s="135"/>
      <c r="V291" s="135"/>
      <c r="W291" s="135"/>
      <c r="X291" s="135"/>
      <c r="Y291" s="135"/>
      <c r="Z291" s="135"/>
    </row>
    <row r="292" spans="1:26" ht="15.75" customHeight="1" x14ac:dyDescent="0.35">
      <c r="A292" s="143" t="s">
        <v>1653</v>
      </c>
      <c r="B292" s="144" t="s">
        <v>1414</v>
      </c>
      <c r="C292" s="135" t="s">
        <v>713</v>
      </c>
      <c r="D292" s="135" t="s">
        <v>498</v>
      </c>
      <c r="E292" s="145">
        <v>6.4880577879999998E-2</v>
      </c>
      <c r="F292" s="146">
        <f>IF(D292="CO2",E292,IF(D292="CH4",E292*'State 2005 Data'!$J$16,IF(D292="N2O",'State 2005 Data'!$J$17,IF(D292="Other",E292))))</f>
        <v>0.88926174496644295</v>
      </c>
      <c r="G292" s="135"/>
      <c r="H292" s="121"/>
      <c r="I292" s="135"/>
      <c r="J292" s="135"/>
      <c r="K292" s="135"/>
      <c r="L292" s="135"/>
      <c r="M292" s="135"/>
      <c r="N292" s="135"/>
      <c r="O292" s="135"/>
      <c r="P292" s="135"/>
      <c r="Q292" s="135"/>
      <c r="R292" s="135"/>
      <c r="S292" s="135"/>
      <c r="T292" s="135"/>
      <c r="U292" s="135"/>
      <c r="V292" s="135"/>
      <c r="W292" s="135"/>
      <c r="X292" s="135"/>
      <c r="Y292" s="135"/>
      <c r="Z292" s="135"/>
    </row>
    <row r="293" spans="1:26" ht="15.75" customHeight="1" x14ac:dyDescent="0.35">
      <c r="A293" s="143" t="s">
        <v>1653</v>
      </c>
      <c r="B293" s="144" t="s">
        <v>1414</v>
      </c>
      <c r="C293" s="135" t="s">
        <v>713</v>
      </c>
      <c r="D293" s="147" t="s">
        <v>486</v>
      </c>
      <c r="E293" s="145"/>
      <c r="F293" s="146">
        <f>IF(D293="CO2",E293,IF(D293="CH4",E293*'State 2005 Data'!$J$16,IF(D293="N2O",'State 2005 Data'!$J$17,IF(D293="Other",E293))))</f>
        <v>0</v>
      </c>
      <c r="G293" s="135"/>
      <c r="H293" s="121"/>
      <c r="I293" s="135"/>
      <c r="J293" s="135"/>
      <c r="K293" s="135"/>
      <c r="L293" s="135"/>
      <c r="M293" s="135"/>
      <c r="N293" s="135"/>
      <c r="O293" s="135"/>
      <c r="P293" s="135"/>
      <c r="Q293" s="135"/>
      <c r="R293" s="135"/>
      <c r="S293" s="135"/>
      <c r="T293" s="135"/>
      <c r="U293" s="135"/>
      <c r="V293" s="135"/>
      <c r="W293" s="135"/>
      <c r="X293" s="135"/>
      <c r="Y293" s="135"/>
      <c r="Z293" s="135"/>
    </row>
    <row r="294" spans="1:26" ht="15.75" customHeight="1" x14ac:dyDescent="0.35">
      <c r="A294" s="143" t="s">
        <v>1653</v>
      </c>
      <c r="B294" s="144" t="s">
        <v>1414</v>
      </c>
      <c r="C294" s="135" t="s">
        <v>4</v>
      </c>
      <c r="D294" s="135" t="s">
        <v>489</v>
      </c>
      <c r="E294" s="145">
        <v>55.646309218508286</v>
      </c>
      <c r="F294" s="146">
        <f>IF(D294="CO2",E294,IF(D294="CH4",E294*'State 2005 Data'!$J$16,IF(D294="N2O",'State 2005 Data'!$J$17,IF(D294="Other",E294))))</f>
        <v>55.646309218508286</v>
      </c>
      <c r="G294" s="135"/>
      <c r="H294" s="121"/>
      <c r="I294" s="135"/>
      <c r="J294" s="135"/>
      <c r="K294" s="135"/>
      <c r="L294" s="135"/>
      <c r="M294" s="135"/>
      <c r="N294" s="135"/>
      <c r="O294" s="135"/>
      <c r="P294" s="135"/>
      <c r="Q294" s="135"/>
      <c r="R294" s="135"/>
      <c r="S294" s="135"/>
      <c r="T294" s="135"/>
      <c r="U294" s="135"/>
      <c r="V294" s="135"/>
      <c r="W294" s="135"/>
      <c r="X294" s="135"/>
      <c r="Y294" s="135"/>
      <c r="Z294" s="135"/>
    </row>
    <row r="295" spans="1:26" ht="15.75" customHeight="1" x14ac:dyDescent="0.35">
      <c r="A295" s="143" t="s">
        <v>1653</v>
      </c>
      <c r="B295" s="144" t="s">
        <v>1414</v>
      </c>
      <c r="C295" s="135" t="s">
        <v>4</v>
      </c>
      <c r="D295" s="135" t="s">
        <v>497</v>
      </c>
      <c r="E295" s="145">
        <v>8.2130164830722538E-2</v>
      </c>
      <c r="F295" s="146">
        <f>IF(D295="CO2",E295,IF(D295="CH4",E295*'State 2005 Data'!$J$16,IF(D295="N2O",'State 2005 Data'!$J$17,IF(D295="Other",E295))))</f>
        <v>9.1985784610409252E-2</v>
      </c>
      <c r="G295" s="135"/>
      <c r="H295" s="121"/>
      <c r="I295" s="135"/>
      <c r="J295" s="135"/>
      <c r="K295" s="135"/>
      <c r="L295" s="135"/>
      <c r="M295" s="135"/>
      <c r="N295" s="135"/>
      <c r="O295" s="135"/>
      <c r="P295" s="135"/>
      <c r="Q295" s="135"/>
      <c r="R295" s="135"/>
      <c r="S295" s="135"/>
      <c r="T295" s="135"/>
      <c r="U295" s="135"/>
      <c r="V295" s="135"/>
      <c r="W295" s="135"/>
      <c r="X295" s="135"/>
      <c r="Y295" s="135"/>
      <c r="Z295" s="135"/>
    </row>
    <row r="296" spans="1:26" ht="15.75" customHeight="1" x14ac:dyDescent="0.35">
      <c r="A296" s="143" t="s">
        <v>1653</v>
      </c>
      <c r="B296" s="144" t="s">
        <v>1414</v>
      </c>
      <c r="C296" s="135" t="s">
        <v>4</v>
      </c>
      <c r="D296" s="135" t="s">
        <v>498</v>
      </c>
      <c r="E296" s="145">
        <v>1.0667549093099755</v>
      </c>
      <c r="F296" s="146">
        <f>IF(D296="CO2",E296,IF(D296="CH4",E296*'State 2005 Data'!$J$16,IF(D296="N2O",'State 2005 Data'!$J$17,IF(D296="Other",E296))))</f>
        <v>0.88926174496644295</v>
      </c>
      <c r="G296" s="135"/>
      <c r="H296" s="121"/>
      <c r="I296" s="135"/>
      <c r="J296" s="135"/>
      <c r="K296" s="135"/>
      <c r="L296" s="135"/>
      <c r="M296" s="135"/>
      <c r="N296" s="135"/>
      <c r="O296" s="135"/>
      <c r="P296" s="135"/>
      <c r="Q296" s="135"/>
      <c r="R296" s="135"/>
      <c r="S296" s="135"/>
      <c r="T296" s="135"/>
      <c r="U296" s="135"/>
      <c r="V296" s="135"/>
      <c r="W296" s="135"/>
      <c r="X296" s="135"/>
      <c r="Y296" s="135"/>
      <c r="Z296" s="135"/>
    </row>
    <row r="297" spans="1:26" ht="15.75" customHeight="1" x14ac:dyDescent="0.35">
      <c r="A297" s="143" t="s">
        <v>1653</v>
      </c>
      <c r="B297" s="144" t="s">
        <v>1414</v>
      </c>
      <c r="C297" s="135" t="s">
        <v>4</v>
      </c>
      <c r="D297" s="147" t="s">
        <v>486</v>
      </c>
      <c r="E297" s="145"/>
      <c r="F297" s="146">
        <f>IF(D297="CO2",E297,IF(D297="CH4",E297*'State 2005 Data'!$J$16,IF(D297="N2O",'State 2005 Data'!$J$17,IF(D297="Other",E297))))</f>
        <v>0</v>
      </c>
      <c r="G297" s="135"/>
      <c r="H297" s="121"/>
      <c r="I297" s="135"/>
      <c r="J297" s="135"/>
      <c r="K297" s="135"/>
      <c r="L297" s="135"/>
      <c r="M297" s="135"/>
      <c r="N297" s="135"/>
      <c r="O297" s="135"/>
      <c r="P297" s="135"/>
      <c r="Q297" s="135"/>
      <c r="R297" s="135"/>
      <c r="S297" s="135"/>
      <c r="T297" s="135"/>
      <c r="U297" s="135"/>
      <c r="V297" s="135"/>
      <c r="W297" s="135"/>
      <c r="X297" s="135"/>
      <c r="Y297" s="135"/>
      <c r="Z297" s="135"/>
    </row>
    <row r="298" spans="1:26" ht="15.75" customHeight="1" x14ac:dyDescent="0.35">
      <c r="A298" s="143" t="s">
        <v>1653</v>
      </c>
      <c r="B298" s="144" t="s">
        <v>1414</v>
      </c>
      <c r="C298" s="135" t="s">
        <v>9</v>
      </c>
      <c r="D298" s="135" t="s">
        <v>489</v>
      </c>
      <c r="E298" s="146">
        <v>31.141583318786438</v>
      </c>
      <c r="F298" s="146">
        <f>IF(D298="CO2",E298,IF(D298="CH4",E298*'State 2005 Data'!$J$16,IF(D298="N2O",'State 2005 Data'!$J$17,IF(D298="Other",E298))))</f>
        <v>31.141583318786438</v>
      </c>
      <c r="G298" s="135"/>
      <c r="H298" s="121"/>
      <c r="I298" s="135"/>
      <c r="J298" s="135"/>
      <c r="K298" s="135"/>
      <c r="L298" s="135"/>
      <c r="M298" s="135"/>
      <c r="N298" s="135"/>
      <c r="O298" s="135"/>
      <c r="P298" s="135"/>
      <c r="Q298" s="135"/>
      <c r="R298" s="135"/>
      <c r="S298" s="135"/>
      <c r="T298" s="135"/>
      <c r="U298" s="135"/>
      <c r="V298" s="135"/>
      <c r="W298" s="135"/>
      <c r="X298" s="135"/>
      <c r="Y298" s="135"/>
      <c r="Z298" s="135"/>
    </row>
    <row r="299" spans="1:26" ht="15.75" customHeight="1" x14ac:dyDescent="0.35">
      <c r="A299" s="143" t="s">
        <v>1653</v>
      </c>
      <c r="B299" s="144" t="s">
        <v>1414</v>
      </c>
      <c r="C299" s="135" t="s">
        <v>9</v>
      </c>
      <c r="D299" s="135" t="s">
        <v>497</v>
      </c>
      <c r="E299" s="145">
        <v>3.6813153683274562</v>
      </c>
      <c r="F299" s="146">
        <f>IF(D299="CO2",E299,IF(D299="CH4",E299*'State 2005 Data'!$J$16,IF(D299="N2O",'State 2005 Data'!$J$17,IF(D299="Other",E299))))</f>
        <v>4.1230732125267515</v>
      </c>
      <c r="G299" s="135"/>
      <c r="H299" s="121"/>
      <c r="I299" s="135"/>
      <c r="J299" s="135"/>
      <c r="K299" s="135"/>
      <c r="L299" s="135"/>
      <c r="M299" s="135"/>
      <c r="N299" s="135"/>
      <c r="O299" s="135"/>
      <c r="P299" s="135"/>
      <c r="Q299" s="135"/>
      <c r="R299" s="135"/>
      <c r="S299" s="135"/>
      <c r="T299" s="135"/>
      <c r="U299" s="135"/>
      <c r="V299" s="135"/>
      <c r="W299" s="135"/>
      <c r="X299" s="135"/>
      <c r="Y299" s="135"/>
      <c r="Z299" s="135"/>
    </row>
    <row r="300" spans="1:26" ht="15.75" customHeight="1" x14ac:dyDescent="0.35">
      <c r="A300" s="143" t="s">
        <v>1653</v>
      </c>
      <c r="B300" s="144" t="s">
        <v>1414</v>
      </c>
      <c r="C300" s="135" t="s">
        <v>9</v>
      </c>
      <c r="D300" s="135" t="s">
        <v>498</v>
      </c>
      <c r="E300" s="145">
        <v>7.4628588714381883E-2</v>
      </c>
      <c r="F300" s="146">
        <f>IF(D300="CO2",E300,IF(D300="CH4",E300*'State 2005 Data'!$J$16,IF(D300="N2O",'State 2005 Data'!$J$17,IF(D300="Other",E300))))</f>
        <v>0.88926174496644295</v>
      </c>
      <c r="G300" s="135"/>
      <c r="H300" s="121"/>
      <c r="I300" s="135"/>
      <c r="J300" s="135"/>
      <c r="K300" s="135"/>
      <c r="L300" s="135"/>
      <c r="M300" s="135"/>
      <c r="N300" s="135"/>
      <c r="O300" s="135"/>
      <c r="P300" s="135"/>
      <c r="Q300" s="135"/>
      <c r="R300" s="135"/>
      <c r="S300" s="135"/>
      <c r="T300" s="135"/>
      <c r="U300" s="135"/>
      <c r="V300" s="135"/>
      <c r="W300" s="135"/>
      <c r="X300" s="135"/>
      <c r="Y300" s="135"/>
      <c r="Z300" s="135"/>
    </row>
    <row r="301" spans="1:26" ht="15.75" customHeight="1" x14ac:dyDescent="0.35">
      <c r="A301" s="143" t="s">
        <v>1653</v>
      </c>
      <c r="B301" s="144" t="s">
        <v>1414</v>
      </c>
      <c r="C301" s="135" t="s">
        <v>9</v>
      </c>
      <c r="D301" s="135" t="s">
        <v>486</v>
      </c>
      <c r="E301" s="145">
        <v>3.739649195133214</v>
      </c>
      <c r="F301" s="146">
        <f>IF(D301="CO2",E301,IF(D301="CH4",E301*'State 2005 Data'!$J$16,IF(D301="N2O",'State 2005 Data'!$J$17,IF(D301="Other",E301))))</f>
        <v>3.739649195133214</v>
      </c>
      <c r="G301" s="135"/>
      <c r="H301" s="121"/>
      <c r="I301" s="135"/>
      <c r="J301" s="135"/>
      <c r="K301" s="135"/>
      <c r="L301" s="135"/>
      <c r="M301" s="135"/>
      <c r="N301" s="135"/>
      <c r="O301" s="135"/>
      <c r="P301" s="135"/>
      <c r="Q301" s="135"/>
      <c r="R301" s="135"/>
      <c r="S301" s="135"/>
      <c r="T301" s="135"/>
      <c r="U301" s="135"/>
      <c r="V301" s="135"/>
      <c r="W301" s="135"/>
      <c r="X301" s="135"/>
      <c r="Y301" s="135"/>
      <c r="Z301" s="135"/>
    </row>
    <row r="302" spans="1:26" ht="15.75" customHeight="1" x14ac:dyDescent="0.35">
      <c r="A302" s="143" t="s">
        <v>1654</v>
      </c>
      <c r="B302" s="144" t="s">
        <v>1413</v>
      </c>
      <c r="C302" s="135" t="s">
        <v>99</v>
      </c>
      <c r="D302" s="135" t="s">
        <v>489</v>
      </c>
      <c r="E302" s="145">
        <v>35.160137607274301</v>
      </c>
      <c r="F302" s="146">
        <f>IF(D302="CO2",E302,IF(D302="CH4",E302*'State 2005 Data'!$J$16,IF(D302="N2O",'State 2005 Data'!$J$17,IF(D302="Other",E302))))</f>
        <v>35.160137607274301</v>
      </c>
      <c r="G302" s="135"/>
      <c r="H302" s="121"/>
      <c r="I302" s="135"/>
      <c r="J302" s="135"/>
      <c r="K302" s="135"/>
      <c r="L302" s="135"/>
      <c r="M302" s="135"/>
      <c r="N302" s="135"/>
      <c r="O302" s="135"/>
      <c r="P302" s="135"/>
      <c r="Q302" s="135"/>
      <c r="R302" s="135"/>
      <c r="S302" s="135"/>
      <c r="T302" s="135"/>
      <c r="U302" s="135"/>
      <c r="V302" s="135"/>
      <c r="W302" s="135"/>
      <c r="X302" s="135"/>
      <c r="Y302" s="135"/>
      <c r="Z302" s="135"/>
    </row>
    <row r="303" spans="1:26" ht="15.75" customHeight="1" x14ac:dyDescent="0.35">
      <c r="A303" s="143" t="s">
        <v>1654</v>
      </c>
      <c r="B303" s="144" t="s">
        <v>1413</v>
      </c>
      <c r="C303" s="135" t="s">
        <v>99</v>
      </c>
      <c r="D303" s="135" t="s">
        <v>497</v>
      </c>
      <c r="E303" s="145">
        <v>1.1656097749999999E-2</v>
      </c>
      <c r="F303" s="146">
        <f>IF(D303="CO2",E303,IF(D303="CH4",E303*'State 2005 Data'!$J$16,IF(D303="N2O",'State 2005 Data'!$J$17,IF(D303="Other",E303))))</f>
        <v>1.305482948E-2</v>
      </c>
      <c r="G303" s="135"/>
      <c r="H303" s="121"/>
      <c r="I303" s="135"/>
      <c r="J303" s="135"/>
      <c r="K303" s="135"/>
      <c r="L303" s="135"/>
      <c r="M303" s="135"/>
      <c r="N303" s="135"/>
      <c r="O303" s="135"/>
      <c r="P303" s="135"/>
      <c r="Q303" s="135"/>
      <c r="R303" s="135"/>
      <c r="S303" s="135"/>
      <c r="T303" s="135"/>
      <c r="U303" s="135"/>
      <c r="V303" s="135"/>
      <c r="W303" s="135"/>
      <c r="X303" s="135"/>
      <c r="Y303" s="135"/>
      <c r="Z303" s="135"/>
    </row>
    <row r="304" spans="1:26" ht="15.75" customHeight="1" x14ac:dyDescent="0.35">
      <c r="A304" s="143" t="s">
        <v>1654</v>
      </c>
      <c r="B304" s="144" t="s">
        <v>1413</v>
      </c>
      <c r="C304" s="135" t="s">
        <v>99</v>
      </c>
      <c r="D304" s="135" t="s">
        <v>498</v>
      </c>
      <c r="E304" s="145">
        <v>0.16249772523999997</v>
      </c>
      <c r="F304" s="146">
        <f>IF(D304="CO2",E304,IF(D304="CH4",E304*'State 2005 Data'!$J$16,IF(D304="N2O",'State 2005 Data'!$J$17,IF(D304="Other",E304))))</f>
        <v>0.88926174496644295</v>
      </c>
      <c r="G304" s="135"/>
      <c r="H304" s="121"/>
      <c r="I304" s="135"/>
      <c r="J304" s="135"/>
      <c r="K304" s="135"/>
      <c r="L304" s="135"/>
      <c r="M304" s="135"/>
      <c r="N304" s="135"/>
      <c r="O304" s="135"/>
      <c r="P304" s="135"/>
      <c r="Q304" s="135"/>
      <c r="R304" s="135"/>
      <c r="S304" s="135"/>
      <c r="T304" s="135"/>
      <c r="U304" s="135"/>
      <c r="V304" s="135"/>
      <c r="W304" s="135"/>
      <c r="X304" s="135"/>
      <c r="Y304" s="135"/>
      <c r="Z304" s="135"/>
    </row>
    <row r="305" spans="1:26" ht="15.75" customHeight="1" x14ac:dyDescent="0.35">
      <c r="A305" s="143" t="s">
        <v>1654</v>
      </c>
      <c r="B305" s="144" t="s">
        <v>1413</v>
      </c>
      <c r="C305" s="135" t="s">
        <v>99</v>
      </c>
      <c r="D305" s="147" t="s">
        <v>486</v>
      </c>
      <c r="E305" s="145"/>
      <c r="F305" s="146">
        <f>IF(D305="CO2",E305,IF(D305="CH4",E305*'State 2005 Data'!$J$16,IF(D305="N2O",'State 2005 Data'!$J$17,IF(D305="Other",E305))))</f>
        <v>0</v>
      </c>
      <c r="G305" s="135"/>
      <c r="H305" s="121"/>
      <c r="I305" s="135"/>
      <c r="J305" s="135"/>
      <c r="K305" s="135"/>
      <c r="L305" s="135"/>
      <c r="M305" s="135"/>
      <c r="N305" s="135"/>
      <c r="O305" s="135"/>
      <c r="P305" s="135"/>
      <c r="Q305" s="135"/>
      <c r="R305" s="135"/>
      <c r="S305" s="135"/>
      <c r="T305" s="135"/>
      <c r="U305" s="135"/>
      <c r="V305" s="135"/>
      <c r="W305" s="135"/>
      <c r="X305" s="135"/>
      <c r="Y305" s="135"/>
      <c r="Z305" s="135"/>
    </row>
    <row r="306" spans="1:26" ht="15.75" customHeight="1" x14ac:dyDescent="0.35">
      <c r="A306" s="143" t="s">
        <v>1654</v>
      </c>
      <c r="B306" s="144" t="s">
        <v>1413</v>
      </c>
      <c r="C306" s="135" t="s">
        <v>713</v>
      </c>
      <c r="D306" s="135" t="s">
        <v>489</v>
      </c>
      <c r="E306" s="145">
        <v>15.045440852904015</v>
      </c>
      <c r="F306" s="146">
        <f>IF(D306="CO2",E306,IF(D306="CH4",E306*'State 2005 Data'!$J$16,IF(D306="N2O",'State 2005 Data'!$J$17,IF(D306="Other",E306))))</f>
        <v>15.045440852904015</v>
      </c>
      <c r="G306" s="135"/>
      <c r="H306" s="121"/>
      <c r="I306" s="135"/>
      <c r="J306" s="135"/>
      <c r="K306" s="135"/>
      <c r="L306" s="135"/>
      <c r="M306" s="135"/>
      <c r="N306" s="135"/>
      <c r="O306" s="135"/>
      <c r="P306" s="135"/>
      <c r="Q306" s="135"/>
      <c r="R306" s="135"/>
      <c r="S306" s="135"/>
      <c r="T306" s="135"/>
      <c r="U306" s="135"/>
      <c r="V306" s="135"/>
      <c r="W306" s="135"/>
      <c r="X306" s="135"/>
      <c r="Y306" s="135"/>
      <c r="Z306" s="135"/>
    </row>
    <row r="307" spans="1:26" ht="15.75" customHeight="1" x14ac:dyDescent="0.35">
      <c r="A307" s="143" t="s">
        <v>1654</v>
      </c>
      <c r="B307" s="144" t="s">
        <v>1413</v>
      </c>
      <c r="C307" s="135" t="s">
        <v>713</v>
      </c>
      <c r="D307" s="135" t="s">
        <v>497</v>
      </c>
      <c r="E307" s="145">
        <v>0.12688159099999999</v>
      </c>
      <c r="F307" s="146">
        <f>IF(D307="CO2",E307,IF(D307="CH4",E307*'State 2005 Data'!$J$16,IF(D307="N2O",'State 2005 Data'!$J$17,IF(D307="Other",E307))))</f>
        <v>0.14210738192</v>
      </c>
      <c r="G307" s="135"/>
      <c r="H307" s="121"/>
      <c r="I307" s="135"/>
      <c r="J307" s="135"/>
      <c r="K307" s="135"/>
      <c r="L307" s="135"/>
      <c r="M307" s="135"/>
      <c r="N307" s="135"/>
      <c r="O307" s="135"/>
      <c r="P307" s="135"/>
      <c r="Q307" s="135"/>
      <c r="R307" s="135"/>
      <c r="S307" s="135"/>
      <c r="T307" s="135"/>
      <c r="U307" s="135"/>
      <c r="V307" s="135"/>
      <c r="W307" s="135"/>
      <c r="X307" s="135"/>
      <c r="Y307" s="135"/>
      <c r="Z307" s="135"/>
    </row>
    <row r="308" spans="1:26" ht="15.75" customHeight="1" x14ac:dyDescent="0.35">
      <c r="A308" s="143" t="s">
        <v>1654</v>
      </c>
      <c r="B308" s="144" t="s">
        <v>1413</v>
      </c>
      <c r="C308" s="135" t="s">
        <v>713</v>
      </c>
      <c r="D308" s="135" t="s">
        <v>498</v>
      </c>
      <c r="E308" s="145">
        <v>2.8302097039999995E-2</v>
      </c>
      <c r="F308" s="146">
        <f>IF(D308="CO2",E308,IF(D308="CH4",E308*'State 2005 Data'!$J$16,IF(D308="N2O",'State 2005 Data'!$J$17,IF(D308="Other",E308))))</f>
        <v>0.88926174496644295</v>
      </c>
      <c r="G308" s="135"/>
      <c r="H308" s="121"/>
      <c r="I308" s="135"/>
      <c r="J308" s="135"/>
      <c r="K308" s="135"/>
      <c r="L308" s="135"/>
      <c r="M308" s="135"/>
      <c r="N308" s="135"/>
      <c r="O308" s="135"/>
      <c r="P308" s="135"/>
      <c r="Q308" s="135"/>
      <c r="R308" s="135"/>
      <c r="S308" s="135"/>
      <c r="T308" s="135"/>
      <c r="U308" s="135"/>
      <c r="V308" s="135"/>
      <c r="W308" s="135"/>
      <c r="X308" s="135"/>
      <c r="Y308" s="135"/>
      <c r="Z308" s="135"/>
    </row>
    <row r="309" spans="1:26" ht="15.75" customHeight="1" x14ac:dyDescent="0.35">
      <c r="A309" s="143" t="s">
        <v>1654</v>
      </c>
      <c r="B309" s="144" t="s">
        <v>1413</v>
      </c>
      <c r="C309" s="135" t="s">
        <v>713</v>
      </c>
      <c r="D309" s="147" t="s">
        <v>486</v>
      </c>
      <c r="E309" s="145"/>
      <c r="F309" s="146">
        <f>IF(D309="CO2",E309,IF(D309="CH4",E309*'State 2005 Data'!$J$16,IF(D309="N2O",'State 2005 Data'!$J$17,IF(D309="Other",E309))))</f>
        <v>0</v>
      </c>
      <c r="G309" s="135"/>
      <c r="H309" s="121"/>
      <c r="I309" s="135"/>
      <c r="J309" s="135"/>
      <c r="K309" s="135"/>
      <c r="L309" s="135"/>
      <c r="M309" s="135"/>
      <c r="N309" s="135"/>
      <c r="O309" s="135"/>
      <c r="P309" s="135"/>
      <c r="Q309" s="135"/>
      <c r="R309" s="135"/>
      <c r="S309" s="135"/>
      <c r="T309" s="135"/>
      <c r="U309" s="135"/>
      <c r="V309" s="135"/>
      <c r="W309" s="135"/>
      <c r="X309" s="135"/>
      <c r="Y309" s="135"/>
      <c r="Z309" s="135"/>
    </row>
    <row r="310" spans="1:26" ht="15.75" customHeight="1" x14ac:dyDescent="0.35">
      <c r="A310" s="143" t="s">
        <v>1654</v>
      </c>
      <c r="B310" s="144" t="s">
        <v>1413</v>
      </c>
      <c r="C310" s="135" t="s">
        <v>4</v>
      </c>
      <c r="D310" s="135" t="s">
        <v>489</v>
      </c>
      <c r="E310" s="145">
        <v>36.514380807319171</v>
      </c>
      <c r="F310" s="146">
        <f>IF(D310="CO2",E310,IF(D310="CH4",E310*'State 2005 Data'!$J$16,IF(D310="N2O",'State 2005 Data'!$J$17,IF(D310="Other",E310))))</f>
        <v>36.514380807319171</v>
      </c>
      <c r="G310" s="135"/>
      <c r="H310" s="121"/>
      <c r="I310" s="135"/>
      <c r="J310" s="135"/>
      <c r="K310" s="135"/>
      <c r="L310" s="135"/>
      <c r="M310" s="135"/>
      <c r="N310" s="135"/>
      <c r="O310" s="135"/>
      <c r="P310" s="135"/>
      <c r="Q310" s="135"/>
      <c r="R310" s="135"/>
      <c r="S310" s="135"/>
      <c r="T310" s="135"/>
      <c r="U310" s="135"/>
      <c r="V310" s="135"/>
      <c r="W310" s="135"/>
      <c r="X310" s="135"/>
      <c r="Y310" s="135"/>
      <c r="Z310" s="135"/>
    </row>
    <row r="311" spans="1:26" ht="15.75" customHeight="1" x14ac:dyDescent="0.35">
      <c r="A311" s="143" t="s">
        <v>1654</v>
      </c>
      <c r="B311" s="144" t="s">
        <v>1413</v>
      </c>
      <c r="C311" s="135" t="s">
        <v>4</v>
      </c>
      <c r="D311" s="135" t="s">
        <v>497</v>
      </c>
      <c r="E311" s="145">
        <v>8.2130164830722538E-2</v>
      </c>
      <c r="F311" s="146">
        <f>IF(D311="CO2",E311,IF(D311="CH4",E311*'State 2005 Data'!$J$16,IF(D311="N2O",'State 2005 Data'!$J$17,IF(D311="Other",E311))))</f>
        <v>9.1985784610409252E-2</v>
      </c>
      <c r="G311" s="135"/>
      <c r="H311" s="121"/>
      <c r="I311" s="135"/>
      <c r="J311" s="135"/>
      <c r="K311" s="135"/>
      <c r="L311" s="135"/>
      <c r="M311" s="135"/>
      <c r="N311" s="135"/>
      <c r="O311" s="135"/>
      <c r="P311" s="135"/>
      <c r="Q311" s="135"/>
      <c r="R311" s="135"/>
      <c r="S311" s="135"/>
      <c r="T311" s="135"/>
      <c r="U311" s="135"/>
      <c r="V311" s="135"/>
      <c r="W311" s="135"/>
      <c r="X311" s="135"/>
      <c r="Y311" s="135"/>
      <c r="Z311" s="135"/>
    </row>
    <row r="312" spans="1:26" ht="15.75" customHeight="1" x14ac:dyDescent="0.35">
      <c r="A312" s="143" t="s">
        <v>1654</v>
      </c>
      <c r="B312" s="144" t="s">
        <v>1413</v>
      </c>
      <c r="C312" s="135" t="s">
        <v>4</v>
      </c>
      <c r="D312" s="135" t="s">
        <v>498</v>
      </c>
      <c r="E312" s="145">
        <v>1.0667549093099755</v>
      </c>
      <c r="F312" s="146">
        <f>IF(D312="CO2",E312,IF(D312="CH4",E312*'State 2005 Data'!$J$16,IF(D312="N2O",'State 2005 Data'!$J$17,IF(D312="Other",E312))))</f>
        <v>0.88926174496644295</v>
      </c>
      <c r="G312" s="135"/>
      <c r="H312" s="121"/>
      <c r="I312" s="135"/>
      <c r="J312" s="135"/>
      <c r="K312" s="135"/>
      <c r="L312" s="135"/>
      <c r="M312" s="135"/>
      <c r="N312" s="135"/>
      <c r="O312" s="135"/>
      <c r="P312" s="135"/>
      <c r="Q312" s="135"/>
      <c r="R312" s="135"/>
      <c r="S312" s="135"/>
      <c r="T312" s="135"/>
      <c r="U312" s="135"/>
      <c r="V312" s="135"/>
      <c r="W312" s="135"/>
      <c r="X312" s="135"/>
      <c r="Y312" s="135"/>
      <c r="Z312" s="135"/>
    </row>
    <row r="313" spans="1:26" ht="15.75" customHeight="1" x14ac:dyDescent="0.35">
      <c r="A313" s="143" t="s">
        <v>1654</v>
      </c>
      <c r="B313" s="144" t="s">
        <v>1413</v>
      </c>
      <c r="C313" s="135" t="s">
        <v>4</v>
      </c>
      <c r="D313" s="147" t="s">
        <v>486</v>
      </c>
      <c r="E313" s="145"/>
      <c r="F313" s="146">
        <f>IF(D313="CO2",E313,IF(D313="CH4",E313*'State 2005 Data'!$J$16,IF(D313="N2O",'State 2005 Data'!$J$17,IF(D313="Other",E313))))</f>
        <v>0</v>
      </c>
      <c r="G313" s="135"/>
      <c r="H313" s="121"/>
      <c r="I313" s="135"/>
      <c r="J313" s="135"/>
      <c r="K313" s="135"/>
      <c r="L313" s="135"/>
      <c r="M313" s="135"/>
      <c r="N313" s="135"/>
      <c r="O313" s="135"/>
      <c r="P313" s="135"/>
      <c r="Q313" s="135"/>
      <c r="R313" s="135"/>
      <c r="S313" s="135"/>
      <c r="T313" s="135"/>
      <c r="U313" s="135"/>
      <c r="V313" s="135"/>
      <c r="W313" s="135"/>
      <c r="X313" s="135"/>
      <c r="Y313" s="135"/>
      <c r="Z313" s="135"/>
    </row>
    <row r="314" spans="1:26" ht="15.75" customHeight="1" x14ac:dyDescent="0.35">
      <c r="A314" s="143" t="s">
        <v>1654</v>
      </c>
      <c r="B314" s="144" t="s">
        <v>1413</v>
      </c>
      <c r="C314" s="135" t="s">
        <v>9</v>
      </c>
      <c r="D314" s="135" t="s">
        <v>489</v>
      </c>
      <c r="E314" s="146">
        <v>15.028759977351619</v>
      </c>
      <c r="F314" s="146">
        <f>IF(D314="CO2",E314,IF(D314="CH4",E314*'State 2005 Data'!$J$16,IF(D314="N2O",'State 2005 Data'!$J$17,IF(D314="Other",E314))))</f>
        <v>15.028759977351619</v>
      </c>
      <c r="G314" s="135"/>
      <c r="H314" s="121"/>
      <c r="I314" s="135"/>
      <c r="J314" s="135"/>
      <c r="K314" s="135"/>
      <c r="L314" s="135"/>
      <c r="M314" s="135"/>
      <c r="N314" s="135"/>
      <c r="O314" s="135"/>
      <c r="P314" s="135"/>
      <c r="Q314" s="135"/>
      <c r="R314" s="135"/>
      <c r="S314" s="135"/>
      <c r="T314" s="135"/>
      <c r="U314" s="135"/>
      <c r="V314" s="135"/>
      <c r="W314" s="135"/>
      <c r="X314" s="135"/>
      <c r="Y314" s="135"/>
      <c r="Z314" s="135"/>
    </row>
    <row r="315" spans="1:26" ht="15.75" customHeight="1" x14ac:dyDescent="0.35">
      <c r="A315" s="143" t="s">
        <v>1654</v>
      </c>
      <c r="B315" s="144" t="s">
        <v>1413</v>
      </c>
      <c r="C315" s="135" t="s">
        <v>9</v>
      </c>
      <c r="D315" s="135" t="s">
        <v>497</v>
      </c>
      <c r="E315" s="145">
        <v>1.7935344935747464</v>
      </c>
      <c r="F315" s="146">
        <f>IF(D315="CO2",E315,IF(D315="CH4",E315*'State 2005 Data'!$J$16,IF(D315="N2O",'State 2005 Data'!$J$17,IF(D315="Other",E315))))</f>
        <v>2.0087586328037159</v>
      </c>
      <c r="G315" s="135"/>
      <c r="H315" s="121"/>
      <c r="I315" s="135"/>
      <c r="J315" s="135"/>
      <c r="K315" s="135"/>
      <c r="L315" s="135"/>
      <c r="M315" s="135"/>
      <c r="N315" s="135"/>
      <c r="O315" s="135"/>
      <c r="P315" s="135"/>
      <c r="Q315" s="135"/>
      <c r="R315" s="135"/>
      <c r="S315" s="135"/>
      <c r="T315" s="135"/>
      <c r="U315" s="135"/>
      <c r="V315" s="135"/>
      <c r="W315" s="135"/>
      <c r="X315" s="135"/>
      <c r="Y315" s="135"/>
      <c r="Z315" s="135"/>
    </row>
    <row r="316" spans="1:26" ht="15.75" customHeight="1" x14ac:dyDescent="0.35">
      <c r="A316" s="143" t="s">
        <v>1654</v>
      </c>
      <c r="B316" s="144" t="s">
        <v>1413</v>
      </c>
      <c r="C316" s="135" t="s">
        <v>9</v>
      </c>
      <c r="D316" s="135" t="s">
        <v>498</v>
      </c>
      <c r="E316" s="145">
        <v>6.4795824067013799E-2</v>
      </c>
      <c r="F316" s="146">
        <f>IF(D316="CO2",E316,IF(D316="CH4",E316*'State 2005 Data'!$J$16,IF(D316="N2O",'State 2005 Data'!$J$17,IF(D316="Other",E316))))</f>
        <v>0.88926174496644295</v>
      </c>
      <c r="G316" s="135"/>
      <c r="H316" s="121"/>
      <c r="I316" s="135"/>
      <c r="J316" s="135"/>
      <c r="K316" s="135"/>
      <c r="L316" s="135"/>
      <c r="M316" s="135"/>
      <c r="N316" s="135"/>
      <c r="O316" s="135"/>
      <c r="P316" s="135"/>
      <c r="Q316" s="135"/>
      <c r="R316" s="135"/>
      <c r="S316" s="135"/>
      <c r="T316" s="135"/>
      <c r="U316" s="135"/>
      <c r="V316" s="135"/>
      <c r="W316" s="135"/>
      <c r="X316" s="135"/>
      <c r="Y316" s="135"/>
      <c r="Z316" s="135"/>
    </row>
    <row r="317" spans="1:26" ht="15.75" customHeight="1" x14ac:dyDescent="0.35">
      <c r="A317" s="143" t="s">
        <v>1654</v>
      </c>
      <c r="B317" s="144" t="s">
        <v>1413</v>
      </c>
      <c r="C317" s="135" t="s">
        <v>9</v>
      </c>
      <c r="D317" s="135" t="s">
        <v>486</v>
      </c>
      <c r="E317" s="145">
        <v>1.9438149569357062</v>
      </c>
      <c r="F317" s="146">
        <f>IF(D317="CO2",E317,IF(D317="CH4",E317*'State 2005 Data'!$J$16,IF(D317="N2O",'State 2005 Data'!$J$17,IF(D317="Other",E317))))</f>
        <v>1.9438149569357062</v>
      </c>
      <c r="G317" s="135"/>
      <c r="H317" s="121"/>
      <c r="I317" s="135"/>
      <c r="J317" s="135"/>
      <c r="K317" s="135"/>
      <c r="L317" s="135"/>
      <c r="M317" s="135"/>
      <c r="N317" s="135"/>
      <c r="O317" s="135"/>
      <c r="P317" s="135"/>
      <c r="Q317" s="135"/>
      <c r="R317" s="135"/>
      <c r="S317" s="135"/>
      <c r="T317" s="135"/>
      <c r="U317" s="135"/>
      <c r="V317" s="135"/>
      <c r="W317" s="135"/>
      <c r="X317" s="135"/>
      <c r="Y317" s="135"/>
      <c r="Z317" s="135"/>
    </row>
    <row r="318" spans="1:26" ht="15.75" customHeight="1" x14ac:dyDescent="0.35">
      <c r="A318" s="143" t="s">
        <v>1662</v>
      </c>
      <c r="B318" s="144" t="s">
        <v>1409</v>
      </c>
      <c r="C318" s="135" t="s">
        <v>99</v>
      </c>
      <c r="D318" s="135" t="s">
        <v>489</v>
      </c>
      <c r="E318" s="145">
        <v>26.121217160085248</v>
      </c>
      <c r="F318" s="146">
        <f>IF(D318="CO2",E318,IF(D318="CH4",E318*'State 2005 Data'!$J$16,IF(D318="N2O",'State 2005 Data'!$J$17,IF(D318="Other",E318))))</f>
        <v>26.121217160085248</v>
      </c>
      <c r="G318" s="135"/>
      <c r="H318" s="121"/>
      <c r="I318" s="135"/>
      <c r="J318" s="135"/>
      <c r="K318" s="135"/>
      <c r="L318" s="135"/>
      <c r="M318" s="135"/>
      <c r="N318" s="135"/>
      <c r="O318" s="135"/>
      <c r="P318" s="135"/>
      <c r="Q318" s="135"/>
      <c r="R318" s="135"/>
      <c r="S318" s="135"/>
      <c r="T318" s="135"/>
      <c r="U318" s="135"/>
      <c r="V318" s="135"/>
      <c r="W318" s="135"/>
      <c r="X318" s="135"/>
      <c r="Y318" s="135"/>
      <c r="Z318" s="135"/>
    </row>
    <row r="319" spans="1:26" ht="15.75" customHeight="1" x14ac:dyDescent="0.35">
      <c r="A319" s="143" t="s">
        <v>1662</v>
      </c>
      <c r="B319" s="144" t="s">
        <v>1409</v>
      </c>
      <c r="C319" s="135" t="s">
        <v>99</v>
      </c>
      <c r="D319" s="135" t="s">
        <v>497</v>
      </c>
      <c r="E319" s="145">
        <v>8.4860812500000011E-3</v>
      </c>
      <c r="F319" s="146">
        <f>IF(D319="CO2",E319,IF(D319="CH4",E319*'State 2005 Data'!$J$16,IF(D319="N2O",'State 2005 Data'!$J$17,IF(D319="Other",E319))))</f>
        <v>9.5044110000000025E-3</v>
      </c>
      <c r="G319" s="135"/>
      <c r="H319" s="121"/>
      <c r="I319" s="135"/>
      <c r="J319" s="135"/>
      <c r="K319" s="135"/>
      <c r="L319" s="135"/>
      <c r="M319" s="135"/>
      <c r="N319" s="135"/>
      <c r="O319" s="135"/>
      <c r="P319" s="135"/>
      <c r="Q319" s="135"/>
      <c r="R319" s="135"/>
      <c r="S319" s="135"/>
      <c r="T319" s="135"/>
      <c r="U319" s="135"/>
      <c r="V319" s="135"/>
      <c r="W319" s="135"/>
      <c r="X319" s="135"/>
      <c r="Y319" s="135"/>
      <c r="Z319" s="135"/>
    </row>
    <row r="320" spans="1:26" ht="15.75" customHeight="1" x14ac:dyDescent="0.35">
      <c r="A320" s="143" t="s">
        <v>1662</v>
      </c>
      <c r="B320" s="144" t="s">
        <v>1409</v>
      </c>
      <c r="C320" s="135" t="s">
        <v>99</v>
      </c>
      <c r="D320" s="135" t="s">
        <v>498</v>
      </c>
      <c r="E320" s="145">
        <v>9.0507558719999992E-2</v>
      </c>
      <c r="F320" s="146">
        <f>IF(D320="CO2",E320,IF(D320="CH4",E320*'State 2005 Data'!$J$16,IF(D320="N2O",'State 2005 Data'!$J$17,IF(D320="Other",E320))))</f>
        <v>0.88926174496644295</v>
      </c>
      <c r="G320" s="135"/>
      <c r="H320" s="121"/>
      <c r="I320" s="135"/>
      <c r="J320" s="135"/>
      <c r="K320" s="135"/>
      <c r="L320" s="135"/>
      <c r="M320" s="135"/>
      <c r="N320" s="135"/>
      <c r="O320" s="135"/>
      <c r="P320" s="135"/>
      <c r="Q320" s="135"/>
      <c r="R320" s="135"/>
      <c r="S320" s="135"/>
      <c r="T320" s="135"/>
      <c r="U320" s="135"/>
      <c r="V320" s="135"/>
      <c r="W320" s="135"/>
      <c r="X320" s="135"/>
      <c r="Y320" s="135"/>
      <c r="Z320" s="135"/>
    </row>
    <row r="321" spans="1:26" ht="15.75" customHeight="1" x14ac:dyDescent="0.35">
      <c r="A321" s="143" t="s">
        <v>1662</v>
      </c>
      <c r="B321" s="144" t="s">
        <v>1409</v>
      </c>
      <c r="C321" s="135" t="s">
        <v>99</v>
      </c>
      <c r="D321" s="147" t="s">
        <v>486</v>
      </c>
      <c r="E321" s="145"/>
      <c r="F321" s="146">
        <f>IF(D321="CO2",E321,IF(D321="CH4",E321*'State 2005 Data'!$J$16,IF(D321="N2O",'State 2005 Data'!$J$17,IF(D321="Other",E321))))</f>
        <v>0</v>
      </c>
      <c r="G321" s="135"/>
      <c r="H321" s="121"/>
      <c r="I321" s="135"/>
      <c r="J321" s="135"/>
      <c r="K321" s="135"/>
      <c r="L321" s="135"/>
      <c r="M321" s="135"/>
      <c r="N321" s="135"/>
      <c r="O321" s="135"/>
      <c r="P321" s="135"/>
      <c r="Q321" s="135"/>
      <c r="R321" s="135"/>
      <c r="S321" s="135"/>
      <c r="T321" s="135"/>
      <c r="U321" s="135"/>
      <c r="V321" s="135"/>
      <c r="W321" s="135"/>
      <c r="X321" s="135"/>
      <c r="Y321" s="135"/>
      <c r="Z321" s="135"/>
    </row>
    <row r="322" spans="1:26" ht="15.75" customHeight="1" x14ac:dyDescent="0.35">
      <c r="A322" s="143" t="s">
        <v>1662</v>
      </c>
      <c r="B322" s="144" t="s">
        <v>1409</v>
      </c>
      <c r="C322" s="135" t="s">
        <v>713</v>
      </c>
      <c r="D322" s="135" t="s">
        <v>489</v>
      </c>
      <c r="E322" s="145">
        <v>3.9809726960932164</v>
      </c>
      <c r="F322" s="146">
        <f>IF(D322="CO2",E322,IF(D322="CH4",E322*'State 2005 Data'!$J$16,IF(D322="N2O",'State 2005 Data'!$J$17,IF(D322="Other",E322))))</f>
        <v>3.9809726960932164</v>
      </c>
      <c r="G322" s="135"/>
      <c r="H322" s="121"/>
      <c r="I322" s="135"/>
      <c r="J322" s="135"/>
      <c r="K322" s="135"/>
      <c r="L322" s="135"/>
      <c r="M322" s="135"/>
      <c r="N322" s="135"/>
      <c r="O322" s="135"/>
      <c r="P322" s="135"/>
      <c r="Q322" s="135"/>
      <c r="R322" s="135"/>
      <c r="S322" s="135"/>
      <c r="T322" s="135"/>
      <c r="U322" s="135"/>
      <c r="V322" s="135"/>
      <c r="W322" s="135"/>
      <c r="X322" s="135"/>
      <c r="Y322" s="135"/>
      <c r="Z322" s="135"/>
    </row>
    <row r="323" spans="1:26" ht="15.75" customHeight="1" x14ac:dyDescent="0.35">
      <c r="A323" s="143" t="s">
        <v>1662</v>
      </c>
      <c r="B323" s="144" t="s">
        <v>1409</v>
      </c>
      <c r="C323" s="135" t="s">
        <v>713</v>
      </c>
      <c r="D323" s="135" t="s">
        <v>497</v>
      </c>
      <c r="E323" s="145">
        <v>2.5710086499999996E-2</v>
      </c>
      <c r="F323" s="146">
        <f>IF(D323="CO2",E323,IF(D323="CH4",E323*'State 2005 Data'!$J$16,IF(D323="N2O",'State 2005 Data'!$J$17,IF(D323="Other",E323))))</f>
        <v>2.8795296879999998E-2</v>
      </c>
      <c r="G323" s="135"/>
      <c r="H323" s="121"/>
      <c r="I323" s="135"/>
      <c r="J323" s="135"/>
      <c r="K323" s="135"/>
      <c r="L323" s="135"/>
      <c r="M323" s="135"/>
      <c r="N323" s="135"/>
      <c r="O323" s="135"/>
      <c r="P323" s="135"/>
      <c r="Q323" s="135"/>
      <c r="R323" s="135"/>
      <c r="S323" s="135"/>
      <c r="T323" s="135"/>
      <c r="U323" s="135"/>
      <c r="V323" s="135"/>
      <c r="W323" s="135"/>
      <c r="X323" s="135"/>
      <c r="Y323" s="135"/>
      <c r="Z323" s="135"/>
    </row>
    <row r="324" spans="1:26" ht="15.75" customHeight="1" x14ac:dyDescent="0.35">
      <c r="A324" s="143" t="s">
        <v>1662</v>
      </c>
      <c r="B324" s="144" t="s">
        <v>1409</v>
      </c>
      <c r="C324" s="135" t="s">
        <v>713</v>
      </c>
      <c r="D324" s="135" t="s">
        <v>498</v>
      </c>
      <c r="E324" s="145">
        <v>5.6117929599999988E-3</v>
      </c>
      <c r="F324" s="146">
        <f>IF(D324="CO2",E324,IF(D324="CH4",E324*'State 2005 Data'!$J$16,IF(D324="N2O",'State 2005 Data'!$J$17,IF(D324="Other",E324))))</f>
        <v>0.88926174496644295</v>
      </c>
      <c r="G324" s="135"/>
      <c r="H324" s="121"/>
      <c r="I324" s="135"/>
      <c r="J324" s="135"/>
      <c r="K324" s="135"/>
      <c r="L324" s="135"/>
      <c r="M324" s="135"/>
      <c r="N324" s="135"/>
      <c r="O324" s="135"/>
      <c r="P324" s="135"/>
      <c r="Q324" s="135"/>
      <c r="R324" s="135"/>
      <c r="S324" s="135"/>
      <c r="T324" s="135"/>
      <c r="U324" s="135"/>
      <c r="V324" s="135"/>
      <c r="W324" s="135"/>
      <c r="X324" s="135"/>
      <c r="Y324" s="135"/>
      <c r="Z324" s="135"/>
    </row>
    <row r="325" spans="1:26" ht="15.75" customHeight="1" x14ac:dyDescent="0.35">
      <c r="A325" s="143" t="s">
        <v>1662</v>
      </c>
      <c r="B325" s="144" t="s">
        <v>1409</v>
      </c>
      <c r="C325" s="135" t="s">
        <v>713</v>
      </c>
      <c r="D325" s="147" t="s">
        <v>486</v>
      </c>
      <c r="E325" s="145"/>
      <c r="F325" s="146">
        <f>IF(D325="CO2",E325,IF(D325="CH4",E325*'State 2005 Data'!$J$16,IF(D325="N2O",'State 2005 Data'!$J$17,IF(D325="Other",E325))))</f>
        <v>0</v>
      </c>
      <c r="G325" s="135"/>
      <c r="H325" s="121"/>
      <c r="I325" s="135"/>
      <c r="J325" s="135"/>
      <c r="K325" s="135"/>
      <c r="L325" s="135"/>
      <c r="M325" s="135"/>
      <c r="N325" s="135"/>
      <c r="O325" s="135"/>
      <c r="P325" s="135"/>
      <c r="Q325" s="135"/>
      <c r="R325" s="135"/>
      <c r="S325" s="135"/>
      <c r="T325" s="135"/>
      <c r="U325" s="135"/>
      <c r="V325" s="135"/>
      <c r="W325" s="135"/>
      <c r="X325" s="135"/>
      <c r="Y325" s="135"/>
      <c r="Z325" s="135"/>
    </row>
    <row r="326" spans="1:26" ht="15.75" customHeight="1" x14ac:dyDescent="0.35">
      <c r="A326" s="143" t="s">
        <v>1662</v>
      </c>
      <c r="B326" s="144" t="s">
        <v>1409</v>
      </c>
      <c r="C326" s="135" t="s">
        <v>4</v>
      </c>
      <c r="D326" s="135" t="s">
        <v>489</v>
      </c>
      <c r="E326" s="145">
        <v>16.784247192510229</v>
      </c>
      <c r="F326" s="146">
        <f>IF(D326="CO2",E326,IF(D326="CH4",E326*'State 2005 Data'!$J$16,IF(D326="N2O",'State 2005 Data'!$J$17,IF(D326="Other",E326))))</f>
        <v>16.784247192510229</v>
      </c>
      <c r="G326" s="135"/>
      <c r="H326" s="121"/>
      <c r="I326" s="135"/>
      <c r="J326" s="135"/>
      <c r="K326" s="135"/>
      <c r="L326" s="135"/>
      <c r="M326" s="135"/>
      <c r="N326" s="135"/>
      <c r="O326" s="135"/>
      <c r="P326" s="135"/>
      <c r="Q326" s="135"/>
      <c r="R326" s="135"/>
      <c r="S326" s="135"/>
      <c r="T326" s="135"/>
      <c r="U326" s="135"/>
      <c r="V326" s="135"/>
      <c r="W326" s="135"/>
      <c r="X326" s="135"/>
      <c r="Y326" s="135"/>
      <c r="Z326" s="135"/>
    </row>
    <row r="327" spans="1:26" ht="15.75" customHeight="1" x14ac:dyDescent="0.35">
      <c r="A327" s="143" t="s">
        <v>1662</v>
      </c>
      <c r="B327" s="144" t="s">
        <v>1409</v>
      </c>
      <c r="C327" s="135" t="s">
        <v>4</v>
      </c>
      <c r="D327" s="135" t="s">
        <v>497</v>
      </c>
      <c r="E327" s="145">
        <v>8.2130164830722538E-2</v>
      </c>
      <c r="F327" s="146">
        <f>IF(D327="CO2",E327,IF(D327="CH4",E327*'State 2005 Data'!$J$16,IF(D327="N2O",'State 2005 Data'!$J$17,IF(D327="Other",E327))))</f>
        <v>9.1985784610409252E-2</v>
      </c>
      <c r="G327" s="135"/>
      <c r="H327" s="121"/>
      <c r="I327" s="135"/>
      <c r="J327" s="135"/>
      <c r="K327" s="135"/>
      <c r="L327" s="135"/>
      <c r="M327" s="135"/>
      <c r="N327" s="135"/>
      <c r="O327" s="135"/>
      <c r="P327" s="135"/>
      <c r="Q327" s="135"/>
      <c r="R327" s="135"/>
      <c r="S327" s="135"/>
      <c r="T327" s="135"/>
      <c r="U327" s="135"/>
      <c r="V327" s="135"/>
      <c r="W327" s="135"/>
      <c r="X327" s="135"/>
      <c r="Y327" s="135"/>
      <c r="Z327" s="135"/>
    </row>
    <row r="328" spans="1:26" ht="15.75" customHeight="1" x14ac:dyDescent="0.35">
      <c r="A328" s="143" t="s">
        <v>1662</v>
      </c>
      <c r="B328" s="144" t="s">
        <v>1409</v>
      </c>
      <c r="C328" s="135" t="s">
        <v>4</v>
      </c>
      <c r="D328" s="135" t="s">
        <v>498</v>
      </c>
      <c r="E328" s="145">
        <v>1.0667549093099755</v>
      </c>
      <c r="F328" s="146">
        <f>IF(D328="CO2",E328,IF(D328="CH4",E328*'State 2005 Data'!$J$16,IF(D328="N2O",'State 2005 Data'!$J$17,IF(D328="Other",E328))))</f>
        <v>0.88926174496644295</v>
      </c>
      <c r="G328" s="135"/>
      <c r="H328" s="121"/>
      <c r="I328" s="135"/>
      <c r="J328" s="135"/>
      <c r="K328" s="135"/>
      <c r="L328" s="135"/>
      <c r="M328" s="135"/>
      <c r="N328" s="135"/>
      <c r="O328" s="135"/>
      <c r="P328" s="135"/>
      <c r="Q328" s="135"/>
      <c r="R328" s="135"/>
      <c r="S328" s="135"/>
      <c r="T328" s="135"/>
      <c r="U328" s="135"/>
      <c r="V328" s="135"/>
      <c r="W328" s="135"/>
      <c r="X328" s="135"/>
      <c r="Y328" s="135"/>
      <c r="Z328" s="135"/>
    </row>
    <row r="329" spans="1:26" ht="15.75" customHeight="1" x14ac:dyDescent="0.35">
      <c r="A329" s="143" t="s">
        <v>1662</v>
      </c>
      <c r="B329" s="144" t="s">
        <v>1409</v>
      </c>
      <c r="C329" s="135" t="s">
        <v>4</v>
      </c>
      <c r="D329" s="147" t="s">
        <v>486</v>
      </c>
      <c r="E329" s="145"/>
      <c r="F329" s="146">
        <f>IF(D329="CO2",E329,IF(D329="CH4",E329*'State 2005 Data'!$J$16,IF(D329="N2O",'State 2005 Data'!$J$17,IF(D329="Other",E329))))</f>
        <v>0</v>
      </c>
      <c r="G329" s="135"/>
      <c r="H329" s="121"/>
      <c r="I329" s="135"/>
      <c r="J329" s="135"/>
      <c r="K329" s="135"/>
      <c r="L329" s="135"/>
      <c r="M329" s="135"/>
      <c r="N329" s="135"/>
      <c r="O329" s="135"/>
      <c r="P329" s="135"/>
      <c r="Q329" s="135"/>
      <c r="R329" s="135"/>
      <c r="S329" s="135"/>
      <c r="T329" s="135"/>
      <c r="U329" s="135"/>
      <c r="V329" s="135"/>
      <c r="W329" s="135"/>
      <c r="X329" s="135"/>
      <c r="Y329" s="135"/>
      <c r="Z329" s="135"/>
    </row>
    <row r="330" spans="1:26" ht="15.75" customHeight="1" x14ac:dyDescent="0.35">
      <c r="A330" s="143" t="s">
        <v>1662</v>
      </c>
      <c r="B330" s="144" t="s">
        <v>1409</v>
      </c>
      <c r="C330" s="135" t="s">
        <v>9</v>
      </c>
      <c r="D330" s="135" t="s">
        <v>489</v>
      </c>
      <c r="E330" s="146">
        <v>3.5286096234909947</v>
      </c>
      <c r="F330" s="146">
        <f>IF(D330="CO2",E330,IF(D330="CH4",E330*'State 2005 Data'!$J$16,IF(D330="N2O",'State 2005 Data'!$J$17,IF(D330="Other",E330))))</f>
        <v>3.5286096234909947</v>
      </c>
      <c r="G330" s="135"/>
      <c r="H330" s="121"/>
      <c r="I330" s="135"/>
      <c r="J330" s="135"/>
      <c r="K330" s="135"/>
      <c r="L330" s="135"/>
      <c r="M330" s="135"/>
      <c r="N330" s="135"/>
      <c r="O330" s="135"/>
      <c r="P330" s="135"/>
      <c r="Q330" s="135"/>
      <c r="R330" s="135"/>
      <c r="S330" s="135"/>
      <c r="T330" s="135"/>
      <c r="U330" s="135"/>
      <c r="V330" s="135"/>
      <c r="W330" s="135"/>
      <c r="X330" s="135"/>
      <c r="Y330" s="135"/>
      <c r="Z330" s="135"/>
    </row>
    <row r="331" spans="1:26" ht="15.75" customHeight="1" x14ac:dyDescent="0.35">
      <c r="A331" s="143" t="s">
        <v>1662</v>
      </c>
      <c r="B331" s="144" t="s">
        <v>1409</v>
      </c>
      <c r="C331" s="135" t="s">
        <v>9</v>
      </c>
      <c r="D331" s="135" t="s">
        <v>497</v>
      </c>
      <c r="E331" s="145">
        <v>1.1301796988561517</v>
      </c>
      <c r="F331" s="146">
        <f>IF(D331="CO2",E331,IF(D331="CH4",E331*'State 2005 Data'!$J$16,IF(D331="N2O",'State 2005 Data'!$J$17,IF(D331="Other",E331))))</f>
        <v>1.2658012627188899</v>
      </c>
      <c r="G331" s="135"/>
      <c r="H331" s="121"/>
      <c r="I331" s="135"/>
      <c r="J331" s="135"/>
      <c r="K331" s="135"/>
      <c r="L331" s="135"/>
      <c r="M331" s="135"/>
      <c r="N331" s="135"/>
      <c r="O331" s="135"/>
      <c r="P331" s="135"/>
      <c r="Q331" s="135"/>
      <c r="R331" s="135"/>
      <c r="S331" s="135"/>
      <c r="T331" s="135"/>
      <c r="U331" s="135"/>
      <c r="V331" s="135"/>
      <c r="W331" s="135"/>
      <c r="X331" s="135"/>
      <c r="Y331" s="135"/>
      <c r="Z331" s="135"/>
    </row>
    <row r="332" spans="1:26" ht="15.75" customHeight="1" x14ac:dyDescent="0.35">
      <c r="A332" s="143" t="s">
        <v>1662</v>
      </c>
      <c r="B332" s="144" t="s">
        <v>1409</v>
      </c>
      <c r="C332" s="135" t="s">
        <v>9</v>
      </c>
      <c r="D332" s="135" t="s">
        <v>498</v>
      </c>
      <c r="E332" s="145">
        <v>6.9108538810215871E-3</v>
      </c>
      <c r="F332" s="146">
        <f>IF(D332="CO2",E332,IF(D332="CH4",E332*'State 2005 Data'!$J$16,IF(D332="N2O",'State 2005 Data'!$J$17,IF(D332="Other",E332))))</f>
        <v>0.88926174496644295</v>
      </c>
      <c r="G332" s="135"/>
      <c r="H332" s="121"/>
      <c r="I332" s="135"/>
      <c r="J332" s="135"/>
      <c r="K332" s="135"/>
      <c r="L332" s="135"/>
      <c r="M332" s="135"/>
      <c r="N332" s="135"/>
      <c r="O332" s="135"/>
      <c r="P332" s="135"/>
      <c r="Q332" s="135"/>
      <c r="R332" s="135"/>
      <c r="S332" s="135"/>
      <c r="T332" s="135"/>
      <c r="U332" s="135"/>
      <c r="V332" s="135"/>
      <c r="W332" s="135"/>
      <c r="X332" s="135"/>
      <c r="Y332" s="135"/>
      <c r="Z332" s="135"/>
    </row>
    <row r="333" spans="1:26" ht="15.75" customHeight="1" x14ac:dyDescent="0.35">
      <c r="A333" s="143" t="s">
        <v>1662</v>
      </c>
      <c r="B333" s="144" t="s">
        <v>1409</v>
      </c>
      <c r="C333" s="135" t="s">
        <v>9</v>
      </c>
      <c r="D333" s="135" t="s">
        <v>486</v>
      </c>
      <c r="E333" s="145">
        <v>0.90402756149910923</v>
      </c>
      <c r="F333" s="146">
        <f>IF(D333="CO2",E333,IF(D333="CH4",E333*'State 2005 Data'!$J$16,IF(D333="N2O",'State 2005 Data'!$J$17,IF(D333="Other",E333))))</f>
        <v>0.90402756149910923</v>
      </c>
      <c r="G333" s="135"/>
      <c r="H333" s="121"/>
      <c r="I333" s="135"/>
      <c r="J333" s="135"/>
      <c r="K333" s="135"/>
      <c r="L333" s="135"/>
      <c r="M333" s="135"/>
      <c r="N333" s="135"/>
      <c r="O333" s="135"/>
      <c r="P333" s="135"/>
      <c r="Q333" s="135"/>
      <c r="R333" s="135"/>
      <c r="S333" s="135"/>
      <c r="T333" s="135"/>
      <c r="U333" s="135"/>
      <c r="V333" s="135"/>
      <c r="W333" s="135"/>
      <c r="X333" s="135"/>
      <c r="Y333" s="135"/>
      <c r="Z333" s="135"/>
    </row>
    <row r="334" spans="1:26" ht="15.75" customHeight="1" x14ac:dyDescent="0.35">
      <c r="A334" s="143" t="s">
        <v>1665</v>
      </c>
      <c r="B334" s="144" t="s">
        <v>1411</v>
      </c>
      <c r="C334" s="135" t="s">
        <v>99</v>
      </c>
      <c r="D334" s="135" t="s">
        <v>489</v>
      </c>
      <c r="E334" s="145">
        <v>19.073403286742497</v>
      </c>
      <c r="F334" s="146">
        <f>IF(D334="CO2",E334,IF(D334="CH4",E334*'State 2005 Data'!$J$16,IF(D334="N2O",'State 2005 Data'!$J$17,IF(D334="Other",E334))))</f>
        <v>19.073403286742497</v>
      </c>
      <c r="G334" s="135"/>
      <c r="H334" s="121"/>
      <c r="I334" s="135"/>
      <c r="J334" s="135"/>
      <c r="K334" s="135"/>
      <c r="L334" s="135"/>
      <c r="M334" s="135"/>
      <c r="N334" s="135"/>
      <c r="O334" s="135"/>
      <c r="P334" s="135"/>
      <c r="Q334" s="135"/>
      <c r="R334" s="135"/>
      <c r="S334" s="135"/>
      <c r="T334" s="135"/>
      <c r="U334" s="135"/>
      <c r="V334" s="135"/>
      <c r="W334" s="135"/>
      <c r="X334" s="135"/>
      <c r="Y334" s="135"/>
      <c r="Z334" s="135"/>
    </row>
    <row r="335" spans="1:26" ht="15.75" customHeight="1" x14ac:dyDescent="0.35">
      <c r="A335" s="143" t="s">
        <v>1665</v>
      </c>
      <c r="B335" s="144" t="s">
        <v>1411</v>
      </c>
      <c r="C335" s="135" t="s">
        <v>99</v>
      </c>
      <c r="D335" s="135" t="s">
        <v>497</v>
      </c>
      <c r="E335" s="145">
        <v>6.8025587499999998E-3</v>
      </c>
      <c r="F335" s="146">
        <f>IF(D335="CO2",E335,IF(D335="CH4",E335*'State 2005 Data'!$J$16,IF(D335="N2O",'State 2005 Data'!$J$17,IF(D335="Other",E335))))</f>
        <v>7.6188658000000001E-3</v>
      </c>
      <c r="G335" s="135"/>
      <c r="H335" s="121"/>
      <c r="I335" s="135"/>
      <c r="J335" s="135"/>
      <c r="K335" s="135"/>
      <c r="L335" s="135"/>
      <c r="M335" s="135"/>
      <c r="N335" s="135"/>
      <c r="O335" s="135"/>
      <c r="P335" s="135"/>
      <c r="Q335" s="135"/>
      <c r="R335" s="135"/>
      <c r="S335" s="135"/>
      <c r="T335" s="135"/>
      <c r="U335" s="135"/>
      <c r="V335" s="135"/>
      <c r="W335" s="135"/>
      <c r="X335" s="135"/>
      <c r="Y335" s="135"/>
      <c r="Z335" s="135"/>
    </row>
    <row r="336" spans="1:26" ht="15.75" customHeight="1" x14ac:dyDescent="0.35">
      <c r="A336" s="143" t="s">
        <v>1665</v>
      </c>
      <c r="B336" s="144" t="s">
        <v>1411</v>
      </c>
      <c r="C336" s="135" t="s">
        <v>99</v>
      </c>
      <c r="D336" s="135" t="s">
        <v>498</v>
      </c>
      <c r="E336" s="145">
        <v>6.0822753599999994E-2</v>
      </c>
      <c r="F336" s="146">
        <f>IF(D336="CO2",E336,IF(D336="CH4",E336*'State 2005 Data'!$J$16,IF(D336="N2O",'State 2005 Data'!$J$17,IF(D336="Other",E336))))</f>
        <v>0.88926174496644295</v>
      </c>
      <c r="G336" s="135"/>
      <c r="H336" s="121"/>
      <c r="I336" s="135"/>
      <c r="J336" s="135"/>
      <c r="K336" s="135"/>
      <c r="L336" s="135"/>
      <c r="M336" s="135"/>
      <c r="N336" s="135"/>
      <c r="O336" s="135"/>
      <c r="P336" s="135"/>
      <c r="Q336" s="135"/>
      <c r="R336" s="135"/>
      <c r="S336" s="135"/>
      <c r="T336" s="135"/>
      <c r="U336" s="135"/>
      <c r="V336" s="135"/>
      <c r="W336" s="135"/>
      <c r="X336" s="135"/>
      <c r="Y336" s="135"/>
      <c r="Z336" s="135"/>
    </row>
    <row r="337" spans="1:26" ht="15.75" customHeight="1" x14ac:dyDescent="0.35">
      <c r="A337" s="143" t="s">
        <v>1665</v>
      </c>
      <c r="B337" s="144" t="s">
        <v>1411</v>
      </c>
      <c r="C337" s="135" t="s">
        <v>99</v>
      </c>
      <c r="D337" s="147" t="s">
        <v>486</v>
      </c>
      <c r="E337" s="145"/>
      <c r="F337" s="146">
        <f>IF(D337="CO2",E337,IF(D337="CH4",E337*'State 2005 Data'!$J$16,IF(D337="N2O",'State 2005 Data'!$J$17,IF(D337="Other",E337))))</f>
        <v>0</v>
      </c>
      <c r="G337" s="135"/>
      <c r="H337" s="121"/>
      <c r="I337" s="135"/>
      <c r="J337" s="135"/>
      <c r="K337" s="135"/>
      <c r="L337" s="135"/>
      <c r="M337" s="135"/>
      <c r="N337" s="135"/>
      <c r="O337" s="135"/>
      <c r="P337" s="135"/>
      <c r="Q337" s="135"/>
      <c r="R337" s="135"/>
      <c r="S337" s="135"/>
      <c r="T337" s="135"/>
      <c r="U337" s="135"/>
      <c r="V337" s="135"/>
      <c r="W337" s="135"/>
      <c r="X337" s="135"/>
      <c r="Y337" s="135"/>
      <c r="Z337" s="135"/>
    </row>
    <row r="338" spans="1:26" ht="15.75" customHeight="1" x14ac:dyDescent="0.35">
      <c r="A338" s="143" t="s">
        <v>1665</v>
      </c>
      <c r="B338" s="144" t="s">
        <v>1411</v>
      </c>
      <c r="C338" s="135" t="s">
        <v>713</v>
      </c>
      <c r="D338" s="135" t="s">
        <v>489</v>
      </c>
      <c r="E338" s="145">
        <v>28.19990849989653</v>
      </c>
      <c r="F338" s="146">
        <f>IF(D338="CO2",E338,IF(D338="CH4",E338*'State 2005 Data'!$J$16,IF(D338="N2O",'State 2005 Data'!$J$17,IF(D338="Other",E338))))</f>
        <v>28.19990849989653</v>
      </c>
      <c r="G338" s="135"/>
      <c r="H338" s="121"/>
      <c r="I338" s="135"/>
      <c r="J338" s="135"/>
      <c r="K338" s="135"/>
      <c r="L338" s="135"/>
      <c r="M338" s="135"/>
      <c r="N338" s="135"/>
      <c r="O338" s="135"/>
      <c r="P338" s="135"/>
      <c r="Q338" s="135"/>
      <c r="R338" s="135"/>
      <c r="S338" s="135"/>
      <c r="T338" s="135"/>
      <c r="U338" s="135"/>
      <c r="V338" s="135"/>
      <c r="W338" s="135"/>
      <c r="X338" s="135"/>
      <c r="Y338" s="135"/>
      <c r="Z338" s="135"/>
    </row>
    <row r="339" spans="1:26" ht="15.75" customHeight="1" x14ac:dyDescent="0.35">
      <c r="A339" s="143" t="s">
        <v>1665</v>
      </c>
      <c r="B339" s="144" t="s">
        <v>1411</v>
      </c>
      <c r="C339" s="135" t="s">
        <v>713</v>
      </c>
      <c r="D339" s="135" t="s">
        <v>497</v>
      </c>
      <c r="E339" s="145">
        <v>8.2088608249999986E-2</v>
      </c>
      <c r="F339" s="146">
        <f>IF(D339="CO2",E339,IF(D339="CH4",E339*'State 2005 Data'!$J$16,IF(D339="N2O",'State 2005 Data'!$J$17,IF(D339="Other",E339))))</f>
        <v>9.1939241239999997E-2</v>
      </c>
      <c r="G339" s="135"/>
      <c r="H339" s="121"/>
      <c r="I339" s="135"/>
      <c r="J339" s="135"/>
      <c r="K339" s="135"/>
      <c r="L339" s="135"/>
      <c r="M339" s="135"/>
      <c r="N339" s="135"/>
      <c r="O339" s="135"/>
      <c r="P339" s="135"/>
      <c r="Q339" s="135"/>
      <c r="R339" s="135"/>
      <c r="S339" s="135"/>
      <c r="T339" s="135"/>
      <c r="U339" s="135"/>
      <c r="V339" s="135"/>
      <c r="W339" s="135"/>
      <c r="X339" s="135"/>
      <c r="Y339" s="135"/>
      <c r="Z339" s="135"/>
    </row>
    <row r="340" spans="1:26" ht="15.75" customHeight="1" x14ac:dyDescent="0.35">
      <c r="A340" s="143" t="s">
        <v>1665</v>
      </c>
      <c r="B340" s="144" t="s">
        <v>1411</v>
      </c>
      <c r="C340" s="135" t="s">
        <v>713</v>
      </c>
      <c r="D340" s="135" t="s">
        <v>498</v>
      </c>
      <c r="E340" s="145">
        <v>2.7936069599999998E-2</v>
      </c>
      <c r="F340" s="146">
        <f>IF(D340="CO2",E340,IF(D340="CH4",E340*'State 2005 Data'!$J$16,IF(D340="N2O",'State 2005 Data'!$J$17,IF(D340="Other",E340))))</f>
        <v>0.88926174496644295</v>
      </c>
      <c r="G340" s="135"/>
      <c r="H340" s="121"/>
      <c r="I340" s="135"/>
      <c r="J340" s="135"/>
      <c r="K340" s="135"/>
      <c r="L340" s="135"/>
      <c r="M340" s="135"/>
      <c r="N340" s="135"/>
      <c r="O340" s="135"/>
      <c r="P340" s="135"/>
      <c r="Q340" s="135"/>
      <c r="R340" s="135"/>
      <c r="S340" s="135"/>
      <c r="T340" s="135"/>
      <c r="U340" s="135"/>
      <c r="V340" s="135"/>
      <c r="W340" s="135"/>
      <c r="X340" s="135"/>
      <c r="Y340" s="135"/>
      <c r="Z340" s="135"/>
    </row>
    <row r="341" spans="1:26" ht="15.75" customHeight="1" x14ac:dyDescent="0.35">
      <c r="A341" s="143" t="s">
        <v>1665</v>
      </c>
      <c r="B341" s="144" t="s">
        <v>1411</v>
      </c>
      <c r="C341" s="135" t="s">
        <v>713</v>
      </c>
      <c r="D341" s="147" t="s">
        <v>486</v>
      </c>
      <c r="E341" s="145"/>
      <c r="F341" s="146">
        <f>IF(D341="CO2",E341,IF(D341="CH4",E341*'State 2005 Data'!$J$16,IF(D341="N2O",'State 2005 Data'!$J$17,IF(D341="Other",E341))))</f>
        <v>0</v>
      </c>
      <c r="G341" s="135"/>
      <c r="H341" s="121"/>
      <c r="I341" s="135"/>
      <c r="J341" s="135"/>
      <c r="K341" s="135"/>
      <c r="L341" s="135"/>
      <c r="M341" s="135"/>
      <c r="N341" s="135"/>
      <c r="O341" s="135"/>
      <c r="P341" s="135"/>
      <c r="Q341" s="135"/>
      <c r="R341" s="135"/>
      <c r="S341" s="135"/>
      <c r="T341" s="135"/>
      <c r="U341" s="135"/>
      <c r="V341" s="135"/>
      <c r="W341" s="135"/>
      <c r="X341" s="135"/>
      <c r="Y341" s="135"/>
      <c r="Z341" s="135"/>
    </row>
    <row r="342" spans="1:26" ht="15.75" customHeight="1" x14ac:dyDescent="0.35">
      <c r="A342" s="143" t="s">
        <v>1665</v>
      </c>
      <c r="B342" s="144" t="s">
        <v>1411</v>
      </c>
      <c r="C342" s="135" t="s">
        <v>4</v>
      </c>
      <c r="D342" s="135" t="s">
        <v>489</v>
      </c>
      <c r="E342" s="145">
        <v>69.307166089333677</v>
      </c>
      <c r="F342" s="146">
        <f>IF(D342="CO2",E342,IF(D342="CH4",E342*'State 2005 Data'!$J$16,IF(D342="N2O",'State 2005 Data'!$J$17,IF(D342="Other",E342))))</f>
        <v>69.307166089333677</v>
      </c>
      <c r="G342" s="135"/>
      <c r="H342" s="121"/>
      <c r="I342" s="135"/>
      <c r="J342" s="135"/>
      <c r="K342" s="135"/>
      <c r="L342" s="135"/>
      <c r="M342" s="135"/>
      <c r="N342" s="135"/>
      <c r="O342" s="135"/>
      <c r="P342" s="135"/>
      <c r="Q342" s="135"/>
      <c r="R342" s="135"/>
      <c r="S342" s="135"/>
      <c r="T342" s="135"/>
      <c r="U342" s="135"/>
      <c r="V342" s="135"/>
      <c r="W342" s="135"/>
      <c r="X342" s="135"/>
      <c r="Y342" s="135"/>
      <c r="Z342" s="135"/>
    </row>
    <row r="343" spans="1:26" ht="15.75" customHeight="1" x14ac:dyDescent="0.35">
      <c r="A343" s="143" t="s">
        <v>1665</v>
      </c>
      <c r="B343" s="144" t="s">
        <v>1411</v>
      </c>
      <c r="C343" s="135" t="s">
        <v>4</v>
      </c>
      <c r="D343" s="135" t="s">
        <v>497</v>
      </c>
      <c r="E343" s="145">
        <v>8.2130164830722538E-2</v>
      </c>
      <c r="F343" s="146">
        <f>IF(D343="CO2",E343,IF(D343="CH4",E343*'State 2005 Data'!$J$16,IF(D343="N2O",'State 2005 Data'!$J$17,IF(D343="Other",E343))))</f>
        <v>9.1985784610409252E-2</v>
      </c>
      <c r="G343" s="135"/>
      <c r="H343" s="121"/>
      <c r="I343" s="135"/>
      <c r="J343" s="135"/>
      <c r="K343" s="135"/>
      <c r="L343" s="135"/>
      <c r="M343" s="135"/>
      <c r="N343" s="135"/>
      <c r="O343" s="135"/>
      <c r="P343" s="135"/>
      <c r="Q343" s="135"/>
      <c r="R343" s="135"/>
      <c r="S343" s="135"/>
      <c r="T343" s="135"/>
      <c r="U343" s="135"/>
      <c r="V343" s="135"/>
      <c r="W343" s="135"/>
      <c r="X343" s="135"/>
      <c r="Y343" s="135"/>
      <c r="Z343" s="135"/>
    </row>
    <row r="344" spans="1:26" ht="15.75" customHeight="1" x14ac:dyDescent="0.35">
      <c r="A344" s="143" t="s">
        <v>1665</v>
      </c>
      <c r="B344" s="144" t="s">
        <v>1411</v>
      </c>
      <c r="C344" s="135" t="s">
        <v>4</v>
      </c>
      <c r="D344" s="135" t="s">
        <v>498</v>
      </c>
      <c r="E344" s="145">
        <v>1.0667549093099755</v>
      </c>
      <c r="F344" s="146">
        <f>IF(D344="CO2",E344,IF(D344="CH4",E344*'State 2005 Data'!$J$16,IF(D344="N2O",'State 2005 Data'!$J$17,IF(D344="Other",E344))))</f>
        <v>0.88926174496644295</v>
      </c>
      <c r="G344" s="135"/>
      <c r="H344" s="121"/>
      <c r="I344" s="135"/>
      <c r="J344" s="135"/>
      <c r="K344" s="135"/>
      <c r="L344" s="135"/>
      <c r="M344" s="135"/>
      <c r="N344" s="135"/>
      <c r="O344" s="135"/>
      <c r="P344" s="135"/>
      <c r="Q344" s="135"/>
      <c r="R344" s="135"/>
      <c r="S344" s="135"/>
      <c r="T344" s="135"/>
      <c r="U344" s="135"/>
      <c r="V344" s="135"/>
      <c r="W344" s="135"/>
      <c r="X344" s="135"/>
      <c r="Y344" s="135"/>
      <c r="Z344" s="135"/>
    </row>
    <row r="345" spans="1:26" ht="15.75" customHeight="1" x14ac:dyDescent="0.35">
      <c r="A345" s="143" t="s">
        <v>1665</v>
      </c>
      <c r="B345" s="144" t="s">
        <v>1411</v>
      </c>
      <c r="C345" s="135" t="s">
        <v>4</v>
      </c>
      <c r="D345" s="147" t="s">
        <v>486</v>
      </c>
      <c r="E345" s="145"/>
      <c r="F345" s="146">
        <f>IF(D345="CO2",E345,IF(D345="CH4",E345*'State 2005 Data'!$J$16,IF(D345="N2O",'State 2005 Data'!$J$17,IF(D345="Other",E345))))</f>
        <v>0</v>
      </c>
      <c r="G345" s="135"/>
      <c r="H345" s="121"/>
      <c r="I345" s="135"/>
      <c r="J345" s="135"/>
      <c r="K345" s="135"/>
      <c r="L345" s="135"/>
      <c r="M345" s="135"/>
      <c r="N345" s="135"/>
      <c r="O345" s="135"/>
      <c r="P345" s="135"/>
      <c r="Q345" s="135"/>
      <c r="R345" s="135"/>
      <c r="S345" s="135"/>
      <c r="T345" s="135"/>
      <c r="U345" s="135"/>
      <c r="V345" s="135"/>
      <c r="W345" s="135"/>
      <c r="X345" s="135"/>
      <c r="Y345" s="135"/>
      <c r="Z345" s="135"/>
    </row>
    <row r="346" spans="1:26" ht="15.75" customHeight="1" x14ac:dyDescent="0.35">
      <c r="A346" s="143" t="s">
        <v>1665</v>
      </c>
      <c r="B346" s="144" t="s">
        <v>1411</v>
      </c>
      <c r="C346" s="135" t="s">
        <v>9</v>
      </c>
      <c r="D346" s="135" t="s">
        <v>489</v>
      </c>
      <c r="E346" s="146">
        <v>15.15651317275506</v>
      </c>
      <c r="F346" s="146">
        <f>IF(D346="CO2",E346,IF(D346="CH4",E346*'State 2005 Data'!$J$16,IF(D346="N2O",'State 2005 Data'!$J$17,IF(D346="Other",E346))))</f>
        <v>15.15651317275506</v>
      </c>
      <c r="G346" s="135"/>
      <c r="H346" s="121"/>
      <c r="I346" s="135"/>
      <c r="J346" s="135"/>
      <c r="K346" s="135"/>
      <c r="L346" s="135"/>
      <c r="M346" s="135"/>
      <c r="N346" s="135"/>
      <c r="O346" s="135"/>
      <c r="P346" s="135"/>
      <c r="Q346" s="135"/>
      <c r="R346" s="135"/>
      <c r="S346" s="135"/>
      <c r="T346" s="135"/>
      <c r="U346" s="135"/>
      <c r="V346" s="135"/>
      <c r="W346" s="135"/>
      <c r="X346" s="135"/>
      <c r="Y346" s="135"/>
      <c r="Z346" s="135"/>
    </row>
    <row r="347" spans="1:26" ht="15.75" customHeight="1" x14ac:dyDescent="0.35">
      <c r="A347" s="143" t="s">
        <v>1665</v>
      </c>
      <c r="B347" s="144" t="s">
        <v>1411</v>
      </c>
      <c r="C347" s="135" t="s">
        <v>9</v>
      </c>
      <c r="D347" s="135" t="s">
        <v>497</v>
      </c>
      <c r="E347" s="145">
        <v>2.7113333638268453</v>
      </c>
      <c r="F347" s="146">
        <f>IF(D347="CO2",E347,IF(D347="CH4",E347*'State 2005 Data'!$J$16,IF(D347="N2O",'State 2005 Data'!$J$17,IF(D347="Other",E347))))</f>
        <v>3.036693367486067</v>
      </c>
      <c r="G347" s="135"/>
      <c r="H347" s="121"/>
      <c r="I347" s="135"/>
      <c r="J347" s="135"/>
      <c r="K347" s="135"/>
      <c r="L347" s="135"/>
      <c r="M347" s="135"/>
      <c r="N347" s="135"/>
      <c r="O347" s="135"/>
      <c r="P347" s="135"/>
      <c r="Q347" s="135"/>
      <c r="R347" s="135"/>
      <c r="S347" s="135"/>
      <c r="T347" s="135"/>
      <c r="U347" s="135"/>
      <c r="V347" s="135"/>
      <c r="W347" s="135"/>
      <c r="X347" s="135"/>
      <c r="Y347" s="135"/>
      <c r="Z347" s="135"/>
    </row>
    <row r="348" spans="1:26" ht="15.75" customHeight="1" x14ac:dyDescent="0.35">
      <c r="A348" s="143" t="s">
        <v>1665</v>
      </c>
      <c r="B348" s="144" t="s">
        <v>1411</v>
      </c>
      <c r="C348" s="135" t="s">
        <v>9</v>
      </c>
      <c r="D348" s="135" t="s">
        <v>498</v>
      </c>
      <c r="E348" s="145">
        <v>2.4609400845117535E-2</v>
      </c>
      <c r="F348" s="146">
        <f>IF(D348="CO2",E348,IF(D348="CH4",E348*'State 2005 Data'!$J$16,IF(D348="N2O",'State 2005 Data'!$J$17,IF(D348="Other",E348))))</f>
        <v>0.88926174496644295</v>
      </c>
      <c r="G348" s="135"/>
      <c r="H348" s="121"/>
      <c r="I348" s="135"/>
      <c r="J348" s="135"/>
      <c r="K348" s="135"/>
      <c r="L348" s="135"/>
      <c r="M348" s="135"/>
      <c r="N348" s="135"/>
      <c r="O348" s="135"/>
      <c r="P348" s="135"/>
      <c r="Q348" s="135"/>
      <c r="R348" s="135"/>
      <c r="S348" s="135"/>
      <c r="T348" s="135"/>
      <c r="U348" s="135"/>
      <c r="V348" s="135"/>
      <c r="W348" s="135"/>
      <c r="X348" s="135"/>
      <c r="Y348" s="135"/>
      <c r="Z348" s="135"/>
    </row>
    <row r="349" spans="1:26" ht="15.75" customHeight="1" x14ac:dyDescent="0.35">
      <c r="A349" s="143" t="s">
        <v>1665</v>
      </c>
      <c r="B349" s="144" t="s">
        <v>1411</v>
      </c>
      <c r="C349" s="135" t="s">
        <v>9</v>
      </c>
      <c r="D349" s="135" t="s">
        <v>486</v>
      </c>
      <c r="E349" s="145">
        <v>3.2070629886555779</v>
      </c>
      <c r="F349" s="146">
        <f>IF(D349="CO2",E349,IF(D349="CH4",E349*'State 2005 Data'!$J$16,IF(D349="N2O",'State 2005 Data'!$J$17,IF(D349="Other",E349))))</f>
        <v>3.2070629886555779</v>
      </c>
      <c r="G349" s="135"/>
      <c r="H349" s="121"/>
      <c r="I349" s="135"/>
      <c r="J349" s="135"/>
      <c r="K349" s="135"/>
      <c r="L349" s="135"/>
      <c r="M349" s="135"/>
      <c r="N349" s="135"/>
      <c r="O349" s="135"/>
      <c r="P349" s="135"/>
      <c r="Q349" s="135"/>
      <c r="R349" s="135"/>
      <c r="S349" s="135"/>
      <c r="T349" s="135"/>
      <c r="U349" s="135"/>
      <c r="V349" s="135"/>
      <c r="W349" s="135"/>
      <c r="X349" s="135"/>
      <c r="Y349" s="135"/>
      <c r="Z349" s="135"/>
    </row>
    <row r="350" spans="1:26" ht="15.75" customHeight="1" x14ac:dyDescent="0.35">
      <c r="A350" s="143" t="s">
        <v>1666</v>
      </c>
      <c r="B350" s="144" t="s">
        <v>1410</v>
      </c>
      <c r="C350" s="135" t="s">
        <v>99</v>
      </c>
      <c r="D350" s="135" t="s">
        <v>489</v>
      </c>
      <c r="E350" s="145">
        <v>31.761746660017359</v>
      </c>
      <c r="F350" s="146">
        <f>IF(D350="CO2",E350,IF(D350="CH4",E350*'State 2005 Data'!$J$16,IF(D350="N2O",'State 2005 Data'!$J$17,IF(D350="Other",E350))))</f>
        <v>31.761746660017359</v>
      </c>
      <c r="G350" s="135"/>
      <c r="H350" s="121"/>
      <c r="I350" s="135"/>
      <c r="J350" s="135"/>
      <c r="K350" s="135"/>
      <c r="L350" s="135"/>
      <c r="M350" s="135"/>
      <c r="N350" s="135"/>
      <c r="O350" s="135"/>
      <c r="P350" s="135"/>
      <c r="Q350" s="135"/>
      <c r="R350" s="135"/>
      <c r="S350" s="135"/>
      <c r="T350" s="135"/>
      <c r="U350" s="135"/>
      <c r="V350" s="135"/>
      <c r="W350" s="135"/>
      <c r="X350" s="135"/>
      <c r="Y350" s="135"/>
      <c r="Z350" s="135"/>
    </row>
    <row r="351" spans="1:26" ht="15.75" customHeight="1" x14ac:dyDescent="0.35">
      <c r="A351" s="143" t="s">
        <v>1666</v>
      </c>
      <c r="B351" s="144" t="s">
        <v>1410</v>
      </c>
      <c r="C351" s="135" t="s">
        <v>99</v>
      </c>
      <c r="D351" s="135" t="s">
        <v>497</v>
      </c>
      <c r="E351" s="145">
        <v>8.9100522499999998E-3</v>
      </c>
      <c r="F351" s="146">
        <f>IF(D351="CO2",E351,IF(D351="CH4",E351*'State 2005 Data'!$J$16,IF(D351="N2O",'State 2005 Data'!$J$17,IF(D351="Other",E351))))</f>
        <v>9.9792585200000009E-3</v>
      </c>
      <c r="G351" s="135"/>
      <c r="H351" s="121"/>
      <c r="I351" s="135"/>
      <c r="J351" s="135"/>
      <c r="K351" s="135"/>
      <c r="L351" s="135"/>
      <c r="M351" s="135"/>
      <c r="N351" s="135"/>
      <c r="O351" s="135"/>
      <c r="P351" s="135"/>
      <c r="Q351" s="135"/>
      <c r="R351" s="135"/>
      <c r="S351" s="135"/>
      <c r="T351" s="135"/>
      <c r="U351" s="135"/>
      <c r="V351" s="135"/>
      <c r="W351" s="135"/>
      <c r="X351" s="135"/>
      <c r="Y351" s="135"/>
      <c r="Z351" s="135"/>
    </row>
    <row r="352" spans="1:26" ht="15.75" customHeight="1" x14ac:dyDescent="0.35">
      <c r="A352" s="143" t="s">
        <v>1666</v>
      </c>
      <c r="B352" s="144" t="s">
        <v>1410</v>
      </c>
      <c r="C352" s="135" t="s">
        <v>99</v>
      </c>
      <c r="D352" s="135" t="s">
        <v>498</v>
      </c>
      <c r="E352" s="145">
        <v>0.14239210925999998</v>
      </c>
      <c r="F352" s="146">
        <f>IF(D352="CO2",E352,IF(D352="CH4",E352*'State 2005 Data'!$J$16,IF(D352="N2O",'State 2005 Data'!$J$17,IF(D352="Other",E352))))</f>
        <v>0.88926174496644295</v>
      </c>
      <c r="G352" s="135"/>
      <c r="H352" s="121"/>
      <c r="I352" s="135"/>
      <c r="J352" s="135"/>
      <c r="K352" s="135"/>
      <c r="L352" s="135"/>
      <c r="M352" s="135"/>
      <c r="N352" s="135"/>
      <c r="O352" s="135"/>
      <c r="P352" s="135"/>
      <c r="Q352" s="135"/>
      <c r="R352" s="135"/>
      <c r="S352" s="135"/>
      <c r="T352" s="135"/>
      <c r="U352" s="135"/>
      <c r="V352" s="135"/>
      <c r="W352" s="135"/>
      <c r="X352" s="135"/>
      <c r="Y352" s="135"/>
      <c r="Z352" s="135"/>
    </row>
    <row r="353" spans="1:26" ht="15.75" customHeight="1" x14ac:dyDescent="0.35">
      <c r="A353" s="143" t="s">
        <v>1666</v>
      </c>
      <c r="B353" s="144" t="s">
        <v>1410</v>
      </c>
      <c r="C353" s="135" t="s">
        <v>99</v>
      </c>
      <c r="D353" s="147" t="s">
        <v>486</v>
      </c>
      <c r="E353" s="145"/>
      <c r="F353" s="146">
        <f>IF(D353="CO2",E353,IF(D353="CH4",E353*'State 2005 Data'!$J$16,IF(D353="N2O",'State 2005 Data'!$J$17,IF(D353="Other",E353))))</f>
        <v>0</v>
      </c>
      <c r="G353" s="135"/>
      <c r="H353" s="121"/>
      <c r="I353" s="135"/>
      <c r="J353" s="135"/>
      <c r="K353" s="135"/>
      <c r="L353" s="135"/>
      <c r="M353" s="135"/>
      <c r="N353" s="135"/>
      <c r="O353" s="135"/>
      <c r="P353" s="135"/>
      <c r="Q353" s="135"/>
      <c r="R353" s="135"/>
      <c r="S353" s="135"/>
      <c r="T353" s="135"/>
      <c r="U353" s="135"/>
      <c r="V353" s="135"/>
      <c r="W353" s="135"/>
      <c r="X353" s="135"/>
      <c r="Y353" s="135"/>
      <c r="Z353" s="135"/>
    </row>
    <row r="354" spans="1:26" ht="15.75" customHeight="1" x14ac:dyDescent="0.35">
      <c r="A354" s="143" t="s">
        <v>1666</v>
      </c>
      <c r="B354" s="144" t="s">
        <v>1410</v>
      </c>
      <c r="C354" s="135" t="s">
        <v>713</v>
      </c>
      <c r="D354" s="135" t="s">
        <v>489</v>
      </c>
      <c r="E354" s="145">
        <v>3.969007653422536</v>
      </c>
      <c r="F354" s="146">
        <f>IF(D354="CO2",E354,IF(D354="CH4",E354*'State 2005 Data'!$J$16,IF(D354="N2O",'State 2005 Data'!$J$17,IF(D354="Other",E354))))</f>
        <v>3.969007653422536</v>
      </c>
      <c r="G354" s="135"/>
      <c r="H354" s="121"/>
      <c r="I354" s="135"/>
      <c r="J354" s="135"/>
      <c r="K354" s="135"/>
      <c r="L354" s="135"/>
      <c r="M354" s="135"/>
      <c r="N354" s="135"/>
      <c r="O354" s="135"/>
      <c r="P354" s="135"/>
      <c r="Q354" s="135"/>
      <c r="R354" s="135"/>
      <c r="S354" s="135"/>
      <c r="T354" s="135"/>
      <c r="U354" s="135"/>
      <c r="V354" s="135"/>
      <c r="W354" s="135"/>
      <c r="X354" s="135"/>
      <c r="Y354" s="135"/>
      <c r="Z354" s="135"/>
    </row>
    <row r="355" spans="1:26" ht="15.75" customHeight="1" x14ac:dyDescent="0.35">
      <c r="A355" s="143" t="s">
        <v>1666</v>
      </c>
      <c r="B355" s="144" t="s">
        <v>1410</v>
      </c>
      <c r="C355" s="135" t="s">
        <v>713</v>
      </c>
      <c r="D355" s="135" t="s">
        <v>497</v>
      </c>
      <c r="E355" s="145">
        <v>8.4685363499999999E-2</v>
      </c>
      <c r="F355" s="146">
        <f>IF(D355="CO2",E355,IF(D355="CH4",E355*'State 2005 Data'!$J$16,IF(D355="N2O",'State 2005 Data'!$J$17,IF(D355="Other",E355))))</f>
        <v>9.484760712000001E-2</v>
      </c>
      <c r="G355" s="135"/>
      <c r="H355" s="121"/>
      <c r="I355" s="135"/>
      <c r="J355" s="135"/>
      <c r="K355" s="135"/>
      <c r="L355" s="135"/>
      <c r="M355" s="135"/>
      <c r="N355" s="135"/>
      <c r="O355" s="135"/>
      <c r="P355" s="135"/>
      <c r="Q355" s="135"/>
      <c r="R355" s="135"/>
      <c r="S355" s="135"/>
      <c r="T355" s="135"/>
      <c r="U355" s="135"/>
      <c r="V355" s="135"/>
      <c r="W355" s="135"/>
      <c r="X355" s="135"/>
      <c r="Y355" s="135"/>
      <c r="Z355" s="135"/>
    </row>
    <row r="356" spans="1:26" ht="15.75" customHeight="1" x14ac:dyDescent="0.35">
      <c r="A356" s="143" t="s">
        <v>1666</v>
      </c>
      <c r="B356" s="144" t="s">
        <v>1410</v>
      </c>
      <c r="C356" s="135" t="s">
        <v>713</v>
      </c>
      <c r="D356" s="135" t="s">
        <v>498</v>
      </c>
      <c r="E356" s="145">
        <v>1.5742866180000002E-2</v>
      </c>
      <c r="F356" s="146">
        <f>IF(D356="CO2",E356,IF(D356="CH4",E356*'State 2005 Data'!$J$16,IF(D356="N2O",'State 2005 Data'!$J$17,IF(D356="Other",E356))))</f>
        <v>0.88926174496644295</v>
      </c>
      <c r="G356" s="135"/>
      <c r="H356" s="121"/>
      <c r="I356" s="135"/>
      <c r="J356" s="135"/>
      <c r="K356" s="135"/>
      <c r="L356" s="135"/>
      <c r="M356" s="135"/>
      <c r="N356" s="135"/>
      <c r="O356" s="135"/>
      <c r="P356" s="135"/>
      <c r="Q356" s="135"/>
      <c r="R356" s="135"/>
      <c r="S356" s="135"/>
      <c r="T356" s="135"/>
      <c r="U356" s="135"/>
      <c r="V356" s="135"/>
      <c r="W356" s="135"/>
      <c r="X356" s="135"/>
      <c r="Y356" s="135"/>
      <c r="Z356" s="135"/>
    </row>
    <row r="357" spans="1:26" ht="15.75" customHeight="1" x14ac:dyDescent="0.35">
      <c r="A357" s="143" t="s">
        <v>1666</v>
      </c>
      <c r="B357" s="144" t="s">
        <v>1410</v>
      </c>
      <c r="C357" s="135" t="s">
        <v>713</v>
      </c>
      <c r="D357" s="147" t="s">
        <v>486</v>
      </c>
      <c r="E357" s="145"/>
      <c r="F357" s="146">
        <f>IF(D357="CO2",E357,IF(D357="CH4",E357*'State 2005 Data'!$J$16,IF(D357="N2O",'State 2005 Data'!$J$17,IF(D357="Other",E357))))</f>
        <v>0</v>
      </c>
      <c r="G357" s="135"/>
      <c r="H357" s="121"/>
      <c r="I357" s="135"/>
      <c r="J357" s="135"/>
      <c r="K357" s="135"/>
      <c r="L357" s="135"/>
      <c r="M357" s="135"/>
      <c r="N357" s="135"/>
      <c r="O357" s="135"/>
      <c r="P357" s="135"/>
      <c r="Q357" s="135"/>
      <c r="R357" s="135"/>
      <c r="S357" s="135"/>
      <c r="T357" s="135"/>
      <c r="U357" s="135"/>
      <c r="V357" s="135"/>
      <c r="W357" s="135"/>
      <c r="X357" s="135"/>
      <c r="Y357" s="135"/>
      <c r="Z357" s="135"/>
    </row>
    <row r="358" spans="1:26" ht="15.75" customHeight="1" x14ac:dyDescent="0.35">
      <c r="A358" s="143" t="s">
        <v>1666</v>
      </c>
      <c r="B358" s="144" t="s">
        <v>1410</v>
      </c>
      <c r="C358" s="135" t="s">
        <v>4</v>
      </c>
      <c r="D358" s="135" t="s">
        <v>489</v>
      </c>
      <c r="E358" s="145">
        <v>15.326639430366592</v>
      </c>
      <c r="F358" s="146">
        <f>IF(D358="CO2",E358,IF(D358="CH4",E358*'State 2005 Data'!$J$16,IF(D358="N2O",'State 2005 Data'!$J$17,IF(D358="Other",E358))))</f>
        <v>15.326639430366592</v>
      </c>
      <c r="G358" s="135"/>
      <c r="H358" s="121"/>
      <c r="I358" s="135"/>
      <c r="J358" s="135"/>
      <c r="K358" s="135"/>
      <c r="L358" s="135"/>
      <c r="M358" s="135"/>
      <c r="N358" s="135"/>
      <c r="O358" s="135"/>
      <c r="P358" s="135"/>
      <c r="Q358" s="135"/>
      <c r="R358" s="135"/>
      <c r="S358" s="135"/>
      <c r="T358" s="135"/>
      <c r="U358" s="135"/>
      <c r="V358" s="135"/>
      <c r="W358" s="135"/>
      <c r="X358" s="135"/>
      <c r="Y358" s="135"/>
      <c r="Z358" s="135"/>
    </row>
    <row r="359" spans="1:26" ht="15.75" customHeight="1" x14ac:dyDescent="0.35">
      <c r="A359" s="143" t="s">
        <v>1666</v>
      </c>
      <c r="B359" s="144" t="s">
        <v>1410</v>
      </c>
      <c r="C359" s="135" t="s">
        <v>4</v>
      </c>
      <c r="D359" s="135" t="s">
        <v>497</v>
      </c>
      <c r="E359" s="145">
        <v>8.2130164830722538E-2</v>
      </c>
      <c r="F359" s="146">
        <f>IF(D359="CO2",E359,IF(D359="CH4",E359*'State 2005 Data'!$J$16,IF(D359="N2O",'State 2005 Data'!$J$17,IF(D359="Other",E359))))</f>
        <v>9.1985784610409252E-2</v>
      </c>
      <c r="G359" s="135"/>
      <c r="H359" s="121"/>
      <c r="I359" s="135"/>
      <c r="J359" s="135"/>
      <c r="K359" s="135"/>
      <c r="L359" s="135"/>
      <c r="M359" s="135"/>
      <c r="N359" s="135"/>
      <c r="O359" s="135"/>
      <c r="P359" s="135"/>
      <c r="Q359" s="135"/>
      <c r="R359" s="135"/>
      <c r="S359" s="135"/>
      <c r="T359" s="135"/>
      <c r="U359" s="135"/>
      <c r="V359" s="135"/>
      <c r="W359" s="135"/>
      <c r="X359" s="135"/>
      <c r="Y359" s="135"/>
      <c r="Z359" s="135"/>
    </row>
    <row r="360" spans="1:26" ht="15.75" customHeight="1" x14ac:dyDescent="0.35">
      <c r="A360" s="143" t="s">
        <v>1666</v>
      </c>
      <c r="B360" s="144" t="s">
        <v>1410</v>
      </c>
      <c r="C360" s="135" t="s">
        <v>4</v>
      </c>
      <c r="D360" s="135" t="s">
        <v>498</v>
      </c>
      <c r="E360" s="145">
        <v>1.0667549093099755</v>
      </c>
      <c r="F360" s="146">
        <f>IF(D360="CO2",E360,IF(D360="CH4",E360*'State 2005 Data'!$J$16,IF(D360="N2O",'State 2005 Data'!$J$17,IF(D360="Other",E360))))</f>
        <v>0.88926174496644295</v>
      </c>
      <c r="G360" s="135"/>
      <c r="H360" s="121"/>
      <c r="I360" s="135"/>
      <c r="J360" s="135"/>
      <c r="K360" s="135"/>
      <c r="L360" s="135"/>
      <c r="M360" s="135"/>
      <c r="N360" s="135"/>
      <c r="O360" s="135"/>
      <c r="P360" s="135"/>
      <c r="Q360" s="135"/>
      <c r="R360" s="135"/>
      <c r="S360" s="135"/>
      <c r="T360" s="135"/>
      <c r="U360" s="135"/>
      <c r="V360" s="135"/>
      <c r="W360" s="135"/>
      <c r="X360" s="135"/>
      <c r="Y360" s="135"/>
      <c r="Z360" s="135"/>
    </row>
    <row r="361" spans="1:26" ht="15.75" customHeight="1" x14ac:dyDescent="0.35">
      <c r="A361" s="143" t="s">
        <v>1666</v>
      </c>
      <c r="B361" s="144" t="s">
        <v>1410</v>
      </c>
      <c r="C361" s="135" t="s">
        <v>4</v>
      </c>
      <c r="D361" s="147" t="s">
        <v>486</v>
      </c>
      <c r="E361" s="145"/>
      <c r="F361" s="146">
        <f>IF(D361="CO2",E361,IF(D361="CH4",E361*'State 2005 Data'!$J$16,IF(D361="N2O",'State 2005 Data'!$J$17,IF(D361="Other",E361))))</f>
        <v>0</v>
      </c>
      <c r="G361" s="135"/>
      <c r="H361" s="121"/>
      <c r="I361" s="135"/>
      <c r="J361" s="135"/>
      <c r="K361" s="135"/>
      <c r="L361" s="135"/>
      <c r="M361" s="135"/>
      <c r="N361" s="135"/>
      <c r="O361" s="135"/>
      <c r="P361" s="135"/>
      <c r="Q361" s="135"/>
      <c r="R361" s="135"/>
      <c r="S361" s="135"/>
      <c r="T361" s="135"/>
      <c r="U361" s="135"/>
      <c r="V361" s="135"/>
      <c r="W361" s="135"/>
      <c r="X361" s="135"/>
      <c r="Y361" s="135"/>
      <c r="Z361" s="135"/>
    </row>
    <row r="362" spans="1:26" ht="15.75" customHeight="1" x14ac:dyDescent="0.35">
      <c r="A362" s="143" t="s">
        <v>1666</v>
      </c>
      <c r="B362" s="144" t="s">
        <v>1410</v>
      </c>
      <c r="C362" s="135" t="s">
        <v>9</v>
      </c>
      <c r="D362" s="135" t="s">
        <v>489</v>
      </c>
      <c r="E362" s="146">
        <v>8.8772343023822344</v>
      </c>
      <c r="F362" s="146">
        <f>IF(D362="CO2",E362,IF(D362="CH4",E362*'State 2005 Data'!$J$16,IF(D362="N2O",'State 2005 Data'!$J$17,IF(D362="Other",E362))))</f>
        <v>8.8772343023822344</v>
      </c>
      <c r="G362" s="135"/>
      <c r="H362" s="121"/>
      <c r="I362" s="135"/>
      <c r="J362" s="135"/>
      <c r="K362" s="135"/>
      <c r="L362" s="135"/>
      <c r="M362" s="135"/>
      <c r="N362" s="135"/>
      <c r="O362" s="135"/>
      <c r="P362" s="135"/>
      <c r="Q362" s="135"/>
      <c r="R362" s="135"/>
      <c r="S362" s="135"/>
      <c r="T362" s="135"/>
      <c r="U362" s="135"/>
      <c r="V362" s="135"/>
      <c r="W362" s="135"/>
      <c r="X362" s="135"/>
      <c r="Y362" s="135"/>
      <c r="Z362" s="135"/>
    </row>
    <row r="363" spans="1:26" ht="15.75" customHeight="1" x14ac:dyDescent="0.35">
      <c r="A363" s="143" t="s">
        <v>1666</v>
      </c>
      <c r="B363" s="144" t="s">
        <v>1410</v>
      </c>
      <c r="C363" s="135" t="s">
        <v>9</v>
      </c>
      <c r="D363" s="135" t="s">
        <v>497</v>
      </c>
      <c r="E363" s="145">
        <v>7.7228623531720197</v>
      </c>
      <c r="F363" s="146">
        <f>IF(D363="CO2",E363,IF(D363="CH4",E363*'State 2005 Data'!$J$16,IF(D363="N2O",'State 2005 Data'!$J$17,IF(D363="Other",E363))))</f>
        <v>8.6496058355526628</v>
      </c>
      <c r="G363" s="135"/>
      <c r="H363" s="121"/>
      <c r="I363" s="135"/>
      <c r="J363" s="135"/>
      <c r="K363" s="135"/>
      <c r="L363" s="135"/>
      <c r="M363" s="135"/>
      <c r="N363" s="135"/>
      <c r="O363" s="135"/>
      <c r="P363" s="135"/>
      <c r="Q363" s="135"/>
      <c r="R363" s="135"/>
      <c r="S363" s="135"/>
      <c r="T363" s="135"/>
      <c r="U363" s="135"/>
      <c r="V363" s="135"/>
      <c r="W363" s="135"/>
      <c r="X363" s="135"/>
      <c r="Y363" s="135"/>
      <c r="Z363" s="135"/>
    </row>
    <row r="364" spans="1:26" ht="15.75" customHeight="1" x14ac:dyDescent="0.35">
      <c r="A364" s="143" t="s">
        <v>1666</v>
      </c>
      <c r="B364" s="144" t="s">
        <v>1410</v>
      </c>
      <c r="C364" s="135" t="s">
        <v>9</v>
      </c>
      <c r="D364" s="135" t="s">
        <v>498</v>
      </c>
      <c r="E364" s="145">
        <v>8.9553741906309957E-3</v>
      </c>
      <c r="F364" s="146">
        <f>IF(D364="CO2",E364,IF(D364="CH4",E364*'State 2005 Data'!$J$16,IF(D364="N2O",'State 2005 Data'!$J$17,IF(D364="Other",E364))))</f>
        <v>0.88926174496644295</v>
      </c>
      <c r="G364" s="135"/>
      <c r="H364" s="121"/>
      <c r="I364" s="135"/>
      <c r="J364" s="135"/>
      <c r="K364" s="135"/>
      <c r="L364" s="135"/>
      <c r="M364" s="135"/>
      <c r="N364" s="135"/>
      <c r="O364" s="135"/>
      <c r="P364" s="135"/>
      <c r="Q364" s="135"/>
      <c r="R364" s="135"/>
      <c r="S364" s="135"/>
      <c r="T364" s="135"/>
      <c r="U364" s="135"/>
      <c r="V364" s="135"/>
      <c r="W364" s="135"/>
      <c r="X364" s="135"/>
      <c r="Y364" s="135"/>
      <c r="Z364" s="135"/>
    </row>
    <row r="365" spans="1:26" ht="15.75" customHeight="1" x14ac:dyDescent="0.35">
      <c r="A365" s="143" t="s">
        <v>1666</v>
      </c>
      <c r="B365" s="144" t="s">
        <v>1410</v>
      </c>
      <c r="C365" s="135" t="s">
        <v>9</v>
      </c>
      <c r="D365" s="135" t="s">
        <v>486</v>
      </c>
      <c r="E365" s="145">
        <v>0.70775943837997424</v>
      </c>
      <c r="F365" s="146">
        <f>IF(D365="CO2",E365,IF(D365="CH4",E365*'State 2005 Data'!$J$16,IF(D365="N2O",'State 2005 Data'!$J$17,IF(D365="Other",E365))))</f>
        <v>0.70775943837997424</v>
      </c>
      <c r="G365" s="135"/>
      <c r="H365" s="121"/>
      <c r="I365" s="135"/>
      <c r="J365" s="135"/>
      <c r="K365" s="135"/>
      <c r="L365" s="135"/>
      <c r="M365" s="135"/>
      <c r="N365" s="135"/>
      <c r="O365" s="135"/>
      <c r="P365" s="135"/>
      <c r="Q365" s="135"/>
      <c r="R365" s="135"/>
      <c r="S365" s="135"/>
      <c r="T365" s="135"/>
      <c r="U365" s="135"/>
      <c r="V365" s="135"/>
      <c r="W365" s="135"/>
      <c r="X365" s="135"/>
      <c r="Y365" s="135"/>
      <c r="Z365" s="135"/>
    </row>
    <row r="366" spans="1:26" ht="15.75" customHeight="1" x14ac:dyDescent="0.35">
      <c r="A366" s="143" t="s">
        <v>1669</v>
      </c>
      <c r="B366" s="144" t="s">
        <v>1412</v>
      </c>
      <c r="C366" s="135" t="s">
        <v>99</v>
      </c>
      <c r="D366" s="135" t="s">
        <v>489</v>
      </c>
      <c r="E366" s="145">
        <v>72.897286892707726</v>
      </c>
      <c r="F366" s="146">
        <f>IF(D366="CO2",E366,IF(D366="CH4",E366*'State 2005 Data'!$J$16,IF(D366="N2O",'State 2005 Data'!$J$17,IF(D366="Other",E366))))</f>
        <v>72.897286892707726</v>
      </c>
      <c r="G366" s="135"/>
      <c r="H366" s="121"/>
      <c r="I366" s="135"/>
      <c r="J366" s="135"/>
      <c r="K366" s="135"/>
      <c r="L366" s="135"/>
      <c r="M366" s="135"/>
      <c r="N366" s="135"/>
      <c r="O366" s="135"/>
      <c r="P366" s="135"/>
      <c r="Q366" s="135"/>
      <c r="R366" s="135"/>
      <c r="S366" s="135"/>
      <c r="T366" s="135"/>
      <c r="U366" s="135"/>
      <c r="V366" s="135"/>
      <c r="W366" s="135"/>
      <c r="X366" s="135"/>
      <c r="Y366" s="135"/>
      <c r="Z366" s="135"/>
    </row>
    <row r="367" spans="1:26" ht="15.75" customHeight="1" x14ac:dyDescent="0.35">
      <c r="A367" s="143" t="s">
        <v>1669</v>
      </c>
      <c r="B367" s="144" t="s">
        <v>1412</v>
      </c>
      <c r="C367" s="135" t="s">
        <v>99</v>
      </c>
      <c r="D367" s="135" t="s">
        <v>497</v>
      </c>
      <c r="E367" s="145">
        <v>2.4073302000000005E-2</v>
      </c>
      <c r="F367" s="146">
        <f>IF(D367="CO2",E367,IF(D367="CH4",E367*'State 2005 Data'!$J$16,IF(D367="N2O",'State 2005 Data'!$J$17,IF(D367="Other",E367))))</f>
        <v>2.6962098240000006E-2</v>
      </c>
      <c r="G367" s="135"/>
      <c r="H367" s="121"/>
      <c r="I367" s="135"/>
      <c r="J367" s="135"/>
      <c r="K367" s="135"/>
      <c r="L367" s="135"/>
      <c r="M367" s="135"/>
      <c r="N367" s="135"/>
      <c r="O367" s="135"/>
      <c r="P367" s="135"/>
      <c r="Q367" s="135"/>
      <c r="R367" s="135"/>
      <c r="S367" s="135"/>
      <c r="T367" s="135"/>
      <c r="U367" s="135"/>
      <c r="V367" s="135"/>
      <c r="W367" s="135"/>
      <c r="X367" s="135"/>
      <c r="Y367" s="135"/>
      <c r="Z367" s="135"/>
    </row>
    <row r="368" spans="1:26" ht="15.75" customHeight="1" x14ac:dyDescent="0.35">
      <c r="A368" s="143" t="s">
        <v>1669</v>
      </c>
      <c r="B368" s="144" t="s">
        <v>1412</v>
      </c>
      <c r="C368" s="135" t="s">
        <v>99</v>
      </c>
      <c r="D368" s="135" t="s">
        <v>498</v>
      </c>
      <c r="E368" s="145">
        <v>0.35225560541999995</v>
      </c>
      <c r="F368" s="146">
        <f>IF(D368="CO2",E368,IF(D368="CH4",E368*'State 2005 Data'!$J$16,IF(D368="N2O",'State 2005 Data'!$J$17,IF(D368="Other",E368))))</f>
        <v>0.88926174496644295</v>
      </c>
      <c r="G368" s="135"/>
      <c r="H368" s="121"/>
      <c r="I368" s="135"/>
      <c r="J368" s="135"/>
      <c r="K368" s="135"/>
      <c r="L368" s="135"/>
      <c r="M368" s="135"/>
      <c r="N368" s="135"/>
      <c r="O368" s="135"/>
      <c r="P368" s="135"/>
      <c r="Q368" s="135"/>
      <c r="R368" s="135"/>
      <c r="S368" s="135"/>
      <c r="T368" s="135"/>
      <c r="U368" s="135"/>
      <c r="V368" s="135"/>
      <c r="W368" s="135"/>
      <c r="X368" s="135"/>
      <c r="Y368" s="135"/>
      <c r="Z368" s="135"/>
    </row>
    <row r="369" spans="1:26" ht="15.75" customHeight="1" x14ac:dyDescent="0.35">
      <c r="A369" s="143" t="s">
        <v>1669</v>
      </c>
      <c r="B369" s="144" t="s">
        <v>1412</v>
      </c>
      <c r="C369" s="135" t="s">
        <v>99</v>
      </c>
      <c r="D369" s="147" t="s">
        <v>486</v>
      </c>
      <c r="E369" s="145"/>
      <c r="F369" s="146">
        <f>IF(D369="CO2",E369,IF(D369="CH4",E369*'State 2005 Data'!$J$16,IF(D369="N2O",'State 2005 Data'!$J$17,IF(D369="Other",E369))))</f>
        <v>0</v>
      </c>
      <c r="G369" s="135"/>
      <c r="H369" s="121"/>
      <c r="I369" s="135"/>
      <c r="J369" s="135"/>
      <c r="K369" s="135"/>
      <c r="L369" s="135"/>
      <c r="M369" s="135"/>
      <c r="N369" s="135"/>
      <c r="O369" s="135"/>
      <c r="P369" s="135"/>
      <c r="Q369" s="135"/>
      <c r="R369" s="135"/>
      <c r="S369" s="135"/>
      <c r="T369" s="135"/>
      <c r="U369" s="135"/>
      <c r="V369" s="135"/>
      <c r="W369" s="135"/>
      <c r="X369" s="135"/>
      <c r="Y369" s="135"/>
      <c r="Z369" s="135"/>
    </row>
    <row r="370" spans="1:26" ht="15.75" customHeight="1" x14ac:dyDescent="0.35">
      <c r="A370" s="143" t="s">
        <v>1669</v>
      </c>
      <c r="B370" s="144" t="s">
        <v>1412</v>
      </c>
      <c r="C370" s="135" t="s">
        <v>713</v>
      </c>
      <c r="D370" s="135" t="s">
        <v>489</v>
      </c>
      <c r="E370" s="145">
        <v>11.60344041878637</v>
      </c>
      <c r="F370" s="146">
        <f>IF(D370="CO2",E370,IF(D370="CH4",E370*'State 2005 Data'!$J$16,IF(D370="N2O",'State 2005 Data'!$J$17,IF(D370="Other",E370))))</f>
        <v>11.60344041878637</v>
      </c>
      <c r="G370" s="135"/>
      <c r="H370" s="121"/>
      <c r="I370" s="135"/>
      <c r="J370" s="135"/>
      <c r="K370" s="135"/>
      <c r="L370" s="135"/>
      <c r="M370" s="135"/>
      <c r="N370" s="135"/>
      <c r="O370" s="135"/>
      <c r="P370" s="135"/>
      <c r="Q370" s="135"/>
      <c r="R370" s="135"/>
      <c r="S370" s="135"/>
      <c r="T370" s="135"/>
      <c r="U370" s="135"/>
      <c r="V370" s="135"/>
      <c r="W370" s="135"/>
      <c r="X370" s="135"/>
      <c r="Y370" s="135"/>
      <c r="Z370" s="135"/>
    </row>
    <row r="371" spans="1:26" ht="15.75" customHeight="1" x14ac:dyDescent="0.35">
      <c r="A371" s="143" t="s">
        <v>1669</v>
      </c>
      <c r="B371" s="144" t="s">
        <v>1412</v>
      </c>
      <c r="C371" s="135" t="s">
        <v>713</v>
      </c>
      <c r="D371" s="135" t="s">
        <v>497</v>
      </c>
      <c r="E371" s="145">
        <v>0.16278580774999998</v>
      </c>
      <c r="F371" s="146">
        <f>IF(D371="CO2",E371,IF(D371="CH4",E371*'State 2005 Data'!$J$16,IF(D371="N2O",'State 2005 Data'!$J$17,IF(D371="Other",E371))))</f>
        <v>0.18232010468000001</v>
      </c>
      <c r="G371" s="135"/>
      <c r="H371" s="121"/>
      <c r="I371" s="135"/>
      <c r="J371" s="135"/>
      <c r="K371" s="135"/>
      <c r="L371" s="135"/>
      <c r="M371" s="135"/>
      <c r="N371" s="135"/>
      <c r="O371" s="135"/>
      <c r="P371" s="135"/>
      <c r="Q371" s="135"/>
      <c r="R371" s="135"/>
      <c r="S371" s="135"/>
      <c r="T371" s="135"/>
      <c r="U371" s="135"/>
      <c r="V371" s="135"/>
      <c r="W371" s="135"/>
      <c r="X371" s="135"/>
      <c r="Y371" s="135"/>
      <c r="Z371" s="135"/>
    </row>
    <row r="372" spans="1:26" ht="15.75" customHeight="1" x14ac:dyDescent="0.35">
      <c r="A372" s="143" t="s">
        <v>1669</v>
      </c>
      <c r="B372" s="144" t="s">
        <v>1412</v>
      </c>
      <c r="C372" s="135" t="s">
        <v>713</v>
      </c>
      <c r="D372" s="135" t="s">
        <v>498</v>
      </c>
      <c r="E372" s="145">
        <v>3.8347456519999989E-2</v>
      </c>
      <c r="F372" s="146">
        <f>IF(D372="CO2",E372,IF(D372="CH4",E372*'State 2005 Data'!$J$16,IF(D372="N2O",'State 2005 Data'!$J$17,IF(D372="Other",E372))))</f>
        <v>0.88926174496644295</v>
      </c>
      <c r="G372" s="135"/>
      <c r="H372" s="121"/>
      <c r="I372" s="135"/>
      <c r="J372" s="135"/>
      <c r="K372" s="135"/>
      <c r="L372" s="135"/>
      <c r="M372" s="135"/>
      <c r="N372" s="135"/>
      <c r="O372" s="135"/>
      <c r="P372" s="135"/>
      <c r="Q372" s="135"/>
      <c r="R372" s="135"/>
      <c r="S372" s="135"/>
      <c r="T372" s="135"/>
      <c r="U372" s="135"/>
      <c r="V372" s="135"/>
      <c r="W372" s="135"/>
      <c r="X372" s="135"/>
      <c r="Y372" s="135"/>
      <c r="Z372" s="135"/>
    </row>
    <row r="373" spans="1:26" ht="15.75" customHeight="1" x14ac:dyDescent="0.35">
      <c r="A373" s="143" t="s">
        <v>1669</v>
      </c>
      <c r="B373" s="144" t="s">
        <v>1412</v>
      </c>
      <c r="C373" s="135" t="s">
        <v>713</v>
      </c>
      <c r="D373" s="147" t="s">
        <v>486</v>
      </c>
      <c r="E373" s="145"/>
      <c r="F373" s="146">
        <f>IF(D373="CO2",E373,IF(D373="CH4",E373*'State 2005 Data'!$J$16,IF(D373="N2O",'State 2005 Data'!$J$17,IF(D373="Other",E373))))</f>
        <v>0</v>
      </c>
      <c r="G373" s="135"/>
      <c r="H373" s="121"/>
      <c r="I373" s="135"/>
      <c r="J373" s="135"/>
      <c r="K373" s="135"/>
      <c r="L373" s="135"/>
      <c r="M373" s="135"/>
      <c r="N373" s="135"/>
      <c r="O373" s="135"/>
      <c r="P373" s="135"/>
      <c r="Q373" s="135"/>
      <c r="R373" s="135"/>
      <c r="S373" s="135"/>
      <c r="T373" s="135"/>
      <c r="U373" s="135"/>
      <c r="V373" s="135"/>
      <c r="W373" s="135"/>
      <c r="X373" s="135"/>
      <c r="Y373" s="135"/>
      <c r="Z373" s="135"/>
    </row>
    <row r="374" spans="1:26" ht="15.75" customHeight="1" x14ac:dyDescent="0.35">
      <c r="A374" s="143" t="s">
        <v>1669</v>
      </c>
      <c r="B374" s="144" t="s">
        <v>1412</v>
      </c>
      <c r="C374" s="135" t="s">
        <v>4</v>
      </c>
      <c r="D374" s="135" t="s">
        <v>489</v>
      </c>
      <c r="E374" s="145">
        <v>53.421232397023452</v>
      </c>
      <c r="F374" s="146">
        <f>IF(D374="CO2",E374,IF(D374="CH4",E374*'State 2005 Data'!$J$16,IF(D374="N2O",'State 2005 Data'!$J$17,IF(D374="Other",E374))))</f>
        <v>53.421232397023452</v>
      </c>
      <c r="G374" s="135"/>
      <c r="H374" s="121"/>
      <c r="I374" s="135"/>
      <c r="J374" s="135"/>
      <c r="K374" s="135"/>
      <c r="L374" s="135"/>
      <c r="M374" s="135"/>
      <c r="N374" s="135"/>
      <c r="O374" s="135"/>
      <c r="P374" s="135"/>
      <c r="Q374" s="135"/>
      <c r="R374" s="135"/>
      <c r="S374" s="135"/>
      <c r="T374" s="135"/>
      <c r="U374" s="135"/>
      <c r="V374" s="135"/>
      <c r="W374" s="135"/>
      <c r="X374" s="135"/>
      <c r="Y374" s="135"/>
      <c r="Z374" s="135"/>
    </row>
    <row r="375" spans="1:26" ht="15.75" customHeight="1" x14ac:dyDescent="0.35">
      <c r="A375" s="143" t="s">
        <v>1669</v>
      </c>
      <c r="B375" s="144" t="s">
        <v>1412</v>
      </c>
      <c r="C375" s="135" t="s">
        <v>4</v>
      </c>
      <c r="D375" s="135" t="s">
        <v>497</v>
      </c>
      <c r="E375" s="145">
        <v>8.2130164830722538E-2</v>
      </c>
      <c r="F375" s="146">
        <f>IF(D375="CO2",E375,IF(D375="CH4",E375*'State 2005 Data'!$J$16,IF(D375="N2O",'State 2005 Data'!$J$17,IF(D375="Other",E375))))</f>
        <v>9.1985784610409252E-2</v>
      </c>
      <c r="G375" s="135"/>
      <c r="H375" s="121"/>
      <c r="I375" s="135"/>
      <c r="J375" s="135"/>
      <c r="K375" s="135"/>
      <c r="L375" s="135"/>
      <c r="M375" s="135"/>
      <c r="N375" s="135"/>
      <c r="O375" s="135"/>
      <c r="P375" s="135"/>
      <c r="Q375" s="135"/>
      <c r="R375" s="135"/>
      <c r="S375" s="135"/>
      <c r="T375" s="135"/>
      <c r="U375" s="135"/>
      <c r="V375" s="135"/>
      <c r="W375" s="135"/>
      <c r="X375" s="135"/>
      <c r="Y375" s="135"/>
      <c r="Z375" s="135"/>
    </row>
    <row r="376" spans="1:26" ht="15.75" customHeight="1" x14ac:dyDescent="0.35">
      <c r="A376" s="143" t="s">
        <v>1669</v>
      </c>
      <c r="B376" s="144" t="s">
        <v>1412</v>
      </c>
      <c r="C376" s="135" t="s">
        <v>4</v>
      </c>
      <c r="D376" s="135" t="s">
        <v>498</v>
      </c>
      <c r="E376" s="145">
        <v>1.0667549093099755</v>
      </c>
      <c r="F376" s="146">
        <f>IF(D376="CO2",E376,IF(D376="CH4",E376*'State 2005 Data'!$J$16,IF(D376="N2O",'State 2005 Data'!$J$17,IF(D376="Other",E376))))</f>
        <v>0.88926174496644295</v>
      </c>
      <c r="G376" s="135"/>
      <c r="H376" s="121"/>
      <c r="I376" s="135"/>
      <c r="J376" s="135"/>
      <c r="K376" s="135"/>
      <c r="L376" s="135"/>
      <c r="M376" s="135"/>
      <c r="N376" s="135"/>
      <c r="O376" s="135"/>
      <c r="P376" s="135"/>
      <c r="Q376" s="135"/>
      <c r="R376" s="135"/>
      <c r="S376" s="135"/>
      <c r="T376" s="135"/>
      <c r="U376" s="135"/>
      <c r="V376" s="135"/>
      <c r="W376" s="135"/>
      <c r="X376" s="135"/>
      <c r="Y376" s="135"/>
      <c r="Z376" s="135"/>
    </row>
    <row r="377" spans="1:26" ht="15.75" customHeight="1" x14ac:dyDescent="0.35">
      <c r="A377" s="143" t="s">
        <v>1669</v>
      </c>
      <c r="B377" s="144" t="s">
        <v>1412</v>
      </c>
      <c r="C377" s="135" t="s">
        <v>4</v>
      </c>
      <c r="D377" s="147" t="s">
        <v>486</v>
      </c>
      <c r="E377" s="145"/>
      <c r="F377" s="146">
        <f>IF(D377="CO2",E377,IF(D377="CH4",E377*'State 2005 Data'!$J$16,IF(D377="N2O",'State 2005 Data'!$J$17,IF(D377="Other",E377))))</f>
        <v>0</v>
      </c>
      <c r="G377" s="135"/>
      <c r="H377" s="121"/>
      <c r="I377" s="135"/>
      <c r="J377" s="135"/>
      <c r="K377" s="135"/>
      <c r="L377" s="135"/>
      <c r="M377" s="135"/>
      <c r="N377" s="135"/>
      <c r="O377" s="135"/>
      <c r="P377" s="135"/>
      <c r="Q377" s="135"/>
      <c r="R377" s="135"/>
      <c r="S377" s="135"/>
      <c r="T377" s="135"/>
      <c r="U377" s="135"/>
      <c r="V377" s="135"/>
      <c r="W377" s="135"/>
      <c r="X377" s="135"/>
      <c r="Y377" s="135"/>
      <c r="Z377" s="135"/>
    </row>
    <row r="378" spans="1:26" ht="15.75" customHeight="1" x14ac:dyDescent="0.35">
      <c r="A378" s="143" t="s">
        <v>1669</v>
      </c>
      <c r="B378" s="144" t="s">
        <v>1412</v>
      </c>
      <c r="C378" s="135" t="s">
        <v>9</v>
      </c>
      <c r="D378" s="135" t="s">
        <v>489</v>
      </c>
      <c r="E378" s="146">
        <v>15.25533332270239</v>
      </c>
      <c r="F378" s="146">
        <f>IF(D378="CO2",E378,IF(D378="CH4",E378*'State 2005 Data'!$J$16,IF(D378="N2O",'State 2005 Data'!$J$17,IF(D378="Other",E378))))</f>
        <v>15.25533332270239</v>
      </c>
      <c r="G378" s="135"/>
      <c r="H378" s="121"/>
      <c r="I378" s="135"/>
      <c r="J378" s="135"/>
      <c r="K378" s="135"/>
      <c r="L378" s="135"/>
      <c r="M378" s="135"/>
      <c r="N378" s="135"/>
      <c r="O378" s="135"/>
      <c r="P378" s="135"/>
      <c r="Q378" s="135"/>
      <c r="R378" s="135"/>
      <c r="S378" s="135"/>
      <c r="T378" s="135"/>
      <c r="U378" s="135"/>
      <c r="V378" s="135"/>
      <c r="W378" s="135"/>
      <c r="X378" s="135"/>
      <c r="Y378" s="135"/>
      <c r="Z378" s="135"/>
    </row>
    <row r="379" spans="1:26" ht="15.75" customHeight="1" x14ac:dyDescent="0.35">
      <c r="A379" s="143" t="s">
        <v>1669</v>
      </c>
      <c r="B379" s="144" t="s">
        <v>1412</v>
      </c>
      <c r="C379" s="135" t="s">
        <v>9</v>
      </c>
      <c r="D379" s="135" t="s">
        <v>497</v>
      </c>
      <c r="E379" s="145">
        <v>2.0012774032605485</v>
      </c>
      <c r="F379" s="146">
        <f>IF(D379="CO2",E379,IF(D379="CH4",E379*'State 2005 Data'!$J$16,IF(D379="N2O",'State 2005 Data'!$J$17,IF(D379="Other",E379))))</f>
        <v>2.2414306916518143</v>
      </c>
      <c r="G379" s="135"/>
      <c r="H379" s="121"/>
      <c r="I379" s="135"/>
      <c r="J379" s="135"/>
      <c r="K379" s="135"/>
      <c r="L379" s="135"/>
      <c r="M379" s="135"/>
      <c r="N379" s="135"/>
      <c r="O379" s="135"/>
      <c r="P379" s="135"/>
      <c r="Q379" s="135"/>
      <c r="R379" s="135"/>
      <c r="S379" s="135"/>
      <c r="T379" s="135"/>
      <c r="U379" s="135"/>
      <c r="V379" s="135"/>
      <c r="W379" s="135"/>
      <c r="X379" s="135"/>
      <c r="Y379" s="135"/>
      <c r="Z379" s="135"/>
    </row>
    <row r="380" spans="1:26" ht="15.75" customHeight="1" x14ac:dyDescent="0.35">
      <c r="A380" s="143" t="s">
        <v>1669</v>
      </c>
      <c r="B380" s="144" t="s">
        <v>1412</v>
      </c>
      <c r="C380" s="135" t="s">
        <v>9</v>
      </c>
      <c r="D380" s="135" t="s">
        <v>498</v>
      </c>
      <c r="E380" s="145">
        <v>0.10349967517168784</v>
      </c>
      <c r="F380" s="146">
        <f>IF(D380="CO2",E380,IF(D380="CH4",E380*'State 2005 Data'!$J$16,IF(D380="N2O",'State 2005 Data'!$J$17,IF(D380="Other",E380))))</f>
        <v>0.88926174496644295</v>
      </c>
      <c r="G380" s="135"/>
      <c r="H380" s="121"/>
      <c r="I380" s="135"/>
      <c r="J380" s="135"/>
      <c r="K380" s="135"/>
      <c r="L380" s="135"/>
      <c r="M380" s="135"/>
      <c r="N380" s="135"/>
      <c r="O380" s="135"/>
      <c r="P380" s="135"/>
      <c r="Q380" s="135"/>
      <c r="R380" s="135"/>
      <c r="S380" s="135"/>
      <c r="T380" s="135"/>
      <c r="U380" s="135"/>
      <c r="V380" s="135"/>
      <c r="W380" s="135"/>
      <c r="X380" s="135"/>
      <c r="Y380" s="135"/>
      <c r="Z380" s="135"/>
    </row>
    <row r="381" spans="1:26" ht="15.75" customHeight="1" x14ac:dyDescent="0.35">
      <c r="A381" s="143" t="s">
        <v>1669</v>
      </c>
      <c r="B381" s="144" t="s">
        <v>1412</v>
      </c>
      <c r="C381" s="135" t="s">
        <v>9</v>
      </c>
      <c r="D381" s="135" t="s">
        <v>486</v>
      </c>
      <c r="E381" s="145">
        <v>3.5053523724717981</v>
      </c>
      <c r="F381" s="146">
        <f>IF(D381="CO2",E381,IF(D381="CH4",E381*'State 2005 Data'!$J$16,IF(D381="N2O",'State 2005 Data'!$J$17,IF(D381="Other",E381))))</f>
        <v>3.5053523724717981</v>
      </c>
      <c r="G381" s="135"/>
      <c r="H381" s="121"/>
      <c r="I381" s="135"/>
      <c r="J381" s="135"/>
      <c r="K381" s="135"/>
      <c r="L381" s="135"/>
      <c r="M381" s="135"/>
      <c r="N381" s="135"/>
      <c r="O381" s="135"/>
      <c r="P381" s="135"/>
      <c r="Q381" s="135"/>
      <c r="R381" s="135"/>
      <c r="S381" s="135"/>
      <c r="T381" s="135"/>
      <c r="U381" s="135"/>
      <c r="V381" s="135"/>
      <c r="W381" s="135"/>
      <c r="X381" s="135"/>
      <c r="Y381" s="135"/>
      <c r="Z381" s="135"/>
    </row>
    <row r="382" spans="1:26" ht="15.75" customHeight="1" x14ac:dyDescent="0.35">
      <c r="A382" s="143" t="s">
        <v>1672</v>
      </c>
      <c r="B382" s="144" t="s">
        <v>1408</v>
      </c>
      <c r="C382" s="135" t="s">
        <v>99</v>
      </c>
      <c r="D382" s="135" t="s">
        <v>489</v>
      </c>
      <c r="E382" s="145">
        <v>129.25485853389347</v>
      </c>
      <c r="F382" s="146">
        <f>IF(D382="CO2",E382,IF(D382="CH4",E382*'State 2005 Data'!$J$16,IF(D382="N2O",'State 2005 Data'!$J$17,IF(D382="Other",E382))))</f>
        <v>129.25485853389347</v>
      </c>
      <c r="G382" s="135"/>
      <c r="H382" s="121"/>
      <c r="I382" s="135"/>
      <c r="J382" s="135"/>
      <c r="K382" s="135"/>
      <c r="L382" s="135"/>
      <c r="M382" s="135"/>
      <c r="N382" s="135"/>
      <c r="O382" s="135"/>
      <c r="P382" s="135"/>
      <c r="Q382" s="135"/>
      <c r="R382" s="135"/>
      <c r="S382" s="135"/>
      <c r="T382" s="135"/>
      <c r="U382" s="135"/>
      <c r="V382" s="135"/>
      <c r="W382" s="135"/>
      <c r="X382" s="135"/>
      <c r="Y382" s="135"/>
      <c r="Z382" s="135"/>
    </row>
    <row r="383" spans="1:26" ht="15.75" customHeight="1" x14ac:dyDescent="0.35">
      <c r="A383" s="143" t="s">
        <v>1672</v>
      </c>
      <c r="B383" s="144" t="s">
        <v>1408</v>
      </c>
      <c r="C383" s="135" t="s">
        <v>99</v>
      </c>
      <c r="D383" s="135" t="s">
        <v>497</v>
      </c>
      <c r="E383" s="145">
        <v>3.6717777000000007E-2</v>
      </c>
      <c r="F383" s="146">
        <f>IF(D383="CO2",E383,IF(D383="CH4",E383*'State 2005 Data'!$J$16,IF(D383="N2O",'State 2005 Data'!$J$17,IF(D383="Other",E383))))</f>
        <v>4.1123910240000013E-2</v>
      </c>
      <c r="G383" s="135"/>
      <c r="H383" s="121"/>
      <c r="I383" s="135"/>
      <c r="J383" s="135"/>
      <c r="K383" s="135"/>
      <c r="L383" s="135"/>
      <c r="M383" s="135"/>
      <c r="N383" s="135"/>
      <c r="O383" s="135"/>
      <c r="P383" s="135"/>
      <c r="Q383" s="135"/>
      <c r="R383" s="135"/>
      <c r="S383" s="135"/>
      <c r="T383" s="135"/>
      <c r="U383" s="135"/>
      <c r="V383" s="135"/>
      <c r="W383" s="135"/>
      <c r="X383" s="135"/>
      <c r="Y383" s="135"/>
      <c r="Z383" s="135"/>
    </row>
    <row r="384" spans="1:26" ht="15.75" customHeight="1" x14ac:dyDescent="0.35">
      <c r="A384" s="143" t="s">
        <v>1672</v>
      </c>
      <c r="B384" s="144" t="s">
        <v>1408</v>
      </c>
      <c r="C384" s="135" t="s">
        <v>99</v>
      </c>
      <c r="D384" s="135" t="s">
        <v>498</v>
      </c>
      <c r="E384" s="145">
        <v>0.61809251906000007</v>
      </c>
      <c r="F384" s="146">
        <f>IF(D384="CO2",E384,IF(D384="CH4",E384*'State 2005 Data'!$J$16,IF(D384="N2O",'State 2005 Data'!$J$17,IF(D384="Other",E384))))</f>
        <v>0.88926174496644295</v>
      </c>
      <c r="G384" s="135"/>
      <c r="H384" s="121"/>
      <c r="I384" s="135"/>
      <c r="J384" s="135"/>
      <c r="K384" s="135"/>
      <c r="L384" s="135"/>
      <c r="M384" s="135"/>
      <c r="N384" s="135"/>
      <c r="O384" s="135"/>
      <c r="P384" s="135"/>
      <c r="Q384" s="135"/>
      <c r="R384" s="135"/>
      <c r="S384" s="135"/>
      <c r="T384" s="135"/>
      <c r="U384" s="135"/>
      <c r="V384" s="135"/>
      <c r="W384" s="135"/>
      <c r="X384" s="135"/>
      <c r="Y384" s="135"/>
      <c r="Z384" s="135"/>
    </row>
    <row r="385" spans="1:26" ht="15.75" customHeight="1" x14ac:dyDescent="0.35">
      <c r="A385" s="143" t="s">
        <v>1672</v>
      </c>
      <c r="B385" s="144" t="s">
        <v>1408</v>
      </c>
      <c r="C385" s="135" t="s">
        <v>99</v>
      </c>
      <c r="D385" s="147" t="s">
        <v>486</v>
      </c>
      <c r="E385" s="145"/>
      <c r="F385" s="146">
        <f>IF(D385="CO2",E385,IF(D385="CH4",E385*'State 2005 Data'!$J$16,IF(D385="N2O",'State 2005 Data'!$J$17,IF(D385="Other",E385))))</f>
        <v>0</v>
      </c>
      <c r="G385" s="135"/>
      <c r="H385" s="121"/>
      <c r="I385" s="135"/>
      <c r="J385" s="135"/>
      <c r="K385" s="135"/>
      <c r="L385" s="135"/>
      <c r="M385" s="135"/>
      <c r="N385" s="135"/>
      <c r="O385" s="135"/>
      <c r="P385" s="135"/>
      <c r="Q385" s="135"/>
      <c r="R385" s="135"/>
      <c r="S385" s="135"/>
      <c r="T385" s="135"/>
      <c r="U385" s="135"/>
      <c r="V385" s="135"/>
      <c r="W385" s="135"/>
      <c r="X385" s="135"/>
      <c r="Y385" s="135"/>
      <c r="Z385" s="135"/>
    </row>
    <row r="386" spans="1:26" ht="15.75" customHeight="1" x14ac:dyDescent="0.35">
      <c r="A386" s="143" t="s">
        <v>1672</v>
      </c>
      <c r="B386" s="144" t="s">
        <v>1408</v>
      </c>
      <c r="C386" s="135" t="s">
        <v>713</v>
      </c>
      <c r="D386" s="135" t="s">
        <v>489</v>
      </c>
      <c r="E386" s="145">
        <v>31.447512837947954</v>
      </c>
      <c r="F386" s="146">
        <f>IF(D386="CO2",E386,IF(D386="CH4",E386*'State 2005 Data'!$J$16,IF(D386="N2O",'State 2005 Data'!$J$17,IF(D386="Other",E386))))</f>
        <v>31.447512837947954</v>
      </c>
      <c r="G386" s="135"/>
      <c r="H386" s="121"/>
      <c r="I386" s="135"/>
      <c r="J386" s="135"/>
      <c r="K386" s="135"/>
      <c r="L386" s="135"/>
      <c r="M386" s="135"/>
      <c r="N386" s="135"/>
      <c r="O386" s="135"/>
      <c r="P386" s="135"/>
      <c r="Q386" s="135"/>
      <c r="R386" s="135"/>
      <c r="S386" s="135"/>
      <c r="T386" s="135"/>
      <c r="U386" s="135"/>
      <c r="V386" s="135"/>
      <c r="W386" s="135"/>
      <c r="X386" s="135"/>
      <c r="Y386" s="135"/>
      <c r="Z386" s="135"/>
    </row>
    <row r="387" spans="1:26" ht="15.75" customHeight="1" x14ac:dyDescent="0.35">
      <c r="A387" s="143" t="s">
        <v>1672</v>
      </c>
      <c r="B387" s="144" t="s">
        <v>1408</v>
      </c>
      <c r="C387" s="135" t="s">
        <v>713</v>
      </c>
      <c r="D387" s="135" t="s">
        <v>497</v>
      </c>
      <c r="E387" s="145">
        <v>0.25428930149999995</v>
      </c>
      <c r="F387" s="146">
        <f>IF(D387="CO2",E387,IF(D387="CH4",E387*'State 2005 Data'!$J$16,IF(D387="N2O",'State 2005 Data'!$J$17,IF(D387="Other",E387))))</f>
        <v>0.28480401767999997</v>
      </c>
      <c r="G387" s="135"/>
      <c r="H387" s="121"/>
      <c r="I387" s="135"/>
      <c r="J387" s="135"/>
      <c r="K387" s="135"/>
      <c r="L387" s="135"/>
      <c r="M387" s="135"/>
      <c r="N387" s="135"/>
      <c r="O387" s="135"/>
      <c r="P387" s="135"/>
      <c r="Q387" s="135"/>
      <c r="R387" s="135"/>
      <c r="S387" s="135"/>
      <c r="T387" s="135"/>
      <c r="U387" s="135"/>
      <c r="V387" s="135"/>
      <c r="W387" s="135"/>
      <c r="X387" s="135"/>
      <c r="Y387" s="135"/>
      <c r="Z387" s="135"/>
    </row>
    <row r="388" spans="1:26" ht="15.75" customHeight="1" x14ac:dyDescent="0.35">
      <c r="A388" s="143" t="s">
        <v>1672</v>
      </c>
      <c r="B388" s="144" t="s">
        <v>1408</v>
      </c>
      <c r="C388" s="135" t="s">
        <v>713</v>
      </c>
      <c r="D388" s="135" t="s">
        <v>498</v>
      </c>
      <c r="E388" s="145">
        <v>5.4327000260000001E-2</v>
      </c>
      <c r="F388" s="146">
        <f>IF(D388="CO2",E388,IF(D388="CH4",E388*'State 2005 Data'!$J$16,IF(D388="N2O",'State 2005 Data'!$J$17,IF(D388="Other",E388))))</f>
        <v>0.88926174496644295</v>
      </c>
      <c r="G388" s="135"/>
      <c r="H388" s="121"/>
      <c r="I388" s="135"/>
      <c r="J388" s="135"/>
      <c r="K388" s="135"/>
      <c r="L388" s="135"/>
      <c r="M388" s="135"/>
      <c r="N388" s="135"/>
      <c r="O388" s="135"/>
      <c r="P388" s="135"/>
      <c r="Q388" s="135"/>
      <c r="R388" s="135"/>
      <c r="S388" s="135"/>
      <c r="T388" s="135"/>
      <c r="U388" s="135"/>
      <c r="V388" s="135"/>
      <c r="W388" s="135"/>
      <c r="X388" s="135"/>
      <c r="Y388" s="135"/>
      <c r="Z388" s="135"/>
    </row>
    <row r="389" spans="1:26" ht="15.75" customHeight="1" x14ac:dyDescent="0.35">
      <c r="A389" s="143" t="s">
        <v>1672</v>
      </c>
      <c r="B389" s="144" t="s">
        <v>1408</v>
      </c>
      <c r="C389" s="135" t="s">
        <v>713</v>
      </c>
      <c r="D389" s="147" t="s">
        <v>486</v>
      </c>
      <c r="E389" s="145"/>
      <c r="F389" s="146">
        <f>IF(D389="CO2",E389,IF(D389="CH4",E389*'State 2005 Data'!$J$16,IF(D389="N2O",'State 2005 Data'!$J$17,IF(D389="Other",E389))))</f>
        <v>0</v>
      </c>
      <c r="G389" s="135"/>
      <c r="H389" s="121"/>
      <c r="I389" s="135"/>
      <c r="J389" s="135"/>
      <c r="K389" s="135"/>
      <c r="L389" s="135"/>
      <c r="M389" s="135"/>
      <c r="N389" s="135"/>
      <c r="O389" s="135"/>
      <c r="P389" s="135"/>
      <c r="Q389" s="135"/>
      <c r="R389" s="135"/>
      <c r="S389" s="135"/>
      <c r="T389" s="135"/>
      <c r="U389" s="135"/>
      <c r="V389" s="135"/>
      <c r="W389" s="135"/>
      <c r="X389" s="135"/>
      <c r="Y389" s="135"/>
      <c r="Z389" s="135"/>
    </row>
    <row r="390" spans="1:26" ht="15.75" customHeight="1" x14ac:dyDescent="0.35">
      <c r="A390" s="143" t="s">
        <v>1672</v>
      </c>
      <c r="B390" s="144" t="s">
        <v>1408</v>
      </c>
      <c r="C390" s="135" t="s">
        <v>4</v>
      </c>
      <c r="D390" s="135" t="s">
        <v>489</v>
      </c>
      <c r="E390" s="145">
        <v>71.077371138019117</v>
      </c>
      <c r="F390" s="146">
        <f>IF(D390="CO2",E390,IF(D390="CH4",E390*'State 2005 Data'!$J$16,IF(D390="N2O",'State 2005 Data'!$J$17,IF(D390="Other",E390))))</f>
        <v>71.077371138019117</v>
      </c>
      <c r="G390" s="135"/>
      <c r="H390" s="121"/>
      <c r="I390" s="135"/>
      <c r="J390" s="135"/>
      <c r="K390" s="135"/>
      <c r="L390" s="135"/>
      <c r="M390" s="135"/>
      <c r="N390" s="135"/>
      <c r="O390" s="135"/>
      <c r="P390" s="135"/>
      <c r="Q390" s="135"/>
      <c r="R390" s="135"/>
      <c r="S390" s="135"/>
      <c r="T390" s="135"/>
      <c r="U390" s="135"/>
      <c r="V390" s="135"/>
      <c r="W390" s="135"/>
      <c r="X390" s="135"/>
      <c r="Y390" s="135"/>
      <c r="Z390" s="135"/>
    </row>
    <row r="391" spans="1:26" ht="15.75" customHeight="1" x14ac:dyDescent="0.35">
      <c r="A391" s="143" t="s">
        <v>1672</v>
      </c>
      <c r="B391" s="144" t="s">
        <v>1408</v>
      </c>
      <c r="C391" s="135" t="s">
        <v>4</v>
      </c>
      <c r="D391" s="135" t="s">
        <v>497</v>
      </c>
      <c r="E391" s="145">
        <v>8.2130164830722538E-2</v>
      </c>
      <c r="F391" s="146">
        <f>IF(D391="CO2",E391,IF(D391="CH4",E391*'State 2005 Data'!$J$16,IF(D391="N2O",'State 2005 Data'!$J$17,IF(D391="Other",E391))))</f>
        <v>9.1985784610409252E-2</v>
      </c>
      <c r="G391" s="135"/>
      <c r="H391" s="121"/>
      <c r="I391" s="135"/>
      <c r="J391" s="135"/>
      <c r="K391" s="135"/>
      <c r="L391" s="135"/>
      <c r="M391" s="135"/>
      <c r="N391" s="135"/>
      <c r="O391" s="135"/>
      <c r="P391" s="135"/>
      <c r="Q391" s="135"/>
      <c r="R391" s="135"/>
      <c r="S391" s="135"/>
      <c r="T391" s="135"/>
      <c r="U391" s="135"/>
      <c r="V391" s="135"/>
      <c r="W391" s="135"/>
      <c r="X391" s="135"/>
      <c r="Y391" s="135"/>
      <c r="Z391" s="135"/>
    </row>
    <row r="392" spans="1:26" ht="15.75" customHeight="1" x14ac:dyDescent="0.35">
      <c r="A392" s="143" t="s">
        <v>1672</v>
      </c>
      <c r="B392" s="144" t="s">
        <v>1408</v>
      </c>
      <c r="C392" s="135" t="s">
        <v>4</v>
      </c>
      <c r="D392" s="135" t="s">
        <v>498</v>
      </c>
      <c r="E392" s="145">
        <v>1.0667549093099755</v>
      </c>
      <c r="F392" s="146">
        <f>IF(D392="CO2",E392,IF(D392="CH4",E392*'State 2005 Data'!$J$16,IF(D392="N2O",'State 2005 Data'!$J$17,IF(D392="Other",E392))))</f>
        <v>0.88926174496644295</v>
      </c>
      <c r="G392" s="135"/>
      <c r="H392" s="121"/>
      <c r="I392" s="135"/>
      <c r="J392" s="135"/>
      <c r="K392" s="135"/>
      <c r="L392" s="135"/>
      <c r="M392" s="135"/>
      <c r="N392" s="135"/>
      <c r="O392" s="135"/>
      <c r="P392" s="135"/>
      <c r="Q392" s="135"/>
      <c r="R392" s="135"/>
      <c r="S392" s="135"/>
      <c r="T392" s="135"/>
      <c r="U392" s="135"/>
      <c r="V392" s="135"/>
      <c r="W392" s="135"/>
      <c r="X392" s="135"/>
      <c r="Y392" s="135"/>
      <c r="Z392" s="135"/>
    </row>
    <row r="393" spans="1:26" ht="15.75" customHeight="1" x14ac:dyDescent="0.35">
      <c r="A393" s="143" t="s">
        <v>1672</v>
      </c>
      <c r="B393" s="144" t="s">
        <v>1408</v>
      </c>
      <c r="C393" s="135" t="s">
        <v>4</v>
      </c>
      <c r="D393" s="147" t="s">
        <v>486</v>
      </c>
      <c r="E393" s="145"/>
      <c r="F393" s="146">
        <f>IF(D393="CO2",E393,IF(D393="CH4",E393*'State 2005 Data'!$J$16,IF(D393="N2O",'State 2005 Data'!$J$17,IF(D393="Other",E393))))</f>
        <v>0</v>
      </c>
      <c r="G393" s="135"/>
      <c r="H393" s="121"/>
      <c r="I393" s="135"/>
      <c r="J393" s="135"/>
      <c r="K393" s="135"/>
      <c r="L393" s="135"/>
      <c r="M393" s="135"/>
      <c r="N393" s="135"/>
      <c r="O393" s="135"/>
      <c r="P393" s="135"/>
      <c r="Q393" s="135"/>
      <c r="R393" s="135"/>
      <c r="S393" s="135"/>
      <c r="T393" s="135"/>
      <c r="U393" s="135"/>
      <c r="V393" s="135"/>
      <c r="W393" s="135"/>
      <c r="X393" s="135"/>
      <c r="Y393" s="135"/>
      <c r="Z393" s="135"/>
    </row>
    <row r="394" spans="1:26" ht="15.75" customHeight="1" x14ac:dyDescent="0.35">
      <c r="A394" s="143" t="s">
        <v>1672</v>
      </c>
      <c r="B394" s="144" t="s">
        <v>1408</v>
      </c>
      <c r="C394" s="135" t="s">
        <v>9</v>
      </c>
      <c r="D394" s="135" t="s">
        <v>489</v>
      </c>
      <c r="E394" s="146">
        <v>50.382944286617096</v>
      </c>
      <c r="F394" s="146">
        <f>IF(D394="CO2",E394,IF(D394="CH4",E394*'State 2005 Data'!$J$16,IF(D394="N2O",'State 2005 Data'!$J$17,IF(D394="Other",E394))))</f>
        <v>50.382944286617096</v>
      </c>
      <c r="G394" s="135"/>
      <c r="H394" s="121"/>
      <c r="I394" s="135"/>
      <c r="J394" s="135"/>
      <c r="K394" s="135"/>
      <c r="L394" s="135"/>
      <c r="M394" s="135"/>
      <c r="N394" s="135"/>
      <c r="O394" s="135"/>
      <c r="P394" s="135"/>
      <c r="Q394" s="135"/>
      <c r="R394" s="135"/>
      <c r="S394" s="135"/>
      <c r="T394" s="135"/>
      <c r="U394" s="135"/>
      <c r="V394" s="135"/>
      <c r="W394" s="135"/>
      <c r="X394" s="135"/>
      <c r="Y394" s="135"/>
      <c r="Z394" s="135"/>
    </row>
    <row r="395" spans="1:26" ht="15.75" customHeight="1" x14ac:dyDescent="0.35">
      <c r="A395" s="143" t="s">
        <v>1672</v>
      </c>
      <c r="B395" s="144" t="s">
        <v>1408</v>
      </c>
      <c r="C395" s="135" t="s">
        <v>9</v>
      </c>
      <c r="D395" s="135" t="s">
        <v>497</v>
      </c>
      <c r="E395" s="145">
        <v>9.9920505138324156</v>
      </c>
      <c r="F395" s="146">
        <f>IF(D395="CO2",E395,IF(D395="CH4",E395*'State 2005 Data'!$J$16,IF(D395="N2O",'State 2005 Data'!$J$17,IF(D395="Other",E395))))</f>
        <v>11.191096575492306</v>
      </c>
      <c r="G395" s="135"/>
      <c r="H395" s="121"/>
      <c r="I395" s="135"/>
      <c r="J395" s="135"/>
      <c r="K395" s="135"/>
      <c r="L395" s="135"/>
      <c r="M395" s="135"/>
      <c r="N395" s="135"/>
      <c r="O395" s="135"/>
      <c r="P395" s="135"/>
      <c r="Q395" s="135"/>
      <c r="R395" s="135"/>
      <c r="S395" s="135"/>
      <c r="T395" s="135"/>
      <c r="U395" s="135"/>
      <c r="V395" s="135"/>
      <c r="W395" s="135"/>
      <c r="X395" s="135"/>
      <c r="Y395" s="135"/>
      <c r="Z395" s="135"/>
    </row>
    <row r="396" spans="1:26" ht="15.75" customHeight="1" x14ac:dyDescent="0.35">
      <c r="A396" s="143" t="s">
        <v>1672</v>
      </c>
      <c r="B396" s="144" t="s">
        <v>1408</v>
      </c>
      <c r="C396" s="135" t="s">
        <v>9</v>
      </c>
      <c r="D396" s="135" t="s">
        <v>498</v>
      </c>
      <c r="E396" s="145">
        <v>7.2958946098916899E-2</v>
      </c>
      <c r="F396" s="146">
        <f>IF(D396="CO2",E396,IF(D396="CH4",E396*'State 2005 Data'!$J$16,IF(D396="N2O",'State 2005 Data'!$J$17,IF(D396="Other",E396))))</f>
        <v>0.88926174496644295</v>
      </c>
      <c r="G396" s="135"/>
      <c r="H396" s="121"/>
      <c r="I396" s="135"/>
      <c r="J396" s="135"/>
      <c r="K396" s="135"/>
      <c r="L396" s="135"/>
      <c r="M396" s="135"/>
      <c r="N396" s="135"/>
      <c r="O396" s="135"/>
      <c r="P396" s="135"/>
      <c r="Q396" s="135"/>
      <c r="R396" s="135"/>
      <c r="S396" s="135"/>
      <c r="T396" s="135"/>
      <c r="U396" s="135"/>
      <c r="V396" s="135"/>
      <c r="W396" s="135"/>
      <c r="X396" s="135"/>
      <c r="Y396" s="135"/>
      <c r="Z396" s="135"/>
    </row>
    <row r="397" spans="1:26" ht="15.75" customHeight="1" x14ac:dyDescent="0.35">
      <c r="A397" s="143" t="s">
        <v>1672</v>
      </c>
      <c r="B397" s="144" t="s">
        <v>1408</v>
      </c>
      <c r="C397" s="135" t="s">
        <v>9</v>
      </c>
      <c r="D397" s="135" t="s">
        <v>486</v>
      </c>
      <c r="E397" s="145">
        <v>4.6265515030714139</v>
      </c>
      <c r="F397" s="146">
        <f>IF(D397="CO2",E397,IF(D397="CH4",E397*'State 2005 Data'!$J$16,IF(D397="N2O",'State 2005 Data'!$J$17,IF(D397="Other",E397))))</f>
        <v>4.6265515030714139</v>
      </c>
      <c r="G397" s="135"/>
      <c r="H397" s="121"/>
      <c r="I397" s="135"/>
      <c r="J397" s="135"/>
      <c r="K397" s="135"/>
      <c r="L397" s="135"/>
      <c r="M397" s="135"/>
      <c r="N397" s="135"/>
      <c r="O397" s="135"/>
      <c r="P397" s="135"/>
      <c r="Q397" s="135"/>
      <c r="R397" s="135"/>
      <c r="S397" s="135"/>
      <c r="T397" s="135"/>
      <c r="U397" s="135"/>
      <c r="V397" s="135"/>
      <c r="W397" s="135"/>
      <c r="X397" s="135"/>
      <c r="Y397" s="135"/>
      <c r="Z397" s="135"/>
    </row>
    <row r="398" spans="1:26" ht="15.75" customHeight="1" x14ac:dyDescent="0.35">
      <c r="A398" s="143" t="s">
        <v>1675</v>
      </c>
      <c r="B398" s="144" t="s">
        <v>1407</v>
      </c>
      <c r="C398" s="135" t="s">
        <v>99</v>
      </c>
      <c r="D398" s="135" t="s">
        <v>489</v>
      </c>
      <c r="E398" s="145">
        <v>8.0496207506359134</v>
      </c>
      <c r="F398" s="146">
        <f>IF(D398="CO2",E398,IF(D398="CH4",E398*'State 2005 Data'!$J$16,IF(D398="N2O",'State 2005 Data'!$J$17,IF(D398="Other",E398))))</f>
        <v>8.0496207506359134</v>
      </c>
      <c r="G398" s="135"/>
      <c r="H398" s="121"/>
      <c r="I398" s="135"/>
      <c r="J398" s="135"/>
      <c r="K398" s="135"/>
      <c r="L398" s="135"/>
      <c r="M398" s="135"/>
      <c r="N398" s="135"/>
      <c r="O398" s="135"/>
      <c r="P398" s="135"/>
      <c r="Q398" s="135"/>
      <c r="R398" s="135"/>
      <c r="S398" s="135"/>
      <c r="T398" s="135"/>
      <c r="U398" s="135"/>
      <c r="V398" s="135"/>
      <c r="W398" s="135"/>
      <c r="X398" s="135"/>
      <c r="Y398" s="135"/>
      <c r="Z398" s="135"/>
    </row>
    <row r="399" spans="1:26" ht="15.75" customHeight="1" x14ac:dyDescent="0.35">
      <c r="A399" s="143" t="s">
        <v>1675</v>
      </c>
      <c r="B399" s="144" t="s">
        <v>1407</v>
      </c>
      <c r="C399" s="135" t="s">
        <v>99</v>
      </c>
      <c r="D399" s="135" t="s">
        <v>497</v>
      </c>
      <c r="E399" s="145">
        <v>7.5452594999999983E-3</v>
      </c>
      <c r="F399" s="146">
        <f>IF(D399="CO2",E399,IF(D399="CH4",E399*'State 2005 Data'!$J$16,IF(D399="N2O",'State 2005 Data'!$J$17,IF(D399="Other",E399))))</f>
        <v>8.4506906399999995E-3</v>
      </c>
      <c r="G399" s="135"/>
      <c r="H399" s="121"/>
      <c r="I399" s="135"/>
      <c r="J399" s="135"/>
      <c r="K399" s="135"/>
      <c r="L399" s="135"/>
      <c r="M399" s="135"/>
      <c r="N399" s="135"/>
      <c r="O399" s="135"/>
      <c r="P399" s="135"/>
      <c r="Q399" s="135"/>
      <c r="R399" s="135"/>
      <c r="S399" s="135"/>
      <c r="T399" s="135"/>
      <c r="U399" s="135"/>
      <c r="V399" s="135"/>
      <c r="W399" s="135"/>
      <c r="X399" s="135"/>
      <c r="Y399" s="135"/>
      <c r="Z399" s="135"/>
    </row>
    <row r="400" spans="1:26" ht="15.75" customHeight="1" x14ac:dyDescent="0.35">
      <c r="A400" s="143" t="s">
        <v>1675</v>
      </c>
      <c r="B400" s="144" t="s">
        <v>1407</v>
      </c>
      <c r="C400" s="135" t="s">
        <v>99</v>
      </c>
      <c r="D400" s="135" t="s">
        <v>498</v>
      </c>
      <c r="E400" s="145">
        <v>2.5469550420000001E-2</v>
      </c>
      <c r="F400" s="146">
        <f>IF(D400="CO2",E400,IF(D400="CH4",E400*'State 2005 Data'!$J$16,IF(D400="N2O",'State 2005 Data'!$J$17,IF(D400="Other",E400))))</f>
        <v>0.88926174496644295</v>
      </c>
      <c r="G400" s="135"/>
      <c r="H400" s="121"/>
      <c r="I400" s="135"/>
      <c r="J400" s="135"/>
      <c r="K400" s="135"/>
      <c r="L400" s="135"/>
      <c r="M400" s="135"/>
      <c r="N400" s="135"/>
      <c r="O400" s="135"/>
      <c r="P400" s="135"/>
      <c r="Q400" s="135"/>
      <c r="R400" s="135"/>
      <c r="S400" s="135"/>
      <c r="T400" s="135"/>
      <c r="U400" s="135"/>
      <c r="V400" s="135"/>
      <c r="W400" s="135"/>
      <c r="X400" s="135"/>
      <c r="Y400" s="135"/>
      <c r="Z400" s="135"/>
    </row>
    <row r="401" spans="1:26" ht="15.75" customHeight="1" x14ac:dyDescent="0.35">
      <c r="A401" s="143" t="s">
        <v>1675</v>
      </c>
      <c r="B401" s="144" t="s">
        <v>1407</v>
      </c>
      <c r="C401" s="135" t="s">
        <v>99</v>
      </c>
      <c r="D401" s="147" t="s">
        <v>486</v>
      </c>
      <c r="E401" s="145"/>
      <c r="F401" s="146">
        <f>IF(D401="CO2",E401,IF(D401="CH4",E401*'State 2005 Data'!$J$16,IF(D401="N2O",'State 2005 Data'!$J$17,IF(D401="Other",E401))))</f>
        <v>0</v>
      </c>
      <c r="G401" s="135"/>
      <c r="H401" s="121"/>
      <c r="I401" s="135"/>
      <c r="J401" s="135"/>
      <c r="K401" s="135"/>
      <c r="L401" s="135"/>
      <c r="M401" s="135"/>
      <c r="N401" s="135"/>
      <c r="O401" s="135"/>
      <c r="P401" s="135"/>
      <c r="Q401" s="135"/>
      <c r="R401" s="135"/>
      <c r="S401" s="135"/>
      <c r="T401" s="135"/>
      <c r="U401" s="135"/>
      <c r="V401" s="135"/>
      <c r="W401" s="135"/>
      <c r="X401" s="135"/>
      <c r="Y401" s="135"/>
      <c r="Z401" s="135"/>
    </row>
    <row r="402" spans="1:26" ht="15.75" customHeight="1" x14ac:dyDescent="0.35">
      <c r="A402" s="143" t="s">
        <v>1675</v>
      </c>
      <c r="B402" s="144" t="s">
        <v>1407</v>
      </c>
      <c r="C402" s="135" t="s">
        <v>713</v>
      </c>
      <c r="D402" s="135" t="s">
        <v>489</v>
      </c>
      <c r="E402" s="145">
        <v>4.5119796063237256</v>
      </c>
      <c r="F402" s="146">
        <f>IF(D402="CO2",E402,IF(D402="CH4",E402*'State 2005 Data'!$J$16,IF(D402="N2O",'State 2005 Data'!$J$17,IF(D402="Other",E402))))</f>
        <v>4.5119796063237256</v>
      </c>
      <c r="G402" s="135"/>
      <c r="H402" s="121"/>
      <c r="I402" s="135"/>
      <c r="J402" s="135"/>
      <c r="K402" s="135"/>
      <c r="L402" s="135"/>
      <c r="M402" s="135"/>
      <c r="N402" s="135"/>
      <c r="O402" s="135"/>
      <c r="P402" s="135"/>
      <c r="Q402" s="135"/>
      <c r="R402" s="135"/>
      <c r="S402" s="135"/>
      <c r="T402" s="135"/>
      <c r="U402" s="135"/>
      <c r="V402" s="135"/>
      <c r="W402" s="135"/>
      <c r="X402" s="135"/>
      <c r="Y402" s="135"/>
      <c r="Z402" s="135"/>
    </row>
    <row r="403" spans="1:26" ht="15.75" customHeight="1" x14ac:dyDescent="0.35">
      <c r="A403" s="143" t="s">
        <v>1675</v>
      </c>
      <c r="B403" s="144" t="s">
        <v>1407</v>
      </c>
      <c r="C403" s="135" t="s">
        <v>713</v>
      </c>
      <c r="D403" s="135" t="s">
        <v>497</v>
      </c>
      <c r="E403" s="145">
        <v>9.3047960499999999E-2</v>
      </c>
      <c r="F403" s="146">
        <f>IF(D403="CO2",E403,IF(D403="CH4",E403*'State 2005 Data'!$J$16,IF(D403="N2O",'State 2005 Data'!$J$17,IF(D403="Other",E403))))</f>
        <v>0.10421371576000001</v>
      </c>
      <c r="G403" s="135"/>
      <c r="H403" s="121"/>
      <c r="I403" s="135"/>
      <c r="J403" s="135"/>
      <c r="K403" s="135"/>
      <c r="L403" s="135"/>
      <c r="M403" s="135"/>
      <c r="N403" s="135"/>
      <c r="O403" s="135"/>
      <c r="P403" s="135"/>
      <c r="Q403" s="135"/>
      <c r="R403" s="135"/>
      <c r="S403" s="135"/>
      <c r="T403" s="135"/>
      <c r="U403" s="135"/>
      <c r="V403" s="135"/>
      <c r="W403" s="135"/>
      <c r="X403" s="135"/>
      <c r="Y403" s="135"/>
      <c r="Z403" s="135"/>
    </row>
    <row r="404" spans="1:26" ht="15.75" customHeight="1" x14ac:dyDescent="0.35">
      <c r="A404" s="143" t="s">
        <v>1675</v>
      </c>
      <c r="B404" s="144" t="s">
        <v>1407</v>
      </c>
      <c r="C404" s="135" t="s">
        <v>713</v>
      </c>
      <c r="D404" s="135" t="s">
        <v>498</v>
      </c>
      <c r="E404" s="145">
        <v>1.694723616E-2</v>
      </c>
      <c r="F404" s="146">
        <f>IF(D404="CO2",E404,IF(D404="CH4",E404*'State 2005 Data'!$J$16,IF(D404="N2O",'State 2005 Data'!$J$17,IF(D404="Other",E404))))</f>
        <v>0.88926174496644295</v>
      </c>
      <c r="G404" s="135"/>
      <c r="H404" s="121"/>
      <c r="I404" s="135"/>
      <c r="J404" s="135"/>
      <c r="K404" s="135"/>
      <c r="L404" s="135"/>
      <c r="M404" s="135"/>
      <c r="N404" s="135"/>
      <c r="O404" s="135"/>
      <c r="P404" s="135"/>
      <c r="Q404" s="135"/>
      <c r="R404" s="135"/>
      <c r="S404" s="135"/>
      <c r="T404" s="135"/>
      <c r="U404" s="135"/>
      <c r="V404" s="135"/>
      <c r="W404" s="135"/>
      <c r="X404" s="135"/>
      <c r="Y404" s="135"/>
      <c r="Z404" s="135"/>
    </row>
    <row r="405" spans="1:26" ht="15.75" customHeight="1" x14ac:dyDescent="0.35">
      <c r="A405" s="143" t="s">
        <v>1675</v>
      </c>
      <c r="B405" s="144" t="s">
        <v>1407</v>
      </c>
      <c r="C405" s="135" t="s">
        <v>713</v>
      </c>
      <c r="D405" s="147" t="s">
        <v>486</v>
      </c>
      <c r="E405" s="145"/>
      <c r="F405" s="146">
        <f>IF(D405="CO2",E405,IF(D405="CH4",E405*'State 2005 Data'!$J$16,IF(D405="N2O",'State 2005 Data'!$J$17,IF(D405="Other",E405))))</f>
        <v>0</v>
      </c>
      <c r="G405" s="135"/>
      <c r="H405" s="121"/>
      <c r="I405" s="135"/>
      <c r="J405" s="135"/>
      <c r="K405" s="135"/>
      <c r="L405" s="135"/>
      <c r="M405" s="135"/>
      <c r="N405" s="135"/>
      <c r="O405" s="135"/>
      <c r="P405" s="135"/>
      <c r="Q405" s="135"/>
      <c r="R405" s="135"/>
      <c r="S405" s="135"/>
      <c r="T405" s="135"/>
      <c r="U405" s="135"/>
      <c r="V405" s="135"/>
      <c r="W405" s="135"/>
      <c r="X405" s="135"/>
      <c r="Y405" s="135"/>
      <c r="Z405" s="135"/>
    </row>
    <row r="406" spans="1:26" ht="15.75" customHeight="1" x14ac:dyDescent="0.35">
      <c r="A406" s="143" t="s">
        <v>1675</v>
      </c>
      <c r="B406" s="144" t="s">
        <v>1407</v>
      </c>
      <c r="C406" s="135" t="s">
        <v>4</v>
      </c>
      <c r="D406" s="135" t="s">
        <v>489</v>
      </c>
      <c r="E406" s="145">
        <v>23.319662382119294</v>
      </c>
      <c r="F406" s="146">
        <f>IF(D406="CO2",E406,IF(D406="CH4",E406*'State 2005 Data'!$J$16,IF(D406="N2O",'State 2005 Data'!$J$17,IF(D406="Other",E406))))</f>
        <v>23.319662382119294</v>
      </c>
      <c r="G406" s="135"/>
      <c r="H406" s="121"/>
      <c r="I406" s="135"/>
      <c r="J406" s="135"/>
      <c r="K406" s="135"/>
      <c r="L406" s="135"/>
      <c r="M406" s="135"/>
      <c r="N406" s="135"/>
      <c r="O406" s="135"/>
      <c r="P406" s="135"/>
      <c r="Q406" s="135"/>
      <c r="R406" s="135"/>
      <c r="S406" s="135"/>
      <c r="T406" s="135"/>
      <c r="U406" s="135"/>
      <c r="V406" s="135"/>
      <c r="W406" s="135"/>
      <c r="X406" s="135"/>
      <c r="Y406" s="135"/>
      <c r="Z406" s="135"/>
    </row>
    <row r="407" spans="1:26" ht="15.75" customHeight="1" x14ac:dyDescent="0.35">
      <c r="A407" s="143" t="s">
        <v>1675</v>
      </c>
      <c r="B407" s="144" t="s">
        <v>1407</v>
      </c>
      <c r="C407" s="135" t="s">
        <v>4</v>
      </c>
      <c r="D407" s="135" t="s">
        <v>497</v>
      </c>
      <c r="E407" s="145">
        <v>8.2130164830722538E-2</v>
      </c>
      <c r="F407" s="146">
        <f>IF(D407="CO2",E407,IF(D407="CH4",E407*'State 2005 Data'!$J$16,IF(D407="N2O",'State 2005 Data'!$J$17,IF(D407="Other",E407))))</f>
        <v>9.1985784610409252E-2</v>
      </c>
      <c r="G407" s="135"/>
      <c r="H407" s="121"/>
      <c r="I407" s="135"/>
      <c r="J407" s="135"/>
      <c r="K407" s="135"/>
      <c r="L407" s="135"/>
      <c r="M407" s="135"/>
      <c r="N407" s="135"/>
      <c r="O407" s="135"/>
      <c r="P407" s="135"/>
      <c r="Q407" s="135"/>
      <c r="R407" s="135"/>
      <c r="S407" s="135"/>
      <c r="T407" s="135"/>
      <c r="U407" s="135"/>
      <c r="V407" s="135"/>
      <c r="W407" s="135"/>
      <c r="X407" s="135"/>
      <c r="Y407" s="135"/>
      <c r="Z407" s="135"/>
    </row>
    <row r="408" spans="1:26" ht="15.75" customHeight="1" x14ac:dyDescent="0.35">
      <c r="A408" s="143" t="s">
        <v>1675</v>
      </c>
      <c r="B408" s="144" t="s">
        <v>1407</v>
      </c>
      <c r="C408" s="135" t="s">
        <v>4</v>
      </c>
      <c r="D408" s="135" t="s">
        <v>498</v>
      </c>
      <c r="E408" s="145">
        <v>1.0667549093099755</v>
      </c>
      <c r="F408" s="146">
        <f>IF(D408="CO2",E408,IF(D408="CH4",E408*'State 2005 Data'!$J$16,IF(D408="N2O",'State 2005 Data'!$J$17,IF(D408="Other",E408))))</f>
        <v>0.88926174496644295</v>
      </c>
      <c r="G408" s="135"/>
      <c r="H408" s="121"/>
      <c r="I408" s="135"/>
      <c r="J408" s="135"/>
      <c r="K408" s="135"/>
      <c r="L408" s="135"/>
      <c r="M408" s="135"/>
      <c r="N408" s="135"/>
      <c r="O408" s="135"/>
      <c r="P408" s="135"/>
      <c r="Q408" s="135"/>
      <c r="R408" s="135"/>
      <c r="S408" s="135"/>
      <c r="T408" s="135"/>
      <c r="U408" s="135"/>
      <c r="V408" s="135"/>
      <c r="W408" s="135"/>
      <c r="X408" s="135"/>
      <c r="Y408" s="135"/>
      <c r="Z408" s="135"/>
    </row>
    <row r="409" spans="1:26" ht="15.75" customHeight="1" x14ac:dyDescent="0.35">
      <c r="A409" s="143" t="s">
        <v>1675</v>
      </c>
      <c r="B409" s="144" t="s">
        <v>1407</v>
      </c>
      <c r="C409" s="135" t="s">
        <v>4</v>
      </c>
      <c r="D409" s="147" t="s">
        <v>486</v>
      </c>
      <c r="E409" s="145"/>
      <c r="F409" s="146">
        <f>IF(D409="CO2",E409,IF(D409="CH4",E409*'State 2005 Data'!$J$16,IF(D409="N2O",'State 2005 Data'!$J$17,IF(D409="Other",E409))))</f>
        <v>0</v>
      </c>
      <c r="G409" s="135"/>
      <c r="H409" s="121"/>
      <c r="I409" s="135"/>
      <c r="J409" s="135"/>
      <c r="K409" s="135"/>
      <c r="L409" s="135"/>
      <c r="M409" s="135"/>
      <c r="N409" s="135"/>
      <c r="O409" s="135"/>
      <c r="P409" s="135"/>
      <c r="Q409" s="135"/>
      <c r="R409" s="135"/>
      <c r="S409" s="135"/>
      <c r="T409" s="135"/>
      <c r="U409" s="135"/>
      <c r="V409" s="135"/>
      <c r="W409" s="135"/>
      <c r="X409" s="135"/>
      <c r="Y409" s="135"/>
      <c r="Z409" s="135"/>
    </row>
    <row r="410" spans="1:26" ht="15.75" customHeight="1" x14ac:dyDescent="0.35">
      <c r="A410" s="143" t="s">
        <v>1675</v>
      </c>
      <c r="B410" s="144" t="s">
        <v>1407</v>
      </c>
      <c r="C410" s="135" t="s">
        <v>9</v>
      </c>
      <c r="D410" s="135" t="s">
        <v>489</v>
      </c>
      <c r="E410" s="146">
        <v>6.2774264263725224</v>
      </c>
      <c r="F410" s="146">
        <f>IF(D410="CO2",E410,IF(D410="CH4",E410*'State 2005 Data'!$J$16,IF(D410="N2O",'State 2005 Data'!$J$17,IF(D410="Other",E410))))</f>
        <v>6.2774264263725224</v>
      </c>
      <c r="G410" s="135"/>
      <c r="H410" s="121"/>
      <c r="I410" s="135"/>
      <c r="J410" s="135"/>
      <c r="K410" s="135"/>
      <c r="L410" s="135"/>
      <c r="M410" s="135"/>
      <c r="N410" s="135"/>
      <c r="O410" s="135"/>
      <c r="P410" s="135"/>
      <c r="Q410" s="135"/>
      <c r="R410" s="135"/>
      <c r="S410" s="135"/>
      <c r="T410" s="135"/>
      <c r="U410" s="135"/>
      <c r="V410" s="135"/>
      <c r="W410" s="135"/>
      <c r="X410" s="135"/>
      <c r="Y410" s="135"/>
      <c r="Z410" s="135"/>
    </row>
    <row r="411" spans="1:26" ht="15.75" customHeight="1" x14ac:dyDescent="0.35">
      <c r="A411" s="143" t="s">
        <v>1675</v>
      </c>
      <c r="B411" s="144" t="s">
        <v>1407</v>
      </c>
      <c r="C411" s="135" t="s">
        <v>9</v>
      </c>
      <c r="D411" s="135" t="s">
        <v>497</v>
      </c>
      <c r="E411" s="145">
        <v>0.90504658564617801</v>
      </c>
      <c r="F411" s="146">
        <f>IF(D411="CO2",E411,IF(D411="CH4",E411*'State 2005 Data'!$J$16,IF(D411="N2O",'State 2005 Data'!$J$17,IF(D411="Other",E411))))</f>
        <v>1.0136521759237194</v>
      </c>
      <c r="G411" s="135"/>
      <c r="H411" s="121"/>
      <c r="I411" s="135"/>
      <c r="J411" s="135"/>
      <c r="K411" s="135"/>
      <c r="L411" s="135"/>
      <c r="M411" s="135"/>
      <c r="N411" s="135"/>
      <c r="O411" s="135"/>
      <c r="P411" s="135"/>
      <c r="Q411" s="135"/>
      <c r="R411" s="135"/>
      <c r="S411" s="135"/>
      <c r="T411" s="135"/>
      <c r="U411" s="135"/>
      <c r="V411" s="135"/>
      <c r="W411" s="135"/>
      <c r="X411" s="135"/>
      <c r="Y411" s="135"/>
      <c r="Z411" s="135"/>
    </row>
    <row r="412" spans="1:26" ht="15.75" customHeight="1" x14ac:dyDescent="0.35">
      <c r="A412" s="143" t="s">
        <v>1675</v>
      </c>
      <c r="B412" s="144" t="s">
        <v>1407</v>
      </c>
      <c r="C412" s="135" t="s">
        <v>9</v>
      </c>
      <c r="D412" s="135" t="s">
        <v>498</v>
      </c>
      <c r="E412" s="145">
        <v>3.4265076385022256E-2</v>
      </c>
      <c r="F412" s="146">
        <f>IF(D412="CO2",E412,IF(D412="CH4",E412*'State 2005 Data'!$J$16,IF(D412="N2O",'State 2005 Data'!$J$17,IF(D412="Other",E412))))</f>
        <v>0.88926174496644295</v>
      </c>
      <c r="G412" s="135"/>
      <c r="H412" s="121"/>
      <c r="I412" s="135"/>
      <c r="J412" s="135"/>
      <c r="K412" s="135"/>
      <c r="L412" s="135"/>
      <c r="M412" s="135"/>
      <c r="N412" s="135"/>
      <c r="O412" s="135"/>
      <c r="P412" s="135"/>
      <c r="Q412" s="135"/>
      <c r="R412" s="135"/>
      <c r="S412" s="135"/>
      <c r="T412" s="135"/>
      <c r="U412" s="135"/>
      <c r="V412" s="135"/>
      <c r="W412" s="135"/>
      <c r="X412" s="135"/>
      <c r="Y412" s="135"/>
      <c r="Z412" s="135"/>
    </row>
    <row r="413" spans="1:26" ht="15.75" customHeight="1" x14ac:dyDescent="0.35">
      <c r="A413" s="143" t="s">
        <v>1675</v>
      </c>
      <c r="B413" s="144" t="s">
        <v>1407</v>
      </c>
      <c r="C413" s="135" t="s">
        <v>9</v>
      </c>
      <c r="D413" s="135" t="s">
        <v>486</v>
      </c>
      <c r="E413" s="145">
        <v>2.5067291449200999</v>
      </c>
      <c r="F413" s="146">
        <f>IF(D413="CO2",E413,IF(D413="CH4",E413*'State 2005 Data'!$J$16,IF(D413="N2O",'State 2005 Data'!$J$17,IF(D413="Other",E413))))</f>
        <v>2.5067291449200999</v>
      </c>
      <c r="G413" s="135"/>
      <c r="H413" s="121"/>
      <c r="I413" s="135"/>
      <c r="J413" s="135"/>
      <c r="K413" s="135"/>
      <c r="L413" s="135"/>
      <c r="M413" s="135"/>
      <c r="N413" s="135"/>
      <c r="O413" s="135"/>
      <c r="P413" s="135"/>
      <c r="Q413" s="135"/>
      <c r="R413" s="135"/>
      <c r="S413" s="135"/>
      <c r="T413" s="135"/>
      <c r="U413" s="135"/>
      <c r="V413" s="135"/>
      <c r="W413" s="135"/>
      <c r="X413" s="135"/>
      <c r="Y413" s="135"/>
      <c r="Z413" s="135"/>
    </row>
    <row r="414" spans="1:26" ht="15.75" customHeight="1" x14ac:dyDescent="0.35">
      <c r="A414" s="143" t="s">
        <v>1676</v>
      </c>
      <c r="B414" s="144" t="s">
        <v>1406</v>
      </c>
      <c r="C414" s="135" t="s">
        <v>99</v>
      </c>
      <c r="D414" s="135" t="s">
        <v>489</v>
      </c>
      <c r="E414" s="145">
        <v>120.96847356511917</v>
      </c>
      <c r="F414" s="146">
        <f>IF(D414="CO2",E414,IF(D414="CH4",E414*'State 2005 Data'!$J$16,IF(D414="N2O",'State 2005 Data'!$J$17,IF(D414="Other",E414))))</f>
        <v>120.96847356511917</v>
      </c>
      <c r="G414" s="135"/>
      <c r="H414" s="121"/>
      <c r="I414" s="135"/>
      <c r="J414" s="135"/>
      <c r="K414" s="135"/>
      <c r="L414" s="135"/>
      <c r="M414" s="135"/>
      <c r="N414" s="135"/>
      <c r="O414" s="135"/>
      <c r="P414" s="135"/>
      <c r="Q414" s="135"/>
      <c r="R414" s="135"/>
      <c r="S414" s="135"/>
      <c r="T414" s="135"/>
      <c r="U414" s="135"/>
      <c r="V414" s="135"/>
      <c r="W414" s="135"/>
      <c r="X414" s="135"/>
      <c r="Y414" s="135"/>
      <c r="Z414" s="135"/>
    </row>
    <row r="415" spans="1:26" ht="15.75" customHeight="1" x14ac:dyDescent="0.35">
      <c r="A415" s="143" t="s">
        <v>1676</v>
      </c>
      <c r="B415" s="144" t="s">
        <v>1406</v>
      </c>
      <c r="C415" s="135" t="s">
        <v>99</v>
      </c>
      <c r="D415" s="135" t="s">
        <v>497</v>
      </c>
      <c r="E415" s="145">
        <v>3.9463811750000001E-2</v>
      </c>
      <c r="F415" s="146">
        <f>IF(D415="CO2",E415,IF(D415="CH4",E415*'State 2005 Data'!$J$16,IF(D415="N2O",'State 2005 Data'!$J$17,IF(D415="Other",E415))))</f>
        <v>4.4199469160000004E-2</v>
      </c>
      <c r="G415" s="135"/>
      <c r="H415" s="121"/>
      <c r="I415" s="135"/>
      <c r="J415" s="135"/>
      <c r="K415" s="135"/>
      <c r="L415" s="135"/>
      <c r="M415" s="135"/>
      <c r="N415" s="135"/>
      <c r="O415" s="135"/>
      <c r="P415" s="135"/>
      <c r="Q415" s="135"/>
      <c r="R415" s="135"/>
      <c r="S415" s="135"/>
      <c r="T415" s="135"/>
      <c r="U415" s="135"/>
      <c r="V415" s="135"/>
      <c r="W415" s="135"/>
      <c r="X415" s="135"/>
      <c r="Y415" s="135"/>
      <c r="Z415" s="135"/>
    </row>
    <row r="416" spans="1:26" ht="15.75" customHeight="1" x14ac:dyDescent="0.35">
      <c r="A416" s="143" t="s">
        <v>1676</v>
      </c>
      <c r="B416" s="144" t="s">
        <v>1406</v>
      </c>
      <c r="C416" s="135" t="s">
        <v>99</v>
      </c>
      <c r="D416" s="135" t="s">
        <v>498</v>
      </c>
      <c r="E416" s="145">
        <v>0.56392181681999987</v>
      </c>
      <c r="F416" s="146">
        <f>IF(D416="CO2",E416,IF(D416="CH4",E416*'State 2005 Data'!$J$16,IF(D416="N2O",'State 2005 Data'!$J$17,IF(D416="Other",E416))))</f>
        <v>0.88926174496644295</v>
      </c>
      <c r="G416" s="135"/>
      <c r="H416" s="121"/>
      <c r="I416" s="135"/>
      <c r="J416" s="135"/>
      <c r="K416" s="135"/>
      <c r="L416" s="135"/>
      <c r="M416" s="135"/>
      <c r="N416" s="135"/>
      <c r="O416" s="135"/>
      <c r="P416" s="135"/>
      <c r="Q416" s="135"/>
      <c r="R416" s="135"/>
      <c r="S416" s="135"/>
      <c r="T416" s="135"/>
      <c r="U416" s="135"/>
      <c r="V416" s="135"/>
      <c r="W416" s="135"/>
      <c r="X416" s="135"/>
      <c r="Y416" s="135"/>
      <c r="Z416" s="135"/>
    </row>
    <row r="417" spans="1:26" ht="15.75" customHeight="1" x14ac:dyDescent="0.35">
      <c r="A417" s="143" t="s">
        <v>1676</v>
      </c>
      <c r="B417" s="144" t="s">
        <v>1406</v>
      </c>
      <c r="C417" s="135" t="s">
        <v>99</v>
      </c>
      <c r="D417" s="147" t="s">
        <v>486</v>
      </c>
      <c r="E417" s="145"/>
      <c r="F417" s="146">
        <f>IF(D417="CO2",E417,IF(D417="CH4",E417*'State 2005 Data'!$J$16,IF(D417="N2O",'State 2005 Data'!$J$17,IF(D417="Other",E417))))</f>
        <v>0</v>
      </c>
      <c r="G417" s="135"/>
      <c r="H417" s="121"/>
      <c r="I417" s="135"/>
      <c r="J417" s="135"/>
      <c r="K417" s="135"/>
      <c r="L417" s="135"/>
      <c r="M417" s="135"/>
      <c r="N417" s="135"/>
      <c r="O417" s="135"/>
      <c r="P417" s="135"/>
      <c r="Q417" s="135"/>
      <c r="R417" s="135"/>
      <c r="S417" s="135"/>
      <c r="T417" s="135"/>
      <c r="U417" s="135"/>
      <c r="V417" s="135"/>
      <c r="W417" s="135"/>
      <c r="X417" s="135"/>
      <c r="Y417" s="135"/>
      <c r="Z417" s="135"/>
    </row>
    <row r="418" spans="1:26" ht="15.75" customHeight="1" x14ac:dyDescent="0.35">
      <c r="A418" s="143" t="s">
        <v>1676</v>
      </c>
      <c r="B418" s="144" t="s">
        <v>1406</v>
      </c>
      <c r="C418" s="135" t="s">
        <v>713</v>
      </c>
      <c r="D418" s="135" t="s">
        <v>489</v>
      </c>
      <c r="E418" s="145">
        <v>36.847916960526646</v>
      </c>
      <c r="F418" s="146">
        <f>IF(D418="CO2",E418,IF(D418="CH4",E418*'State 2005 Data'!$J$16,IF(D418="N2O",'State 2005 Data'!$J$17,IF(D418="Other",E418))))</f>
        <v>36.847916960526646</v>
      </c>
      <c r="G418" s="135"/>
      <c r="H418" s="121"/>
      <c r="I418" s="135"/>
      <c r="J418" s="135"/>
      <c r="K418" s="135"/>
      <c r="L418" s="135"/>
      <c r="M418" s="135"/>
      <c r="N418" s="135"/>
      <c r="O418" s="135"/>
      <c r="P418" s="135"/>
      <c r="Q418" s="135"/>
      <c r="R418" s="135"/>
      <c r="S418" s="135"/>
      <c r="T418" s="135"/>
      <c r="U418" s="135"/>
      <c r="V418" s="135"/>
      <c r="W418" s="135"/>
      <c r="X418" s="135"/>
      <c r="Y418" s="135"/>
      <c r="Z418" s="135"/>
    </row>
    <row r="419" spans="1:26" ht="15.75" customHeight="1" x14ac:dyDescent="0.35">
      <c r="A419" s="143" t="s">
        <v>1676</v>
      </c>
      <c r="B419" s="144" t="s">
        <v>1406</v>
      </c>
      <c r="C419" s="135" t="s">
        <v>713</v>
      </c>
      <c r="D419" s="135" t="s">
        <v>497</v>
      </c>
      <c r="E419" s="145">
        <v>0.2361318855</v>
      </c>
      <c r="F419" s="146">
        <f>IF(D419="CO2",E419,IF(D419="CH4",E419*'State 2005 Data'!$J$16,IF(D419="N2O",'State 2005 Data'!$J$17,IF(D419="Other",E419))))</f>
        <v>0.26446771176</v>
      </c>
      <c r="G419" s="135"/>
      <c r="H419" s="121"/>
      <c r="I419" s="135"/>
      <c r="J419" s="135"/>
      <c r="K419" s="135"/>
      <c r="L419" s="135"/>
      <c r="M419" s="135"/>
      <c r="N419" s="135"/>
      <c r="O419" s="135"/>
      <c r="P419" s="135"/>
      <c r="Q419" s="135"/>
      <c r="R419" s="135"/>
      <c r="S419" s="135"/>
      <c r="T419" s="135"/>
      <c r="U419" s="135"/>
      <c r="V419" s="135"/>
      <c r="W419" s="135"/>
      <c r="X419" s="135"/>
      <c r="Y419" s="135"/>
      <c r="Z419" s="135"/>
    </row>
    <row r="420" spans="1:26" ht="15.75" customHeight="1" x14ac:dyDescent="0.35">
      <c r="A420" s="143" t="s">
        <v>1676</v>
      </c>
      <c r="B420" s="144" t="s">
        <v>1406</v>
      </c>
      <c r="C420" s="135" t="s">
        <v>713</v>
      </c>
      <c r="D420" s="135" t="s">
        <v>498</v>
      </c>
      <c r="E420" s="145">
        <v>7.200682173999999E-2</v>
      </c>
      <c r="F420" s="146">
        <f>IF(D420="CO2",E420,IF(D420="CH4",E420*'State 2005 Data'!$J$16,IF(D420="N2O",'State 2005 Data'!$J$17,IF(D420="Other",E420))))</f>
        <v>0.88926174496644295</v>
      </c>
      <c r="G420" s="135"/>
      <c r="H420" s="121"/>
      <c r="I420" s="135"/>
      <c r="J420" s="135"/>
      <c r="K420" s="135"/>
      <c r="L420" s="135"/>
      <c r="M420" s="135"/>
      <c r="N420" s="135"/>
      <c r="O420" s="135"/>
      <c r="P420" s="135"/>
      <c r="Q420" s="135"/>
      <c r="R420" s="135"/>
      <c r="S420" s="135"/>
      <c r="T420" s="135"/>
      <c r="U420" s="135"/>
      <c r="V420" s="135"/>
      <c r="W420" s="135"/>
      <c r="X420" s="135"/>
      <c r="Y420" s="135"/>
      <c r="Z420" s="135"/>
    </row>
    <row r="421" spans="1:26" ht="15.75" customHeight="1" x14ac:dyDescent="0.35">
      <c r="A421" s="143" t="s">
        <v>1676</v>
      </c>
      <c r="B421" s="144" t="s">
        <v>1406</v>
      </c>
      <c r="C421" s="135" t="s">
        <v>713</v>
      </c>
      <c r="D421" s="147" t="s">
        <v>486</v>
      </c>
      <c r="E421" s="145"/>
      <c r="F421" s="146">
        <f>IF(D421="CO2",E421,IF(D421="CH4",E421*'State 2005 Data'!$J$16,IF(D421="N2O",'State 2005 Data'!$J$17,IF(D421="Other",E421))))</f>
        <v>0</v>
      </c>
      <c r="G421" s="135"/>
      <c r="H421" s="121"/>
      <c r="I421" s="135"/>
      <c r="J421" s="135"/>
      <c r="K421" s="135"/>
      <c r="L421" s="135"/>
      <c r="M421" s="135"/>
      <c r="N421" s="135"/>
      <c r="O421" s="135"/>
      <c r="P421" s="135"/>
      <c r="Q421" s="135"/>
      <c r="R421" s="135"/>
      <c r="S421" s="135"/>
      <c r="T421" s="135"/>
      <c r="U421" s="135"/>
      <c r="V421" s="135"/>
      <c r="W421" s="135"/>
      <c r="X421" s="135"/>
      <c r="Y421" s="135"/>
      <c r="Z421" s="135"/>
    </row>
    <row r="422" spans="1:26" ht="15.75" customHeight="1" x14ac:dyDescent="0.35">
      <c r="A422" s="143" t="s">
        <v>1676</v>
      </c>
      <c r="B422" s="144" t="s">
        <v>1406</v>
      </c>
      <c r="C422" s="135" t="s">
        <v>4</v>
      </c>
      <c r="D422" s="135" t="s">
        <v>489</v>
      </c>
      <c r="E422" s="145">
        <v>72.606090242674739</v>
      </c>
      <c r="F422" s="146">
        <f>IF(D422="CO2",E422,IF(D422="CH4",E422*'State 2005 Data'!$J$16,IF(D422="N2O",'State 2005 Data'!$J$17,IF(D422="Other",E422))))</f>
        <v>72.606090242674739</v>
      </c>
      <c r="G422" s="135"/>
      <c r="H422" s="121"/>
      <c r="I422" s="135"/>
      <c r="J422" s="135"/>
      <c r="K422" s="135"/>
      <c r="L422" s="135"/>
      <c r="M422" s="135"/>
      <c r="N422" s="135"/>
      <c r="O422" s="135"/>
      <c r="P422" s="135"/>
      <c r="Q422" s="135"/>
      <c r="R422" s="135"/>
      <c r="S422" s="135"/>
      <c r="T422" s="135"/>
      <c r="U422" s="135"/>
      <c r="V422" s="135"/>
      <c r="W422" s="135"/>
      <c r="X422" s="135"/>
      <c r="Y422" s="135"/>
      <c r="Z422" s="135"/>
    </row>
    <row r="423" spans="1:26" ht="15.75" customHeight="1" x14ac:dyDescent="0.35">
      <c r="A423" s="143" t="s">
        <v>1676</v>
      </c>
      <c r="B423" s="144" t="s">
        <v>1406</v>
      </c>
      <c r="C423" s="135" t="s">
        <v>4</v>
      </c>
      <c r="D423" s="135" t="s">
        <v>497</v>
      </c>
      <c r="E423" s="145">
        <v>8.2130164830722538E-2</v>
      </c>
      <c r="F423" s="146">
        <f>IF(D423="CO2",E423,IF(D423="CH4",E423*'State 2005 Data'!$J$16,IF(D423="N2O",'State 2005 Data'!$J$17,IF(D423="Other",E423))))</f>
        <v>9.1985784610409252E-2</v>
      </c>
      <c r="G423" s="135"/>
      <c r="H423" s="121"/>
      <c r="I423" s="135"/>
      <c r="J423" s="135"/>
      <c r="K423" s="135"/>
      <c r="L423" s="135"/>
      <c r="M423" s="135"/>
      <c r="N423" s="135"/>
      <c r="O423" s="135"/>
      <c r="P423" s="135"/>
      <c r="Q423" s="135"/>
      <c r="R423" s="135"/>
      <c r="S423" s="135"/>
      <c r="T423" s="135"/>
      <c r="U423" s="135"/>
      <c r="V423" s="135"/>
      <c r="W423" s="135"/>
      <c r="X423" s="135"/>
      <c r="Y423" s="135"/>
      <c r="Z423" s="135"/>
    </row>
    <row r="424" spans="1:26" ht="15.75" customHeight="1" x14ac:dyDescent="0.35">
      <c r="A424" s="143" t="s">
        <v>1676</v>
      </c>
      <c r="B424" s="144" t="s">
        <v>1406</v>
      </c>
      <c r="C424" s="135" t="s">
        <v>4</v>
      </c>
      <c r="D424" s="135" t="s">
        <v>498</v>
      </c>
      <c r="E424" s="145">
        <v>1.0667549093099755</v>
      </c>
      <c r="F424" s="146">
        <f>IF(D424="CO2",E424,IF(D424="CH4",E424*'State 2005 Data'!$J$16,IF(D424="N2O",'State 2005 Data'!$J$17,IF(D424="Other",E424))))</f>
        <v>0.88926174496644295</v>
      </c>
      <c r="G424" s="135"/>
      <c r="H424" s="121"/>
      <c r="I424" s="135"/>
      <c r="J424" s="135"/>
      <c r="K424" s="135"/>
      <c r="L424" s="135"/>
      <c r="M424" s="135"/>
      <c r="N424" s="135"/>
      <c r="O424" s="135"/>
      <c r="P424" s="135"/>
      <c r="Q424" s="135"/>
      <c r="R424" s="135"/>
      <c r="S424" s="135"/>
      <c r="T424" s="135"/>
      <c r="U424" s="135"/>
      <c r="V424" s="135"/>
      <c r="W424" s="135"/>
      <c r="X424" s="135"/>
      <c r="Y424" s="135"/>
      <c r="Z424" s="135"/>
    </row>
    <row r="425" spans="1:26" ht="15.75" customHeight="1" x14ac:dyDescent="0.35">
      <c r="A425" s="143" t="s">
        <v>1676</v>
      </c>
      <c r="B425" s="144" t="s">
        <v>1406</v>
      </c>
      <c r="C425" s="135" t="s">
        <v>4</v>
      </c>
      <c r="D425" s="147" t="s">
        <v>486</v>
      </c>
      <c r="E425" s="145"/>
      <c r="F425" s="146">
        <f>IF(D425="CO2",E425,IF(D425="CH4",E425*'State 2005 Data'!$J$16,IF(D425="N2O",'State 2005 Data'!$J$17,IF(D425="Other",E425))))</f>
        <v>0</v>
      </c>
      <c r="G425" s="135"/>
      <c r="H425" s="121"/>
      <c r="I425" s="135"/>
      <c r="J425" s="135"/>
      <c r="K425" s="135"/>
      <c r="L425" s="135"/>
      <c r="M425" s="135"/>
      <c r="N425" s="135"/>
      <c r="O425" s="135"/>
      <c r="P425" s="135"/>
      <c r="Q425" s="135"/>
      <c r="R425" s="135"/>
      <c r="S425" s="135"/>
      <c r="T425" s="135"/>
      <c r="U425" s="135"/>
      <c r="V425" s="135"/>
      <c r="W425" s="135"/>
      <c r="X425" s="135"/>
      <c r="Y425" s="135"/>
      <c r="Z425" s="135"/>
    </row>
    <row r="426" spans="1:26" ht="15.75" customHeight="1" x14ac:dyDescent="0.35">
      <c r="A426" s="143" t="s">
        <v>1676</v>
      </c>
      <c r="B426" s="144" t="s">
        <v>1406</v>
      </c>
      <c r="C426" s="135" t="s">
        <v>9</v>
      </c>
      <c r="D426" s="135" t="s">
        <v>489</v>
      </c>
      <c r="E426" s="146">
        <v>55.472587501136843</v>
      </c>
      <c r="F426" s="146">
        <f>IF(D426="CO2",E426,IF(D426="CH4",E426*'State 2005 Data'!$J$16,IF(D426="N2O",'State 2005 Data'!$J$17,IF(D426="Other",E426))))</f>
        <v>55.472587501136843</v>
      </c>
      <c r="G426" s="135"/>
      <c r="H426" s="121"/>
      <c r="I426" s="135"/>
      <c r="J426" s="135"/>
      <c r="K426" s="135"/>
      <c r="L426" s="135"/>
      <c r="M426" s="135"/>
      <c r="N426" s="135"/>
      <c r="O426" s="135"/>
      <c r="P426" s="135"/>
      <c r="Q426" s="135"/>
      <c r="R426" s="135"/>
      <c r="S426" s="135"/>
      <c r="T426" s="135"/>
      <c r="U426" s="135"/>
      <c r="V426" s="135"/>
      <c r="W426" s="135"/>
      <c r="X426" s="135"/>
      <c r="Y426" s="135"/>
      <c r="Z426" s="135"/>
    </row>
    <row r="427" spans="1:26" ht="15.75" customHeight="1" x14ac:dyDescent="0.35">
      <c r="A427" s="143" t="s">
        <v>1676</v>
      </c>
      <c r="B427" s="144" t="s">
        <v>1406</v>
      </c>
      <c r="C427" s="135" t="s">
        <v>9</v>
      </c>
      <c r="D427" s="135" t="s">
        <v>497</v>
      </c>
      <c r="E427" s="145">
        <v>27.901532819423412</v>
      </c>
      <c r="F427" s="146">
        <f>IF(D427="CO2",E427,IF(D427="CH4",E427*'State 2005 Data'!$J$16,IF(D427="N2O",'State 2005 Data'!$J$17,IF(D427="Other",E427))))</f>
        <v>31.249716757754225</v>
      </c>
      <c r="G427" s="135"/>
      <c r="H427" s="121"/>
      <c r="I427" s="135"/>
      <c r="J427" s="135"/>
      <c r="K427" s="135"/>
      <c r="L427" s="135"/>
      <c r="M427" s="135"/>
      <c r="N427" s="135"/>
      <c r="O427" s="135"/>
      <c r="P427" s="135"/>
      <c r="Q427" s="135"/>
      <c r="R427" s="135"/>
      <c r="S427" s="135"/>
      <c r="T427" s="135"/>
      <c r="U427" s="135"/>
      <c r="V427" s="135"/>
      <c r="W427" s="135"/>
      <c r="X427" s="135"/>
      <c r="Y427" s="135"/>
      <c r="Z427" s="135"/>
    </row>
    <row r="428" spans="1:26" ht="15.75" customHeight="1" x14ac:dyDescent="0.35">
      <c r="A428" s="143" t="s">
        <v>1676</v>
      </c>
      <c r="B428" s="144" t="s">
        <v>1406</v>
      </c>
      <c r="C428" s="135" t="s">
        <v>9</v>
      </c>
      <c r="D428" s="135" t="s">
        <v>498</v>
      </c>
      <c r="E428" s="145">
        <v>9.8685987809492171E-2</v>
      </c>
      <c r="F428" s="146">
        <f>IF(D428="CO2",E428,IF(D428="CH4",E428*'State 2005 Data'!$J$16,IF(D428="N2O",'State 2005 Data'!$J$17,IF(D428="Other",E428))))</f>
        <v>0.88926174496644295</v>
      </c>
      <c r="G428" s="135"/>
      <c r="H428" s="121"/>
      <c r="I428" s="135"/>
      <c r="J428" s="135"/>
      <c r="K428" s="135"/>
      <c r="L428" s="135"/>
      <c r="M428" s="135"/>
      <c r="N428" s="135"/>
      <c r="O428" s="135"/>
      <c r="P428" s="135"/>
      <c r="Q428" s="135"/>
      <c r="R428" s="135"/>
      <c r="S428" s="135"/>
      <c r="T428" s="135"/>
      <c r="U428" s="135"/>
      <c r="V428" s="135"/>
      <c r="W428" s="135"/>
      <c r="X428" s="135"/>
      <c r="Y428" s="135"/>
      <c r="Z428" s="135"/>
    </row>
    <row r="429" spans="1:26" ht="15.75" customHeight="1" x14ac:dyDescent="0.35">
      <c r="A429" s="143" t="s">
        <v>1676</v>
      </c>
      <c r="B429" s="144" t="s">
        <v>1406</v>
      </c>
      <c r="C429" s="135" t="s">
        <v>9</v>
      </c>
      <c r="D429" s="135" t="s">
        <v>486</v>
      </c>
      <c r="E429" s="145">
        <v>4.6418259120680876</v>
      </c>
      <c r="F429" s="146">
        <f>IF(D429="CO2",E429,IF(D429="CH4",E429*'State 2005 Data'!$J$16,IF(D429="N2O",'State 2005 Data'!$J$17,IF(D429="Other",E429))))</f>
        <v>4.6418259120680876</v>
      </c>
      <c r="G429" s="135"/>
      <c r="H429" s="121"/>
      <c r="I429" s="135"/>
      <c r="J429" s="135"/>
      <c r="K429" s="135"/>
      <c r="L429" s="135"/>
      <c r="M429" s="135"/>
      <c r="N429" s="135"/>
      <c r="O429" s="135"/>
      <c r="P429" s="135"/>
      <c r="Q429" s="135"/>
      <c r="R429" s="135"/>
      <c r="S429" s="135"/>
      <c r="T429" s="135"/>
      <c r="U429" s="135"/>
      <c r="V429" s="135"/>
      <c r="W429" s="135"/>
      <c r="X429" s="135"/>
      <c r="Y429" s="135"/>
      <c r="Z429" s="135"/>
    </row>
    <row r="430" spans="1:26" ht="15.75" customHeight="1" x14ac:dyDescent="0.35">
      <c r="A430" s="143" t="s">
        <v>1685</v>
      </c>
      <c r="B430" s="144" t="s">
        <v>1405</v>
      </c>
      <c r="C430" s="135" t="s">
        <v>99</v>
      </c>
      <c r="D430" s="135" t="s">
        <v>489</v>
      </c>
      <c r="E430" s="145">
        <v>228.9052889156165</v>
      </c>
      <c r="F430" s="146">
        <f>IF(D430="CO2",E430,IF(D430="CH4",E430*'State 2005 Data'!$J$16,IF(D430="N2O",'State 2005 Data'!$J$17,IF(D430="Other",E430))))</f>
        <v>228.9052889156165</v>
      </c>
      <c r="G430" s="135"/>
      <c r="H430" s="121"/>
      <c r="I430" s="135"/>
      <c r="J430" s="135"/>
      <c r="K430" s="135"/>
      <c r="L430" s="135"/>
      <c r="M430" s="135"/>
      <c r="N430" s="135"/>
      <c r="O430" s="135"/>
      <c r="P430" s="135"/>
      <c r="Q430" s="135"/>
      <c r="R430" s="135"/>
      <c r="S430" s="135"/>
      <c r="T430" s="135"/>
      <c r="U430" s="135"/>
      <c r="V430" s="135"/>
      <c r="W430" s="135"/>
      <c r="X430" s="135"/>
      <c r="Y430" s="135"/>
      <c r="Z430" s="135"/>
    </row>
    <row r="431" spans="1:26" ht="15.75" customHeight="1" x14ac:dyDescent="0.35">
      <c r="A431" s="143" t="s">
        <v>1685</v>
      </c>
      <c r="B431" s="144" t="s">
        <v>1405</v>
      </c>
      <c r="C431" s="135" t="s">
        <v>99</v>
      </c>
      <c r="D431" s="135" t="s">
        <v>497</v>
      </c>
      <c r="E431" s="145">
        <v>7.6062762999999992E-2</v>
      </c>
      <c r="F431" s="146">
        <f>IF(D431="CO2",E431,IF(D431="CH4",E431*'State 2005 Data'!$J$16,IF(D431="N2O",'State 2005 Data'!$J$17,IF(D431="Other",E431))))</f>
        <v>8.5190294560000004E-2</v>
      </c>
      <c r="G431" s="135"/>
      <c r="H431" s="121"/>
      <c r="I431" s="135"/>
      <c r="J431" s="135"/>
      <c r="K431" s="135"/>
      <c r="L431" s="135"/>
      <c r="M431" s="135"/>
      <c r="N431" s="135"/>
      <c r="O431" s="135"/>
      <c r="P431" s="135"/>
      <c r="Q431" s="135"/>
      <c r="R431" s="135"/>
      <c r="S431" s="135"/>
      <c r="T431" s="135"/>
      <c r="U431" s="135"/>
      <c r="V431" s="135"/>
      <c r="W431" s="135"/>
      <c r="X431" s="135"/>
      <c r="Y431" s="135"/>
      <c r="Z431" s="135"/>
    </row>
    <row r="432" spans="1:26" ht="15.75" customHeight="1" x14ac:dyDescent="0.35">
      <c r="A432" s="143" t="s">
        <v>1685</v>
      </c>
      <c r="B432" s="144" t="s">
        <v>1405</v>
      </c>
      <c r="C432" s="135" t="s">
        <v>99</v>
      </c>
      <c r="D432" s="135" t="s">
        <v>498</v>
      </c>
      <c r="E432" s="145">
        <v>0.73976905104000001</v>
      </c>
      <c r="F432" s="146">
        <f>IF(D432="CO2",E432,IF(D432="CH4",E432*'State 2005 Data'!$J$16,IF(D432="N2O",'State 2005 Data'!$J$17,IF(D432="Other",E432))))</f>
        <v>0.88926174496644295</v>
      </c>
      <c r="G432" s="135"/>
      <c r="H432" s="121"/>
      <c r="I432" s="135"/>
      <c r="J432" s="135"/>
      <c r="K432" s="135"/>
      <c r="L432" s="135"/>
      <c r="M432" s="135"/>
      <c r="N432" s="135"/>
      <c r="O432" s="135"/>
      <c r="P432" s="135"/>
      <c r="Q432" s="135"/>
      <c r="R432" s="135"/>
      <c r="S432" s="135"/>
      <c r="T432" s="135"/>
      <c r="U432" s="135"/>
      <c r="V432" s="135"/>
      <c r="W432" s="135"/>
      <c r="X432" s="135"/>
      <c r="Y432" s="135"/>
      <c r="Z432" s="135"/>
    </row>
    <row r="433" spans="1:26" ht="15.75" customHeight="1" x14ac:dyDescent="0.35">
      <c r="A433" s="143" t="s">
        <v>1685</v>
      </c>
      <c r="B433" s="144" t="s">
        <v>1405</v>
      </c>
      <c r="C433" s="135" t="s">
        <v>99</v>
      </c>
      <c r="D433" s="147" t="s">
        <v>486</v>
      </c>
      <c r="E433" s="145"/>
      <c r="F433" s="146">
        <f>IF(D433="CO2",E433,IF(D433="CH4",E433*'State 2005 Data'!$J$16,IF(D433="N2O",'State 2005 Data'!$J$17,IF(D433="Other",E433))))</f>
        <v>0</v>
      </c>
      <c r="G433" s="135"/>
      <c r="H433" s="121"/>
      <c r="I433" s="135"/>
      <c r="J433" s="135"/>
      <c r="K433" s="135"/>
      <c r="L433" s="135"/>
      <c r="M433" s="135"/>
      <c r="N433" s="135"/>
      <c r="O433" s="135"/>
      <c r="P433" s="135"/>
      <c r="Q433" s="135"/>
      <c r="R433" s="135"/>
      <c r="S433" s="135"/>
      <c r="T433" s="135"/>
      <c r="U433" s="135"/>
      <c r="V433" s="135"/>
      <c r="W433" s="135"/>
      <c r="X433" s="135"/>
      <c r="Y433" s="135"/>
      <c r="Z433" s="135"/>
    </row>
    <row r="434" spans="1:26" ht="15.75" customHeight="1" x14ac:dyDescent="0.35">
      <c r="A434" s="143" t="s">
        <v>1685</v>
      </c>
      <c r="B434" s="144" t="s">
        <v>1405</v>
      </c>
      <c r="C434" s="135" t="s">
        <v>713</v>
      </c>
      <c r="D434" s="135" t="s">
        <v>489</v>
      </c>
      <c r="E434" s="145">
        <v>22.621422460851612</v>
      </c>
      <c r="F434" s="146">
        <f>IF(D434="CO2",E434,IF(D434="CH4",E434*'State 2005 Data'!$J$16,IF(D434="N2O",'State 2005 Data'!$J$17,IF(D434="Other",E434))))</f>
        <v>22.621422460851612</v>
      </c>
      <c r="G434" s="135"/>
      <c r="H434" s="121"/>
      <c r="I434" s="135"/>
      <c r="J434" s="135"/>
      <c r="K434" s="135"/>
      <c r="L434" s="135"/>
      <c r="M434" s="135"/>
      <c r="N434" s="135"/>
      <c r="O434" s="135"/>
      <c r="P434" s="135"/>
      <c r="Q434" s="135"/>
      <c r="R434" s="135"/>
      <c r="S434" s="135"/>
      <c r="T434" s="135"/>
      <c r="U434" s="135"/>
      <c r="V434" s="135"/>
      <c r="W434" s="135"/>
      <c r="X434" s="135"/>
      <c r="Y434" s="135"/>
      <c r="Z434" s="135"/>
    </row>
    <row r="435" spans="1:26" ht="15.75" customHeight="1" x14ac:dyDescent="0.35">
      <c r="A435" s="143" t="s">
        <v>1685</v>
      </c>
      <c r="B435" s="144" t="s">
        <v>1405</v>
      </c>
      <c r="C435" s="135" t="s">
        <v>713</v>
      </c>
      <c r="D435" s="135" t="s">
        <v>497</v>
      </c>
      <c r="E435" s="145">
        <v>0.20811788799999997</v>
      </c>
      <c r="F435" s="146">
        <f>IF(D435="CO2",E435,IF(D435="CH4",E435*'State 2005 Data'!$J$16,IF(D435="N2O",'State 2005 Data'!$J$17,IF(D435="Other",E435))))</f>
        <v>0.23309203455999999</v>
      </c>
      <c r="G435" s="135"/>
      <c r="H435" s="121"/>
      <c r="I435" s="135"/>
      <c r="J435" s="135"/>
      <c r="K435" s="135"/>
      <c r="L435" s="135"/>
      <c r="M435" s="135"/>
      <c r="N435" s="135"/>
      <c r="O435" s="135"/>
      <c r="P435" s="135"/>
      <c r="Q435" s="135"/>
      <c r="R435" s="135"/>
      <c r="S435" s="135"/>
      <c r="T435" s="135"/>
      <c r="U435" s="135"/>
      <c r="V435" s="135"/>
      <c r="W435" s="135"/>
      <c r="X435" s="135"/>
      <c r="Y435" s="135"/>
      <c r="Z435" s="135"/>
    </row>
    <row r="436" spans="1:26" ht="15.75" customHeight="1" x14ac:dyDescent="0.35">
      <c r="A436" s="143" t="s">
        <v>1685</v>
      </c>
      <c r="B436" s="144" t="s">
        <v>1405</v>
      </c>
      <c r="C436" s="135" t="s">
        <v>713</v>
      </c>
      <c r="D436" s="135" t="s">
        <v>498</v>
      </c>
      <c r="E436" s="145">
        <v>4.4030617500000001E-2</v>
      </c>
      <c r="F436" s="146">
        <f>IF(D436="CO2",E436,IF(D436="CH4",E436*'State 2005 Data'!$J$16,IF(D436="N2O",'State 2005 Data'!$J$17,IF(D436="Other",E436))))</f>
        <v>0.88926174496644295</v>
      </c>
      <c r="G436" s="135"/>
      <c r="H436" s="121"/>
      <c r="I436" s="135"/>
      <c r="J436" s="135"/>
      <c r="K436" s="135"/>
      <c r="L436" s="135"/>
      <c r="M436" s="135"/>
      <c r="N436" s="135"/>
      <c r="O436" s="135"/>
      <c r="P436" s="135"/>
      <c r="Q436" s="135"/>
      <c r="R436" s="135"/>
      <c r="S436" s="135"/>
      <c r="T436" s="135"/>
      <c r="U436" s="135"/>
      <c r="V436" s="135"/>
      <c r="W436" s="135"/>
      <c r="X436" s="135"/>
      <c r="Y436" s="135"/>
      <c r="Z436" s="135"/>
    </row>
    <row r="437" spans="1:26" ht="15.75" customHeight="1" x14ac:dyDescent="0.35">
      <c r="A437" s="143" t="s">
        <v>1685</v>
      </c>
      <c r="B437" s="144" t="s">
        <v>1405</v>
      </c>
      <c r="C437" s="135" t="s">
        <v>713</v>
      </c>
      <c r="D437" s="147" t="s">
        <v>486</v>
      </c>
      <c r="E437" s="145"/>
      <c r="F437" s="146">
        <f>IF(D437="CO2",E437,IF(D437="CH4",E437*'State 2005 Data'!$J$16,IF(D437="N2O",'State 2005 Data'!$J$17,IF(D437="Other",E437))))</f>
        <v>0</v>
      </c>
      <c r="G437" s="135"/>
      <c r="H437" s="121"/>
      <c r="I437" s="135"/>
      <c r="J437" s="135"/>
      <c r="K437" s="135"/>
      <c r="L437" s="135"/>
      <c r="M437" s="135"/>
      <c r="N437" s="135"/>
      <c r="O437" s="135"/>
      <c r="P437" s="135"/>
      <c r="Q437" s="135"/>
      <c r="R437" s="135"/>
      <c r="S437" s="135"/>
      <c r="T437" s="135"/>
      <c r="U437" s="135"/>
      <c r="V437" s="135"/>
      <c r="W437" s="135"/>
      <c r="X437" s="135"/>
      <c r="Y437" s="135"/>
      <c r="Z437" s="135"/>
    </row>
    <row r="438" spans="1:26" ht="15.75" customHeight="1" x14ac:dyDescent="0.35">
      <c r="A438" s="143" t="s">
        <v>1685</v>
      </c>
      <c r="B438" s="144" t="s">
        <v>1405</v>
      </c>
      <c r="C438" s="135" t="s">
        <v>4</v>
      </c>
      <c r="D438" s="135" t="s">
        <v>489</v>
      </c>
      <c r="E438" s="145">
        <v>194.38273027156794</v>
      </c>
      <c r="F438" s="146">
        <f>IF(D438="CO2",E438,IF(D438="CH4",E438*'State 2005 Data'!$J$16,IF(D438="N2O",'State 2005 Data'!$J$17,IF(D438="Other",E438))))</f>
        <v>194.38273027156794</v>
      </c>
      <c r="G438" s="135"/>
      <c r="H438" s="121"/>
      <c r="I438" s="135"/>
      <c r="J438" s="135"/>
      <c r="K438" s="135"/>
      <c r="L438" s="135"/>
      <c r="M438" s="135"/>
      <c r="N438" s="135"/>
      <c r="O438" s="135"/>
      <c r="P438" s="135"/>
      <c r="Q438" s="135"/>
      <c r="R438" s="135"/>
      <c r="S438" s="135"/>
      <c r="T438" s="135"/>
      <c r="U438" s="135"/>
      <c r="V438" s="135"/>
      <c r="W438" s="135"/>
      <c r="X438" s="135"/>
      <c r="Y438" s="135"/>
      <c r="Z438" s="135"/>
    </row>
    <row r="439" spans="1:26" ht="15.75" customHeight="1" x14ac:dyDescent="0.35">
      <c r="A439" s="143" t="s">
        <v>1685</v>
      </c>
      <c r="B439" s="144" t="s">
        <v>1405</v>
      </c>
      <c r="C439" s="135" t="s">
        <v>4</v>
      </c>
      <c r="D439" s="135" t="s">
        <v>497</v>
      </c>
      <c r="E439" s="145">
        <v>8.2130164830722538E-2</v>
      </c>
      <c r="F439" s="146">
        <f>IF(D439="CO2",E439,IF(D439="CH4",E439*'State 2005 Data'!$J$16,IF(D439="N2O",'State 2005 Data'!$J$17,IF(D439="Other",E439))))</f>
        <v>9.1985784610409252E-2</v>
      </c>
      <c r="G439" s="135"/>
      <c r="H439" s="121"/>
      <c r="I439" s="135"/>
      <c r="J439" s="135"/>
      <c r="K439" s="135"/>
      <c r="L439" s="135"/>
      <c r="M439" s="135"/>
      <c r="N439" s="135"/>
      <c r="O439" s="135"/>
      <c r="P439" s="135"/>
      <c r="Q439" s="135"/>
      <c r="R439" s="135"/>
      <c r="S439" s="135"/>
      <c r="T439" s="135"/>
      <c r="U439" s="135"/>
      <c r="V439" s="135"/>
      <c r="W439" s="135"/>
      <c r="X439" s="135"/>
      <c r="Y439" s="135"/>
      <c r="Z439" s="135"/>
    </row>
    <row r="440" spans="1:26" ht="15.75" customHeight="1" x14ac:dyDescent="0.35">
      <c r="A440" s="143" t="s">
        <v>1685</v>
      </c>
      <c r="B440" s="144" t="s">
        <v>1405</v>
      </c>
      <c r="C440" s="135" t="s">
        <v>4</v>
      </c>
      <c r="D440" s="135" t="s">
        <v>498</v>
      </c>
      <c r="E440" s="145">
        <v>1.0667549093099755</v>
      </c>
      <c r="F440" s="146">
        <f>IF(D440="CO2",E440,IF(D440="CH4",E440*'State 2005 Data'!$J$16,IF(D440="N2O",'State 2005 Data'!$J$17,IF(D440="Other",E440))))</f>
        <v>0.88926174496644295</v>
      </c>
      <c r="G440" s="135"/>
      <c r="H440" s="121"/>
      <c r="I440" s="135"/>
      <c r="J440" s="135"/>
      <c r="K440" s="135"/>
      <c r="L440" s="135"/>
      <c r="M440" s="135"/>
      <c r="N440" s="135"/>
      <c r="O440" s="135"/>
      <c r="P440" s="135"/>
      <c r="Q440" s="135"/>
      <c r="R440" s="135"/>
      <c r="S440" s="135"/>
      <c r="T440" s="135"/>
      <c r="U440" s="135"/>
      <c r="V440" s="135"/>
      <c r="W440" s="135"/>
      <c r="X440" s="135"/>
      <c r="Y440" s="135"/>
      <c r="Z440" s="135"/>
    </row>
    <row r="441" spans="1:26" ht="15.75" customHeight="1" x14ac:dyDescent="0.35">
      <c r="A441" s="143" t="s">
        <v>1685</v>
      </c>
      <c r="B441" s="144" t="s">
        <v>1405</v>
      </c>
      <c r="C441" s="135" t="s">
        <v>4</v>
      </c>
      <c r="D441" s="147" t="s">
        <v>486</v>
      </c>
      <c r="E441" s="145"/>
      <c r="F441" s="146">
        <f>IF(D441="CO2",E441,IF(D441="CH4",E441*'State 2005 Data'!$J$16,IF(D441="N2O",'State 2005 Data'!$J$17,IF(D441="Other",E441))))</f>
        <v>0</v>
      </c>
      <c r="G441" s="135"/>
      <c r="H441" s="121"/>
      <c r="I441" s="135"/>
      <c r="J441" s="135"/>
      <c r="K441" s="135"/>
      <c r="L441" s="135"/>
      <c r="M441" s="135"/>
      <c r="N441" s="135"/>
      <c r="O441" s="135"/>
      <c r="P441" s="135"/>
      <c r="Q441" s="135"/>
      <c r="R441" s="135"/>
      <c r="S441" s="135"/>
      <c r="T441" s="135"/>
      <c r="U441" s="135"/>
      <c r="V441" s="135"/>
      <c r="W441" s="135"/>
      <c r="X441" s="135"/>
      <c r="Y441" s="135"/>
      <c r="Z441" s="135"/>
    </row>
    <row r="442" spans="1:26" ht="15.75" customHeight="1" x14ac:dyDescent="0.35">
      <c r="A442" s="143" t="s">
        <v>1685</v>
      </c>
      <c r="B442" s="144" t="s">
        <v>1405</v>
      </c>
      <c r="C442" s="135" t="s">
        <v>9</v>
      </c>
      <c r="D442" s="135" t="s">
        <v>489</v>
      </c>
      <c r="E442" s="146">
        <v>239.03992143787721</v>
      </c>
      <c r="F442" s="146">
        <f>IF(D442="CO2",E442,IF(D442="CH4",E442*'State 2005 Data'!$J$16,IF(D442="N2O",'State 2005 Data'!$J$17,IF(D442="Other",E442))))</f>
        <v>239.03992143787721</v>
      </c>
      <c r="G442" s="135"/>
      <c r="H442" s="121"/>
      <c r="I442" s="135"/>
      <c r="J442" s="135"/>
      <c r="K442" s="135"/>
      <c r="L442" s="135"/>
      <c r="M442" s="135"/>
      <c r="N442" s="135"/>
      <c r="O442" s="135"/>
      <c r="P442" s="135"/>
      <c r="Q442" s="135"/>
      <c r="R442" s="135"/>
      <c r="S442" s="135"/>
      <c r="T442" s="135"/>
      <c r="U442" s="135"/>
      <c r="V442" s="135"/>
      <c r="W442" s="135"/>
      <c r="X442" s="135"/>
      <c r="Y442" s="135"/>
      <c r="Z442" s="135"/>
    </row>
    <row r="443" spans="1:26" ht="15.75" customHeight="1" x14ac:dyDescent="0.35">
      <c r="A443" s="143" t="s">
        <v>1685</v>
      </c>
      <c r="B443" s="144" t="s">
        <v>1405</v>
      </c>
      <c r="C443" s="135" t="s">
        <v>9</v>
      </c>
      <c r="D443" s="135" t="s">
        <v>497</v>
      </c>
      <c r="E443" s="145">
        <v>49.593006651916163</v>
      </c>
      <c r="F443" s="146">
        <f>IF(D443="CO2",E443,IF(D443="CH4",E443*'State 2005 Data'!$J$16,IF(D443="N2O",'State 2005 Data'!$J$17,IF(D443="Other",E443))))</f>
        <v>55.544167450146105</v>
      </c>
      <c r="G443" s="135"/>
      <c r="H443" s="121"/>
      <c r="I443" s="135"/>
      <c r="J443" s="135"/>
      <c r="K443" s="135"/>
      <c r="L443" s="135"/>
      <c r="M443" s="135"/>
      <c r="N443" s="135"/>
      <c r="O443" s="135"/>
      <c r="P443" s="135"/>
      <c r="Q443" s="135"/>
      <c r="R443" s="135"/>
      <c r="S443" s="135"/>
      <c r="T443" s="135"/>
      <c r="U443" s="135"/>
      <c r="V443" s="135"/>
      <c r="W443" s="135"/>
      <c r="X443" s="135"/>
      <c r="Y443" s="135"/>
      <c r="Z443" s="135"/>
    </row>
    <row r="444" spans="1:26" ht="15.75" customHeight="1" x14ac:dyDescent="0.35">
      <c r="A444" s="143" t="s">
        <v>1685</v>
      </c>
      <c r="B444" s="144" t="s">
        <v>1405</v>
      </c>
      <c r="C444" s="135" t="s">
        <v>9</v>
      </c>
      <c r="D444" s="135" t="s">
        <v>498</v>
      </c>
      <c r="E444" s="145">
        <v>0.31381401959941413</v>
      </c>
      <c r="F444" s="146">
        <f>IF(D444="CO2",E444,IF(D444="CH4",E444*'State 2005 Data'!$J$16,IF(D444="N2O",'State 2005 Data'!$J$17,IF(D444="Other",E444))))</f>
        <v>0.88926174496644295</v>
      </c>
      <c r="G444" s="135"/>
      <c r="H444" s="121"/>
      <c r="I444" s="135"/>
      <c r="J444" s="135"/>
      <c r="K444" s="135"/>
      <c r="L444" s="135"/>
      <c r="M444" s="135"/>
      <c r="N444" s="135"/>
      <c r="O444" s="135"/>
      <c r="P444" s="135"/>
      <c r="Q444" s="135"/>
      <c r="R444" s="135"/>
      <c r="S444" s="135"/>
      <c r="T444" s="135"/>
      <c r="U444" s="135"/>
      <c r="V444" s="135"/>
      <c r="W444" s="135"/>
      <c r="X444" s="135"/>
      <c r="Y444" s="135"/>
      <c r="Z444" s="135"/>
    </row>
    <row r="445" spans="1:26" ht="15.75" customHeight="1" x14ac:dyDescent="0.35">
      <c r="A445" s="143" t="s">
        <v>1685</v>
      </c>
      <c r="B445" s="144" t="s">
        <v>1405</v>
      </c>
      <c r="C445" s="135" t="s">
        <v>9</v>
      </c>
      <c r="D445" s="135" t="s">
        <v>486</v>
      </c>
      <c r="E445" s="145">
        <v>9.6342224411450221</v>
      </c>
      <c r="F445" s="146">
        <f>IF(D445="CO2",E445,IF(D445="CH4",E445*'State 2005 Data'!$J$16,IF(D445="N2O",'State 2005 Data'!$J$17,IF(D445="Other",E445))))</f>
        <v>9.6342224411450221</v>
      </c>
      <c r="G445" s="135"/>
      <c r="H445" s="121"/>
      <c r="I445" s="135"/>
      <c r="J445" s="135"/>
      <c r="K445" s="135"/>
      <c r="L445" s="135"/>
      <c r="M445" s="135"/>
      <c r="N445" s="135"/>
      <c r="O445" s="135"/>
      <c r="P445" s="135"/>
      <c r="Q445" s="135"/>
      <c r="R445" s="135"/>
      <c r="S445" s="135"/>
      <c r="T445" s="135"/>
      <c r="U445" s="135"/>
      <c r="V445" s="135"/>
      <c r="W445" s="135"/>
      <c r="X445" s="135"/>
      <c r="Y445" s="135"/>
      <c r="Z445" s="135"/>
    </row>
    <row r="446" spans="1:26" ht="15.75" customHeight="1" x14ac:dyDescent="0.35">
      <c r="A446" s="143" t="s">
        <v>1690</v>
      </c>
      <c r="B446" s="144" t="s">
        <v>1404</v>
      </c>
      <c r="C446" s="135" t="s">
        <v>99</v>
      </c>
      <c r="D446" s="135" t="s">
        <v>489</v>
      </c>
      <c r="E446" s="145">
        <v>40.915728782347834</v>
      </c>
      <c r="F446" s="146">
        <f>IF(D446="CO2",E446,IF(D446="CH4",E446*'State 2005 Data'!$J$16,IF(D446="N2O",'State 2005 Data'!$J$17,IF(D446="Other",E446))))</f>
        <v>40.915728782347834</v>
      </c>
      <c r="G446" s="135"/>
      <c r="H446" s="121"/>
      <c r="I446" s="135"/>
      <c r="J446" s="135"/>
      <c r="K446" s="135"/>
      <c r="L446" s="135"/>
      <c r="M446" s="135"/>
      <c r="N446" s="135"/>
      <c r="O446" s="135"/>
      <c r="P446" s="135"/>
      <c r="Q446" s="135"/>
      <c r="R446" s="135"/>
      <c r="S446" s="135"/>
      <c r="T446" s="135"/>
      <c r="U446" s="135"/>
      <c r="V446" s="135"/>
      <c r="W446" s="135"/>
      <c r="X446" s="135"/>
      <c r="Y446" s="135"/>
      <c r="Z446" s="135"/>
    </row>
    <row r="447" spans="1:26" ht="15.75" customHeight="1" x14ac:dyDescent="0.35">
      <c r="A447" s="143" t="s">
        <v>1690</v>
      </c>
      <c r="B447" s="144" t="s">
        <v>1404</v>
      </c>
      <c r="C447" s="135" t="s">
        <v>99</v>
      </c>
      <c r="D447" s="135" t="s">
        <v>497</v>
      </c>
      <c r="E447" s="145">
        <v>1.8761313249999998E-2</v>
      </c>
      <c r="F447" s="146">
        <f>IF(D447="CO2",E447,IF(D447="CH4",E447*'State 2005 Data'!$J$16,IF(D447="N2O",'State 2005 Data'!$J$17,IF(D447="Other",E447))))</f>
        <v>2.1012670840000001E-2</v>
      </c>
      <c r="G447" s="135"/>
      <c r="H447" s="121"/>
      <c r="I447" s="135"/>
      <c r="J447" s="135"/>
      <c r="K447" s="135"/>
      <c r="L447" s="135"/>
      <c r="M447" s="135"/>
      <c r="N447" s="135"/>
      <c r="O447" s="135"/>
      <c r="P447" s="135"/>
      <c r="Q447" s="135"/>
      <c r="R447" s="135"/>
      <c r="S447" s="135"/>
      <c r="T447" s="135"/>
      <c r="U447" s="135"/>
      <c r="V447" s="135"/>
      <c r="W447" s="135"/>
      <c r="X447" s="135"/>
      <c r="Y447" s="135"/>
      <c r="Z447" s="135"/>
    </row>
    <row r="448" spans="1:26" ht="15.75" customHeight="1" x14ac:dyDescent="0.35">
      <c r="A448" s="143" t="s">
        <v>1690</v>
      </c>
      <c r="B448" s="144" t="s">
        <v>1404</v>
      </c>
      <c r="C448" s="135" t="s">
        <v>99</v>
      </c>
      <c r="D448" s="135" t="s">
        <v>498</v>
      </c>
      <c r="E448" s="145">
        <v>0.18168430325999999</v>
      </c>
      <c r="F448" s="146">
        <f>IF(D448="CO2",E448,IF(D448="CH4",E448*'State 2005 Data'!$J$16,IF(D448="N2O",'State 2005 Data'!$J$17,IF(D448="Other",E448))))</f>
        <v>0.88926174496644295</v>
      </c>
      <c r="G448" s="135"/>
      <c r="H448" s="121"/>
      <c r="I448" s="135"/>
      <c r="J448" s="135"/>
      <c r="K448" s="135"/>
      <c r="L448" s="135"/>
      <c r="M448" s="135"/>
      <c r="N448" s="135"/>
      <c r="O448" s="135"/>
      <c r="P448" s="135"/>
      <c r="Q448" s="135"/>
      <c r="R448" s="135"/>
      <c r="S448" s="135"/>
      <c r="T448" s="135"/>
      <c r="U448" s="135"/>
      <c r="V448" s="135"/>
      <c r="W448" s="135"/>
      <c r="X448" s="135"/>
      <c r="Y448" s="135"/>
      <c r="Z448" s="135"/>
    </row>
    <row r="449" spans="1:26" ht="15.75" customHeight="1" x14ac:dyDescent="0.35">
      <c r="A449" s="143" t="s">
        <v>1690</v>
      </c>
      <c r="B449" s="144" t="s">
        <v>1404</v>
      </c>
      <c r="C449" s="135" t="s">
        <v>99</v>
      </c>
      <c r="D449" s="147" t="s">
        <v>486</v>
      </c>
      <c r="E449" s="145"/>
      <c r="F449" s="146">
        <f>IF(D449="CO2",E449,IF(D449="CH4",E449*'State 2005 Data'!$J$16,IF(D449="N2O",'State 2005 Data'!$J$17,IF(D449="Other",E449))))</f>
        <v>0</v>
      </c>
      <c r="G449" s="135"/>
      <c r="H449" s="121"/>
      <c r="I449" s="135"/>
      <c r="J449" s="135"/>
      <c r="K449" s="135"/>
      <c r="L449" s="135"/>
      <c r="M449" s="135"/>
      <c r="N449" s="135"/>
      <c r="O449" s="135"/>
      <c r="P449" s="135"/>
      <c r="Q449" s="135"/>
      <c r="R449" s="135"/>
      <c r="S449" s="135"/>
      <c r="T449" s="135"/>
      <c r="U449" s="135"/>
      <c r="V449" s="135"/>
      <c r="W449" s="135"/>
      <c r="X449" s="135"/>
      <c r="Y449" s="135"/>
      <c r="Z449" s="135"/>
    </row>
    <row r="450" spans="1:26" ht="15.75" customHeight="1" x14ac:dyDescent="0.35">
      <c r="A450" s="143" t="s">
        <v>1690</v>
      </c>
      <c r="B450" s="144" t="s">
        <v>1404</v>
      </c>
      <c r="C450" s="135" t="s">
        <v>713</v>
      </c>
      <c r="D450" s="135" t="s">
        <v>489</v>
      </c>
      <c r="E450" s="145">
        <v>14.055786910967303</v>
      </c>
      <c r="F450" s="146">
        <f>IF(D450="CO2",E450,IF(D450="CH4",E450*'State 2005 Data'!$J$16,IF(D450="N2O",'State 2005 Data'!$J$17,IF(D450="Other",E450))))</f>
        <v>14.055786910967303</v>
      </c>
      <c r="G450" s="135"/>
      <c r="H450" s="121"/>
      <c r="I450" s="135"/>
      <c r="J450" s="135"/>
      <c r="K450" s="135"/>
      <c r="L450" s="135"/>
      <c r="M450" s="135"/>
      <c r="N450" s="135"/>
      <c r="O450" s="135"/>
      <c r="P450" s="135"/>
      <c r="Q450" s="135"/>
      <c r="R450" s="135"/>
      <c r="S450" s="135"/>
      <c r="T450" s="135"/>
      <c r="U450" s="135"/>
      <c r="V450" s="135"/>
      <c r="W450" s="135"/>
      <c r="X450" s="135"/>
      <c r="Y450" s="135"/>
      <c r="Z450" s="135"/>
    </row>
    <row r="451" spans="1:26" ht="15.75" customHeight="1" x14ac:dyDescent="0.35">
      <c r="A451" s="143" t="s">
        <v>1690</v>
      </c>
      <c r="B451" s="144" t="s">
        <v>1404</v>
      </c>
      <c r="C451" s="135" t="s">
        <v>713</v>
      </c>
      <c r="D451" s="135" t="s">
        <v>497</v>
      </c>
      <c r="E451" s="145">
        <v>0.16596348375000003</v>
      </c>
      <c r="F451" s="146">
        <f>IF(D451="CO2",E451,IF(D451="CH4",E451*'State 2005 Data'!$J$16,IF(D451="N2O",'State 2005 Data'!$J$17,IF(D451="Other",E451))))</f>
        <v>0.18587910180000006</v>
      </c>
      <c r="G451" s="135"/>
      <c r="H451" s="121"/>
      <c r="I451" s="135"/>
      <c r="J451" s="135"/>
      <c r="K451" s="135"/>
      <c r="L451" s="135"/>
      <c r="M451" s="135"/>
      <c r="N451" s="135"/>
      <c r="O451" s="135"/>
      <c r="P451" s="135"/>
      <c r="Q451" s="135"/>
      <c r="R451" s="135"/>
      <c r="S451" s="135"/>
      <c r="T451" s="135"/>
      <c r="U451" s="135"/>
      <c r="V451" s="135"/>
      <c r="W451" s="135"/>
      <c r="X451" s="135"/>
      <c r="Y451" s="135"/>
      <c r="Z451" s="135"/>
    </row>
    <row r="452" spans="1:26" ht="15.75" customHeight="1" x14ac:dyDescent="0.35">
      <c r="A452" s="143" t="s">
        <v>1690</v>
      </c>
      <c r="B452" s="144" t="s">
        <v>1404</v>
      </c>
      <c r="C452" s="135" t="s">
        <v>713</v>
      </c>
      <c r="D452" s="135" t="s">
        <v>498</v>
      </c>
      <c r="E452" s="145">
        <v>3.9168667040000001E-2</v>
      </c>
      <c r="F452" s="146">
        <f>IF(D452="CO2",E452,IF(D452="CH4",E452*'State 2005 Data'!$J$16,IF(D452="N2O",'State 2005 Data'!$J$17,IF(D452="Other",E452))))</f>
        <v>0.88926174496644295</v>
      </c>
      <c r="G452" s="135"/>
      <c r="H452" s="121"/>
      <c r="I452" s="135"/>
      <c r="J452" s="135"/>
      <c r="K452" s="135"/>
      <c r="L452" s="135"/>
      <c r="M452" s="135"/>
      <c r="N452" s="135"/>
      <c r="O452" s="135"/>
      <c r="P452" s="135"/>
      <c r="Q452" s="135"/>
      <c r="R452" s="135"/>
      <c r="S452" s="135"/>
      <c r="T452" s="135"/>
      <c r="U452" s="135"/>
      <c r="V452" s="135"/>
      <c r="W452" s="135"/>
      <c r="X452" s="135"/>
      <c r="Y452" s="135"/>
      <c r="Z452" s="135"/>
    </row>
    <row r="453" spans="1:26" ht="15.75" customHeight="1" x14ac:dyDescent="0.35">
      <c r="A453" s="143" t="s">
        <v>1690</v>
      </c>
      <c r="B453" s="144" t="s">
        <v>1404</v>
      </c>
      <c r="C453" s="135" t="s">
        <v>713</v>
      </c>
      <c r="D453" s="147" t="s">
        <v>486</v>
      </c>
      <c r="E453" s="145"/>
      <c r="F453" s="146">
        <f>IF(D453="CO2",E453,IF(D453="CH4",E453*'State 2005 Data'!$J$16,IF(D453="N2O",'State 2005 Data'!$J$17,IF(D453="Other",E453))))</f>
        <v>0</v>
      </c>
      <c r="G453" s="135"/>
      <c r="H453" s="121"/>
      <c r="I453" s="135"/>
      <c r="J453" s="135"/>
      <c r="K453" s="135"/>
      <c r="L453" s="135"/>
      <c r="M453" s="135"/>
      <c r="N453" s="135"/>
      <c r="O453" s="135"/>
      <c r="P453" s="135"/>
      <c r="Q453" s="135"/>
      <c r="R453" s="135"/>
      <c r="S453" s="135"/>
      <c r="T453" s="135"/>
      <c r="U453" s="135"/>
      <c r="V453" s="135"/>
      <c r="W453" s="135"/>
      <c r="X453" s="135"/>
      <c r="Y453" s="135"/>
      <c r="Z453" s="135"/>
    </row>
    <row r="454" spans="1:26" ht="15.75" customHeight="1" x14ac:dyDescent="0.35">
      <c r="A454" s="143" t="s">
        <v>1690</v>
      </c>
      <c r="B454" s="144" t="s">
        <v>1404</v>
      </c>
      <c r="C454" s="135" t="s">
        <v>4</v>
      </c>
      <c r="D454" s="135" t="s">
        <v>489</v>
      </c>
      <c r="E454" s="145">
        <v>55.53174867671175</v>
      </c>
      <c r="F454" s="146">
        <f>IF(D454="CO2",E454,IF(D454="CH4",E454*'State 2005 Data'!$J$16,IF(D454="N2O",'State 2005 Data'!$J$17,IF(D454="Other",E454))))</f>
        <v>55.53174867671175</v>
      </c>
      <c r="G454" s="135"/>
      <c r="H454" s="121"/>
      <c r="I454" s="135"/>
      <c r="J454" s="135"/>
      <c r="K454" s="135"/>
      <c r="L454" s="135"/>
      <c r="M454" s="135"/>
      <c r="N454" s="135"/>
      <c r="O454" s="135"/>
      <c r="P454" s="135"/>
      <c r="Q454" s="135"/>
      <c r="R454" s="135"/>
      <c r="S454" s="135"/>
      <c r="T454" s="135"/>
      <c r="U454" s="135"/>
      <c r="V454" s="135"/>
      <c r="W454" s="135"/>
      <c r="X454" s="135"/>
      <c r="Y454" s="135"/>
      <c r="Z454" s="135"/>
    </row>
    <row r="455" spans="1:26" ht="15.75" customHeight="1" x14ac:dyDescent="0.35">
      <c r="A455" s="143" t="s">
        <v>1690</v>
      </c>
      <c r="B455" s="144" t="s">
        <v>1404</v>
      </c>
      <c r="C455" s="135" t="s">
        <v>4</v>
      </c>
      <c r="D455" s="135" t="s">
        <v>497</v>
      </c>
      <c r="E455" s="145">
        <v>8.2130164830722538E-2</v>
      </c>
      <c r="F455" s="146">
        <f>IF(D455="CO2",E455,IF(D455="CH4",E455*'State 2005 Data'!$J$16,IF(D455="N2O",'State 2005 Data'!$J$17,IF(D455="Other",E455))))</f>
        <v>9.1985784610409252E-2</v>
      </c>
      <c r="G455" s="135"/>
      <c r="H455" s="121"/>
      <c r="I455" s="135"/>
      <c r="J455" s="135"/>
      <c r="K455" s="135"/>
      <c r="L455" s="135"/>
      <c r="M455" s="135"/>
      <c r="N455" s="135"/>
      <c r="O455" s="135"/>
      <c r="P455" s="135"/>
      <c r="Q455" s="135"/>
      <c r="R455" s="135"/>
      <c r="S455" s="135"/>
      <c r="T455" s="135"/>
      <c r="U455" s="135"/>
      <c r="V455" s="135"/>
      <c r="W455" s="135"/>
      <c r="X455" s="135"/>
      <c r="Y455" s="135"/>
      <c r="Z455" s="135"/>
    </row>
    <row r="456" spans="1:26" ht="15.75" customHeight="1" x14ac:dyDescent="0.35">
      <c r="A456" s="143" t="s">
        <v>1690</v>
      </c>
      <c r="B456" s="144" t="s">
        <v>1404</v>
      </c>
      <c r="C456" s="135" t="s">
        <v>4</v>
      </c>
      <c r="D456" s="135" t="s">
        <v>498</v>
      </c>
      <c r="E456" s="145">
        <v>1.0667549093099755</v>
      </c>
      <c r="F456" s="146">
        <f>IF(D456="CO2",E456,IF(D456="CH4",E456*'State 2005 Data'!$J$16,IF(D456="N2O",'State 2005 Data'!$J$17,IF(D456="Other",E456))))</f>
        <v>0.88926174496644295</v>
      </c>
      <c r="G456" s="135"/>
      <c r="H456" s="121"/>
      <c r="I456" s="135"/>
      <c r="J456" s="135"/>
      <c r="K456" s="135"/>
      <c r="L456" s="135"/>
      <c r="M456" s="135"/>
      <c r="N456" s="135"/>
      <c r="O456" s="135"/>
      <c r="P456" s="135"/>
      <c r="Q456" s="135"/>
      <c r="R456" s="135"/>
      <c r="S456" s="135"/>
      <c r="T456" s="135"/>
      <c r="U456" s="135"/>
      <c r="V456" s="135"/>
      <c r="W456" s="135"/>
      <c r="X456" s="135"/>
      <c r="Y456" s="135"/>
      <c r="Z456" s="135"/>
    </row>
    <row r="457" spans="1:26" ht="15.75" customHeight="1" x14ac:dyDescent="0.35">
      <c r="A457" s="143" t="s">
        <v>1690</v>
      </c>
      <c r="B457" s="144" t="s">
        <v>1404</v>
      </c>
      <c r="C457" s="135" t="s">
        <v>4</v>
      </c>
      <c r="D457" s="147" t="s">
        <v>486</v>
      </c>
      <c r="E457" s="145"/>
      <c r="F457" s="146">
        <f>IF(D457="CO2",E457,IF(D457="CH4",E457*'State 2005 Data'!$J$16,IF(D457="N2O",'State 2005 Data'!$J$17,IF(D457="Other",E457))))</f>
        <v>0</v>
      </c>
      <c r="G457" s="135"/>
      <c r="H457" s="121"/>
      <c r="I457" s="135"/>
      <c r="J457" s="135"/>
      <c r="K457" s="135"/>
      <c r="L457" s="135"/>
      <c r="M457" s="135"/>
      <c r="N457" s="135"/>
      <c r="O457" s="135"/>
      <c r="P457" s="135"/>
      <c r="Q457" s="135"/>
      <c r="R457" s="135"/>
      <c r="S457" s="135"/>
      <c r="T457" s="135"/>
      <c r="U457" s="135"/>
      <c r="V457" s="135"/>
      <c r="W457" s="135"/>
      <c r="X457" s="135"/>
      <c r="Y457" s="135"/>
      <c r="Z457" s="135"/>
    </row>
    <row r="458" spans="1:26" ht="15.75" customHeight="1" x14ac:dyDescent="0.35">
      <c r="A458" s="143" t="s">
        <v>1690</v>
      </c>
      <c r="B458" s="144" t="s">
        <v>1404</v>
      </c>
      <c r="C458" s="135" t="s">
        <v>9</v>
      </c>
      <c r="D458" s="135" t="s">
        <v>489</v>
      </c>
      <c r="E458" s="146">
        <v>19.734515731178863</v>
      </c>
      <c r="F458" s="146">
        <f>IF(D458="CO2",E458,IF(D458="CH4",E458*'State 2005 Data'!$J$16,IF(D458="N2O",'State 2005 Data'!$J$17,IF(D458="Other",E458))))</f>
        <v>19.734515731178863</v>
      </c>
      <c r="G458" s="135"/>
      <c r="H458" s="121"/>
      <c r="I458" s="135"/>
      <c r="J458" s="135"/>
      <c r="K458" s="135"/>
      <c r="L458" s="135"/>
      <c r="M458" s="135"/>
      <c r="N458" s="135"/>
      <c r="O458" s="135"/>
      <c r="P458" s="135"/>
      <c r="Q458" s="135"/>
      <c r="R458" s="135"/>
      <c r="S458" s="135"/>
      <c r="T458" s="135"/>
      <c r="U458" s="135"/>
      <c r="V458" s="135"/>
      <c r="W458" s="135"/>
      <c r="X458" s="135"/>
      <c r="Y458" s="135"/>
      <c r="Z458" s="135"/>
    </row>
    <row r="459" spans="1:26" ht="15.75" customHeight="1" x14ac:dyDescent="0.35">
      <c r="A459" s="143" t="s">
        <v>1690</v>
      </c>
      <c r="B459" s="144" t="s">
        <v>1404</v>
      </c>
      <c r="C459" s="135" t="s">
        <v>9</v>
      </c>
      <c r="D459" s="135" t="s">
        <v>497</v>
      </c>
      <c r="E459" s="145">
        <v>7.4961926934250647</v>
      </c>
      <c r="F459" s="146">
        <f>IF(D459="CO2",E459,IF(D459="CH4",E459*'State 2005 Data'!$J$16,IF(D459="N2O",'State 2005 Data'!$J$17,IF(D459="Other",E459))))</f>
        <v>8.3957358166360727</v>
      </c>
      <c r="G459" s="135"/>
      <c r="H459" s="121"/>
      <c r="I459" s="135"/>
      <c r="J459" s="135"/>
      <c r="K459" s="135"/>
      <c r="L459" s="135"/>
      <c r="M459" s="135"/>
      <c r="N459" s="135"/>
      <c r="O459" s="135"/>
      <c r="P459" s="135"/>
      <c r="Q459" s="135"/>
      <c r="R459" s="135"/>
      <c r="S459" s="135"/>
      <c r="T459" s="135"/>
      <c r="U459" s="135"/>
      <c r="V459" s="135"/>
      <c r="W459" s="135"/>
      <c r="X459" s="135"/>
      <c r="Y459" s="135"/>
      <c r="Z459" s="135"/>
    </row>
    <row r="460" spans="1:26" ht="15.75" customHeight="1" x14ac:dyDescent="0.35">
      <c r="A460" s="143" t="s">
        <v>1690</v>
      </c>
      <c r="B460" s="144" t="s">
        <v>1404</v>
      </c>
      <c r="C460" s="135" t="s">
        <v>9</v>
      </c>
      <c r="D460" s="135" t="s">
        <v>498</v>
      </c>
      <c r="E460" s="145">
        <v>0.11873688243837199</v>
      </c>
      <c r="F460" s="146">
        <f>IF(D460="CO2",E460,IF(D460="CH4",E460*'State 2005 Data'!$J$16,IF(D460="N2O",'State 2005 Data'!$J$17,IF(D460="Other",E460))))</f>
        <v>0.88926174496644295</v>
      </c>
      <c r="G460" s="135"/>
      <c r="H460" s="121"/>
      <c r="I460" s="135"/>
      <c r="J460" s="135"/>
      <c r="K460" s="135"/>
      <c r="L460" s="135"/>
      <c r="M460" s="135"/>
      <c r="N460" s="135"/>
      <c r="O460" s="135"/>
      <c r="P460" s="135"/>
      <c r="Q460" s="135"/>
      <c r="R460" s="135"/>
      <c r="S460" s="135"/>
      <c r="T460" s="135"/>
      <c r="U460" s="135"/>
      <c r="V460" s="135"/>
      <c r="W460" s="135"/>
      <c r="X460" s="135"/>
      <c r="Y460" s="135"/>
      <c r="Z460" s="135"/>
    </row>
    <row r="461" spans="1:26" ht="15.75" customHeight="1" x14ac:dyDescent="0.35">
      <c r="A461" s="143" t="s">
        <v>1690</v>
      </c>
      <c r="B461" s="144" t="s">
        <v>1404</v>
      </c>
      <c r="C461" s="135" t="s">
        <v>9</v>
      </c>
      <c r="D461" s="135" t="s">
        <v>486</v>
      </c>
      <c r="E461" s="145">
        <v>2.8546214147963638</v>
      </c>
      <c r="F461" s="146">
        <f>IF(D461="CO2",E461,IF(D461="CH4",E461*'State 2005 Data'!$J$16,IF(D461="N2O",'State 2005 Data'!$J$17,IF(D461="Other",E461))))</f>
        <v>2.8546214147963638</v>
      </c>
      <c r="G461" s="135"/>
      <c r="H461" s="121"/>
      <c r="I461" s="135"/>
      <c r="J461" s="135"/>
      <c r="K461" s="135"/>
      <c r="L461" s="135"/>
      <c r="M461" s="135"/>
      <c r="N461" s="135"/>
      <c r="O461" s="135"/>
      <c r="P461" s="135"/>
      <c r="Q461" s="135"/>
      <c r="R461" s="135"/>
      <c r="S461" s="135"/>
      <c r="T461" s="135"/>
      <c r="U461" s="135"/>
      <c r="V461" s="135"/>
      <c r="W461" s="135"/>
      <c r="X461" s="135"/>
      <c r="Y461" s="135"/>
      <c r="Z461" s="135"/>
    </row>
    <row r="462" spans="1:26" ht="15.75" customHeight="1" x14ac:dyDescent="0.35">
      <c r="A462" s="143" t="s">
        <v>1695</v>
      </c>
      <c r="B462" s="144" t="s">
        <v>1403</v>
      </c>
      <c r="C462" s="135" t="s">
        <v>99</v>
      </c>
      <c r="D462" s="135" t="s">
        <v>489</v>
      </c>
      <c r="E462" s="145">
        <v>48.065965744464222</v>
      </c>
      <c r="F462" s="146">
        <f>IF(D462="CO2",E462,IF(D462="CH4",E462*'State 2005 Data'!$J$16,IF(D462="N2O",'State 2005 Data'!$J$17,IF(D462="Other",E462))))</f>
        <v>48.065965744464222</v>
      </c>
      <c r="G462" s="135"/>
      <c r="H462" s="121"/>
      <c r="I462" s="135"/>
      <c r="J462" s="135"/>
      <c r="K462" s="135"/>
      <c r="L462" s="135"/>
      <c r="M462" s="135"/>
      <c r="N462" s="135"/>
      <c r="O462" s="135"/>
      <c r="P462" s="135"/>
      <c r="Q462" s="135"/>
      <c r="R462" s="135"/>
      <c r="S462" s="135"/>
      <c r="T462" s="135"/>
      <c r="U462" s="135"/>
      <c r="V462" s="135"/>
      <c r="W462" s="135"/>
      <c r="X462" s="135"/>
      <c r="Y462" s="135"/>
      <c r="Z462" s="135"/>
    </row>
    <row r="463" spans="1:26" ht="15.75" customHeight="1" x14ac:dyDescent="0.35">
      <c r="A463" s="143" t="s">
        <v>1695</v>
      </c>
      <c r="B463" s="144" t="s">
        <v>1403</v>
      </c>
      <c r="C463" s="135" t="s">
        <v>99</v>
      </c>
      <c r="D463" s="135" t="s">
        <v>497</v>
      </c>
      <c r="E463" s="145">
        <v>1.5388456249999996E-2</v>
      </c>
      <c r="F463" s="146">
        <f>IF(D463="CO2",E463,IF(D463="CH4",E463*'State 2005 Data'!$J$16,IF(D463="N2O",'State 2005 Data'!$J$17,IF(D463="Other",E463))))</f>
        <v>1.7235070999999998E-2</v>
      </c>
      <c r="G463" s="135"/>
      <c r="H463" s="121"/>
      <c r="I463" s="135"/>
      <c r="J463" s="135"/>
      <c r="K463" s="135"/>
      <c r="L463" s="135"/>
      <c r="M463" s="135"/>
      <c r="N463" s="135"/>
      <c r="O463" s="135"/>
      <c r="P463" s="135"/>
      <c r="Q463" s="135"/>
      <c r="R463" s="135"/>
      <c r="S463" s="135"/>
      <c r="T463" s="135"/>
      <c r="U463" s="135"/>
      <c r="V463" s="135"/>
      <c r="W463" s="135"/>
      <c r="X463" s="135"/>
      <c r="Y463" s="135"/>
      <c r="Z463" s="135"/>
    </row>
    <row r="464" spans="1:26" ht="15.75" customHeight="1" x14ac:dyDescent="0.35">
      <c r="A464" s="143" t="s">
        <v>1695</v>
      </c>
      <c r="B464" s="144" t="s">
        <v>1403</v>
      </c>
      <c r="C464" s="135" t="s">
        <v>99</v>
      </c>
      <c r="D464" s="135" t="s">
        <v>498</v>
      </c>
      <c r="E464" s="145">
        <v>0.21783692123999998</v>
      </c>
      <c r="F464" s="146">
        <f>IF(D464="CO2",E464,IF(D464="CH4",E464*'State 2005 Data'!$J$16,IF(D464="N2O",'State 2005 Data'!$J$17,IF(D464="Other",E464))))</f>
        <v>0.88926174496644295</v>
      </c>
      <c r="G464" s="135"/>
      <c r="H464" s="121"/>
      <c r="I464" s="135"/>
      <c r="J464" s="135"/>
      <c r="K464" s="135"/>
      <c r="L464" s="135"/>
      <c r="M464" s="135"/>
      <c r="N464" s="135"/>
      <c r="O464" s="135"/>
      <c r="P464" s="135"/>
      <c r="Q464" s="135"/>
      <c r="R464" s="135"/>
      <c r="S464" s="135"/>
      <c r="T464" s="135"/>
      <c r="U464" s="135"/>
      <c r="V464" s="135"/>
      <c r="W464" s="135"/>
      <c r="X464" s="135"/>
      <c r="Y464" s="135"/>
      <c r="Z464" s="135"/>
    </row>
    <row r="465" spans="1:26" ht="15.75" customHeight="1" x14ac:dyDescent="0.35">
      <c r="A465" s="143" t="s">
        <v>1695</v>
      </c>
      <c r="B465" s="144" t="s">
        <v>1403</v>
      </c>
      <c r="C465" s="135" t="s">
        <v>99</v>
      </c>
      <c r="D465" s="147" t="s">
        <v>486</v>
      </c>
      <c r="E465" s="145"/>
      <c r="F465" s="146">
        <f>IF(D465="CO2",E465,IF(D465="CH4",E465*'State 2005 Data'!$J$16,IF(D465="N2O",'State 2005 Data'!$J$17,IF(D465="Other",E465))))</f>
        <v>0</v>
      </c>
      <c r="G465" s="135"/>
      <c r="H465" s="121"/>
      <c r="I465" s="135"/>
      <c r="J465" s="135"/>
      <c r="K465" s="135"/>
      <c r="L465" s="135"/>
      <c r="M465" s="135"/>
      <c r="N465" s="135"/>
      <c r="O465" s="135"/>
      <c r="P465" s="135"/>
      <c r="Q465" s="135"/>
      <c r="R465" s="135"/>
      <c r="S465" s="135"/>
      <c r="T465" s="135"/>
      <c r="U465" s="135"/>
      <c r="V465" s="135"/>
      <c r="W465" s="135"/>
      <c r="X465" s="135"/>
      <c r="Y465" s="135"/>
      <c r="Z465" s="135"/>
    </row>
    <row r="466" spans="1:26" ht="15.75" customHeight="1" x14ac:dyDescent="0.35">
      <c r="A466" s="143" t="s">
        <v>1695</v>
      </c>
      <c r="B466" s="144" t="s">
        <v>1403</v>
      </c>
      <c r="C466" s="135" t="s">
        <v>713</v>
      </c>
      <c r="D466" s="135" t="s">
        <v>489</v>
      </c>
      <c r="E466" s="145">
        <v>16.087753185364559</v>
      </c>
      <c r="F466" s="146">
        <f>IF(D466="CO2",E466,IF(D466="CH4",E466*'State 2005 Data'!$J$16,IF(D466="N2O",'State 2005 Data'!$J$17,IF(D466="Other",E466))))</f>
        <v>16.087753185364559</v>
      </c>
      <c r="G466" s="135"/>
      <c r="H466" s="121"/>
      <c r="I466" s="135"/>
      <c r="J466" s="135"/>
      <c r="K466" s="135"/>
      <c r="L466" s="135"/>
      <c r="M466" s="135"/>
      <c r="N466" s="135"/>
      <c r="O466" s="135"/>
      <c r="P466" s="135"/>
      <c r="Q466" s="135"/>
      <c r="R466" s="135"/>
      <c r="S466" s="135"/>
      <c r="T466" s="135"/>
      <c r="U466" s="135"/>
      <c r="V466" s="135"/>
      <c r="W466" s="135"/>
      <c r="X466" s="135"/>
      <c r="Y466" s="135"/>
      <c r="Z466" s="135"/>
    </row>
    <row r="467" spans="1:26" ht="15.75" customHeight="1" x14ac:dyDescent="0.35">
      <c r="A467" s="143" t="s">
        <v>1695</v>
      </c>
      <c r="B467" s="144" t="s">
        <v>1403</v>
      </c>
      <c r="C467" s="135" t="s">
        <v>713</v>
      </c>
      <c r="D467" s="135" t="s">
        <v>497</v>
      </c>
      <c r="E467" s="145">
        <v>0.25319798724999998</v>
      </c>
      <c r="F467" s="146">
        <f>IF(D467="CO2",E467,IF(D467="CH4",E467*'State 2005 Data'!$J$16,IF(D467="N2O",'State 2005 Data'!$J$17,IF(D467="Other",E467))))</f>
        <v>0.28358174572</v>
      </c>
      <c r="G467" s="135"/>
      <c r="H467" s="121"/>
      <c r="I467" s="135"/>
      <c r="J467" s="135"/>
      <c r="K467" s="135"/>
      <c r="L467" s="135"/>
      <c r="M467" s="135"/>
      <c r="N467" s="135"/>
      <c r="O467" s="135"/>
      <c r="P467" s="135"/>
      <c r="Q467" s="135"/>
      <c r="R467" s="135"/>
      <c r="S467" s="135"/>
      <c r="T467" s="135"/>
      <c r="U467" s="135"/>
      <c r="V467" s="135"/>
      <c r="W467" s="135"/>
      <c r="X467" s="135"/>
      <c r="Y467" s="135"/>
      <c r="Z467" s="135"/>
    </row>
    <row r="468" spans="1:26" ht="15.75" customHeight="1" x14ac:dyDescent="0.35">
      <c r="A468" s="143" t="s">
        <v>1695</v>
      </c>
      <c r="B468" s="144" t="s">
        <v>1403</v>
      </c>
      <c r="C468" s="135" t="s">
        <v>713</v>
      </c>
      <c r="D468" s="135" t="s">
        <v>498</v>
      </c>
      <c r="E468" s="145">
        <v>5.2062316479999989E-2</v>
      </c>
      <c r="F468" s="146">
        <f>IF(D468="CO2",E468,IF(D468="CH4",E468*'State 2005 Data'!$J$16,IF(D468="N2O",'State 2005 Data'!$J$17,IF(D468="Other",E468))))</f>
        <v>0.88926174496644295</v>
      </c>
      <c r="G468" s="135"/>
      <c r="H468" s="121"/>
      <c r="I468" s="135"/>
      <c r="J468" s="135"/>
      <c r="K468" s="135"/>
      <c r="L468" s="135"/>
      <c r="M468" s="135"/>
      <c r="N468" s="135"/>
      <c r="O468" s="135"/>
      <c r="P468" s="135"/>
      <c r="Q468" s="135"/>
      <c r="R468" s="135"/>
      <c r="S468" s="135"/>
      <c r="T468" s="135"/>
      <c r="U468" s="135"/>
      <c r="V468" s="135"/>
      <c r="W468" s="135"/>
      <c r="X468" s="135"/>
      <c r="Y468" s="135"/>
      <c r="Z468" s="135"/>
    </row>
    <row r="469" spans="1:26" ht="15.75" customHeight="1" x14ac:dyDescent="0.35">
      <c r="A469" s="143" t="s">
        <v>1695</v>
      </c>
      <c r="B469" s="144" t="s">
        <v>1403</v>
      </c>
      <c r="C469" s="135" t="s">
        <v>713</v>
      </c>
      <c r="D469" s="147" t="s">
        <v>486</v>
      </c>
      <c r="E469" s="145"/>
      <c r="F469" s="146">
        <f>IF(D469="CO2",E469,IF(D469="CH4",E469*'State 2005 Data'!$J$16,IF(D469="N2O",'State 2005 Data'!$J$17,IF(D469="Other",E469))))</f>
        <v>0</v>
      </c>
      <c r="G469" s="135"/>
      <c r="H469" s="121"/>
      <c r="I469" s="135"/>
      <c r="J469" s="135"/>
      <c r="K469" s="135"/>
      <c r="L469" s="135"/>
      <c r="M469" s="135"/>
      <c r="N469" s="135"/>
      <c r="O469" s="135"/>
      <c r="P469" s="135"/>
      <c r="Q469" s="135"/>
      <c r="R469" s="135"/>
      <c r="S469" s="135"/>
      <c r="T469" s="135"/>
      <c r="U469" s="135"/>
      <c r="V469" s="135"/>
      <c r="W469" s="135"/>
      <c r="X469" s="135"/>
      <c r="Y469" s="135"/>
      <c r="Z469" s="135"/>
    </row>
    <row r="470" spans="1:26" ht="15.75" customHeight="1" x14ac:dyDescent="0.35">
      <c r="A470" s="143" t="s">
        <v>1695</v>
      </c>
      <c r="B470" s="144" t="s">
        <v>1403</v>
      </c>
      <c r="C470" s="135" t="s">
        <v>4</v>
      </c>
      <c r="D470" s="135" t="s">
        <v>489</v>
      </c>
      <c r="E470" s="145">
        <v>30.188246103116487</v>
      </c>
      <c r="F470" s="146">
        <f>IF(D470="CO2",E470,IF(D470="CH4",E470*'State 2005 Data'!$J$16,IF(D470="N2O",'State 2005 Data'!$J$17,IF(D470="Other",E470))))</f>
        <v>30.188246103116487</v>
      </c>
      <c r="G470" s="135"/>
      <c r="H470" s="121"/>
      <c r="I470" s="135"/>
      <c r="J470" s="135"/>
      <c r="K470" s="135"/>
      <c r="L470" s="135"/>
      <c r="M470" s="135"/>
      <c r="N470" s="135"/>
      <c r="O470" s="135"/>
      <c r="P470" s="135"/>
      <c r="Q470" s="135"/>
      <c r="R470" s="135"/>
      <c r="S470" s="135"/>
      <c r="T470" s="135"/>
      <c r="U470" s="135"/>
      <c r="V470" s="135"/>
      <c r="W470" s="135"/>
      <c r="X470" s="135"/>
      <c r="Y470" s="135"/>
      <c r="Z470" s="135"/>
    </row>
    <row r="471" spans="1:26" ht="15.75" customHeight="1" x14ac:dyDescent="0.35">
      <c r="A471" s="143" t="s">
        <v>1695</v>
      </c>
      <c r="B471" s="144" t="s">
        <v>1403</v>
      </c>
      <c r="C471" s="135" t="s">
        <v>4</v>
      </c>
      <c r="D471" s="135" t="s">
        <v>497</v>
      </c>
      <c r="E471" s="145">
        <v>8.2130164830722538E-2</v>
      </c>
      <c r="F471" s="146">
        <f>IF(D471="CO2",E471,IF(D471="CH4",E471*'State 2005 Data'!$J$16,IF(D471="N2O",'State 2005 Data'!$J$17,IF(D471="Other",E471))))</f>
        <v>9.1985784610409252E-2</v>
      </c>
      <c r="G471" s="135"/>
      <c r="H471" s="121"/>
      <c r="I471" s="135"/>
      <c r="J471" s="135"/>
      <c r="K471" s="135"/>
      <c r="L471" s="135"/>
      <c r="M471" s="135"/>
      <c r="N471" s="135"/>
      <c r="O471" s="135"/>
      <c r="P471" s="135"/>
      <c r="Q471" s="135"/>
      <c r="R471" s="135"/>
      <c r="S471" s="135"/>
      <c r="T471" s="135"/>
      <c r="U471" s="135"/>
      <c r="V471" s="135"/>
      <c r="W471" s="135"/>
      <c r="X471" s="135"/>
      <c r="Y471" s="135"/>
      <c r="Z471" s="135"/>
    </row>
    <row r="472" spans="1:26" ht="15.75" customHeight="1" x14ac:dyDescent="0.35">
      <c r="A472" s="143" t="s">
        <v>1695</v>
      </c>
      <c r="B472" s="144" t="s">
        <v>1403</v>
      </c>
      <c r="C472" s="135" t="s">
        <v>4</v>
      </c>
      <c r="D472" s="135" t="s">
        <v>498</v>
      </c>
      <c r="E472" s="145">
        <v>1.0667549093099755</v>
      </c>
      <c r="F472" s="146">
        <f>IF(D472="CO2",E472,IF(D472="CH4",E472*'State 2005 Data'!$J$16,IF(D472="N2O",'State 2005 Data'!$J$17,IF(D472="Other",E472))))</f>
        <v>0.88926174496644295</v>
      </c>
      <c r="G472" s="135"/>
      <c r="H472" s="121"/>
      <c r="I472" s="135"/>
      <c r="J472" s="135"/>
      <c r="K472" s="135"/>
      <c r="L472" s="135"/>
      <c r="M472" s="135"/>
      <c r="N472" s="135"/>
      <c r="O472" s="135"/>
      <c r="P472" s="135"/>
      <c r="Q472" s="135"/>
      <c r="R472" s="135"/>
      <c r="S472" s="135"/>
      <c r="T472" s="135"/>
      <c r="U472" s="135"/>
      <c r="V472" s="135"/>
      <c r="W472" s="135"/>
      <c r="X472" s="135"/>
      <c r="Y472" s="135"/>
      <c r="Z472" s="135"/>
    </row>
    <row r="473" spans="1:26" ht="15.75" customHeight="1" x14ac:dyDescent="0.35">
      <c r="A473" s="143" t="s">
        <v>1695</v>
      </c>
      <c r="B473" s="144" t="s">
        <v>1403</v>
      </c>
      <c r="C473" s="135" t="s">
        <v>4</v>
      </c>
      <c r="D473" s="147" t="s">
        <v>486</v>
      </c>
      <c r="E473" s="145"/>
      <c r="F473" s="146">
        <f>IF(D473="CO2",E473,IF(D473="CH4",E473*'State 2005 Data'!$J$16,IF(D473="N2O",'State 2005 Data'!$J$17,IF(D473="Other",E473))))</f>
        <v>0</v>
      </c>
      <c r="G473" s="135"/>
      <c r="H473" s="121"/>
      <c r="I473" s="135"/>
      <c r="J473" s="135"/>
      <c r="K473" s="135"/>
      <c r="L473" s="135"/>
      <c r="M473" s="135"/>
      <c r="N473" s="135"/>
      <c r="O473" s="135"/>
      <c r="P473" s="135"/>
      <c r="Q473" s="135"/>
      <c r="R473" s="135"/>
      <c r="S473" s="135"/>
      <c r="T473" s="135"/>
      <c r="U473" s="135"/>
      <c r="V473" s="135"/>
      <c r="W473" s="135"/>
      <c r="X473" s="135"/>
      <c r="Y473" s="135"/>
      <c r="Z473" s="135"/>
    </row>
    <row r="474" spans="1:26" ht="15.75" customHeight="1" x14ac:dyDescent="0.35">
      <c r="A474" s="143" t="s">
        <v>1695</v>
      </c>
      <c r="B474" s="144" t="s">
        <v>1403</v>
      </c>
      <c r="C474" s="135" t="s">
        <v>9</v>
      </c>
      <c r="D474" s="135" t="s">
        <v>489</v>
      </c>
      <c r="E474" s="146">
        <v>16.95660984468033</v>
      </c>
      <c r="F474" s="146">
        <f>IF(D474="CO2",E474,IF(D474="CH4",E474*'State 2005 Data'!$J$16,IF(D474="N2O",'State 2005 Data'!$J$17,IF(D474="Other",E474))))</f>
        <v>16.95660984468033</v>
      </c>
      <c r="G474" s="135"/>
      <c r="H474" s="121"/>
      <c r="I474" s="135"/>
      <c r="J474" s="135"/>
      <c r="K474" s="135"/>
      <c r="L474" s="135"/>
      <c r="M474" s="135"/>
      <c r="N474" s="135"/>
      <c r="O474" s="135"/>
      <c r="P474" s="135"/>
      <c r="Q474" s="135"/>
      <c r="R474" s="135"/>
      <c r="S474" s="135"/>
      <c r="T474" s="135"/>
      <c r="U474" s="135"/>
      <c r="V474" s="135"/>
      <c r="W474" s="135"/>
      <c r="X474" s="135"/>
      <c r="Y474" s="135"/>
      <c r="Z474" s="135"/>
    </row>
    <row r="475" spans="1:26" ht="15.75" customHeight="1" x14ac:dyDescent="0.35">
      <c r="A475" s="143" t="s">
        <v>1695</v>
      </c>
      <c r="B475" s="144" t="s">
        <v>1403</v>
      </c>
      <c r="C475" s="135" t="s">
        <v>9</v>
      </c>
      <c r="D475" s="135" t="s">
        <v>497</v>
      </c>
      <c r="E475" s="145">
        <v>1.9065722374176897</v>
      </c>
      <c r="F475" s="146">
        <f>IF(D475="CO2",E475,IF(D475="CH4",E475*'State 2005 Data'!$J$16,IF(D475="N2O",'State 2005 Data'!$J$17,IF(D475="Other",E475))))</f>
        <v>2.1353609059078127</v>
      </c>
      <c r="G475" s="135"/>
      <c r="H475" s="121"/>
      <c r="I475" s="135"/>
      <c r="J475" s="135"/>
      <c r="K475" s="135"/>
      <c r="L475" s="135"/>
      <c r="M475" s="135"/>
      <c r="N475" s="135"/>
      <c r="O475" s="135"/>
      <c r="P475" s="135"/>
      <c r="Q475" s="135"/>
      <c r="R475" s="135"/>
      <c r="S475" s="135"/>
      <c r="T475" s="135"/>
      <c r="U475" s="135"/>
      <c r="V475" s="135"/>
      <c r="W475" s="135"/>
      <c r="X475" s="135"/>
      <c r="Y475" s="135"/>
      <c r="Z475" s="135"/>
    </row>
    <row r="476" spans="1:26" ht="15.75" customHeight="1" x14ac:dyDescent="0.35">
      <c r="A476" s="143" t="s">
        <v>1695</v>
      </c>
      <c r="B476" s="144" t="s">
        <v>1403</v>
      </c>
      <c r="C476" s="135" t="s">
        <v>9</v>
      </c>
      <c r="D476" s="135" t="s">
        <v>498</v>
      </c>
      <c r="E476" s="145">
        <v>0.10263012045930502</v>
      </c>
      <c r="F476" s="146">
        <f>IF(D476="CO2",E476,IF(D476="CH4",E476*'State 2005 Data'!$J$16,IF(D476="N2O",'State 2005 Data'!$J$17,IF(D476="Other",E476))))</f>
        <v>0.88926174496644295</v>
      </c>
      <c r="G476" s="135"/>
      <c r="H476" s="121"/>
      <c r="I476" s="135"/>
      <c r="J476" s="135"/>
      <c r="K476" s="135"/>
      <c r="L476" s="135"/>
      <c r="M476" s="135"/>
      <c r="N476" s="135"/>
      <c r="O476" s="135"/>
      <c r="P476" s="135"/>
      <c r="Q476" s="135"/>
      <c r="R476" s="135"/>
      <c r="S476" s="135"/>
      <c r="T476" s="135"/>
      <c r="U476" s="135"/>
      <c r="V476" s="135"/>
      <c r="W476" s="135"/>
      <c r="X476" s="135"/>
      <c r="Y476" s="135"/>
      <c r="Z476" s="135"/>
    </row>
    <row r="477" spans="1:26" ht="15.75" customHeight="1" x14ac:dyDescent="0.35">
      <c r="A477" s="143" t="s">
        <v>1695</v>
      </c>
      <c r="B477" s="144" t="s">
        <v>1403</v>
      </c>
      <c r="C477" s="135" t="s">
        <v>9</v>
      </c>
      <c r="D477" s="135" t="s">
        <v>486</v>
      </c>
      <c r="E477" s="145">
        <v>2.078876388210924</v>
      </c>
      <c r="F477" s="146">
        <f>IF(D477="CO2",E477,IF(D477="CH4",E477*'State 2005 Data'!$J$16,IF(D477="N2O",'State 2005 Data'!$J$17,IF(D477="Other",E477))))</f>
        <v>2.078876388210924</v>
      </c>
      <c r="G477" s="135"/>
      <c r="H477" s="121"/>
      <c r="I477" s="135"/>
      <c r="J477" s="135"/>
      <c r="K477" s="135"/>
      <c r="L477" s="135"/>
      <c r="M477" s="135"/>
      <c r="N477" s="135"/>
      <c r="O477" s="135"/>
      <c r="P477" s="135"/>
      <c r="Q477" s="135"/>
      <c r="R477" s="135"/>
      <c r="S477" s="135"/>
      <c r="T477" s="135"/>
      <c r="U477" s="135"/>
      <c r="V477" s="135"/>
      <c r="W477" s="135"/>
      <c r="X477" s="135"/>
      <c r="Y477" s="135"/>
      <c r="Z477" s="135"/>
    </row>
    <row r="478" spans="1:26" ht="15.75" customHeight="1" x14ac:dyDescent="0.35">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spans="1:26" ht="15.75" customHeight="1" x14ac:dyDescent="0.35">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spans="1:26" ht="15.75" customHeight="1" x14ac:dyDescent="0.35">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spans="1:26" ht="15.75" customHeight="1" x14ac:dyDescent="0.35">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spans="1:26" ht="15.75" customHeight="1" x14ac:dyDescent="0.35">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spans="1:26" ht="15.75" customHeight="1" x14ac:dyDescent="0.35">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spans="1:26" ht="15.75" customHeight="1" x14ac:dyDescent="0.35">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spans="1:26" ht="15.75" customHeight="1" x14ac:dyDescent="0.35">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spans="1:26" ht="15.75" customHeight="1" x14ac:dyDescent="0.35">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spans="1:26" ht="15.75" customHeight="1" x14ac:dyDescent="0.35">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spans="1:26" ht="15.75" customHeight="1" x14ac:dyDescent="0.35">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spans="1:26" ht="15.75" customHeight="1" x14ac:dyDescent="0.35">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spans="1:26" ht="15.75" customHeight="1" x14ac:dyDescent="0.35">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spans="1:26" ht="15.75" customHeight="1" x14ac:dyDescent="0.35">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spans="1:26" ht="15.75" customHeight="1" x14ac:dyDescent="0.35">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spans="1:26" ht="15.75" customHeight="1" x14ac:dyDescent="0.35">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spans="1:26" ht="15.75" customHeight="1" x14ac:dyDescent="0.35">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spans="1:26" ht="15.75" customHeight="1" x14ac:dyDescent="0.35">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spans="1:26" ht="15.75" customHeight="1" x14ac:dyDescent="0.35">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spans="1:26" ht="15.75" customHeight="1" x14ac:dyDescent="0.35">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spans="1:26" ht="15.75" customHeight="1" x14ac:dyDescent="0.35">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spans="1:26" ht="15.75" customHeight="1" x14ac:dyDescent="0.35">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spans="1:26" ht="15.75" customHeight="1" x14ac:dyDescent="0.35">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spans="1:26" ht="15.75" customHeight="1" x14ac:dyDescent="0.35">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spans="1:26" ht="15.75" customHeight="1" x14ac:dyDescent="0.35">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spans="1:26" ht="15.75" customHeight="1" x14ac:dyDescent="0.35">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spans="1:26" ht="15.75" customHeight="1" x14ac:dyDescent="0.35">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spans="1:26" ht="15.75" customHeight="1" x14ac:dyDescent="0.35">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spans="1:26" ht="15.75" customHeight="1" x14ac:dyDescent="0.35">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spans="1:26" ht="15.75" customHeight="1" x14ac:dyDescent="0.35">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spans="1:26" ht="15.75" customHeight="1" x14ac:dyDescent="0.35">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spans="1:26" ht="15.75" customHeight="1" x14ac:dyDescent="0.35">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spans="1:26" ht="15.75" customHeight="1" x14ac:dyDescent="0.35">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spans="1:26" ht="15.75" customHeight="1" x14ac:dyDescent="0.35">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spans="1:26" ht="15.75" customHeight="1" x14ac:dyDescent="0.35">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spans="1:26" ht="15.75" customHeight="1" x14ac:dyDescent="0.35">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spans="1:26" ht="15.75" customHeight="1" x14ac:dyDescent="0.35">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spans="1:26" ht="15.75" customHeight="1" x14ac:dyDescent="0.35">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spans="1:26" ht="15.75" customHeight="1" x14ac:dyDescent="0.35">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spans="1:26" ht="15.75" customHeight="1" x14ac:dyDescent="0.35">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spans="1:26" ht="15.75" customHeight="1" x14ac:dyDescent="0.35">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spans="1:26" ht="15.75" customHeight="1" x14ac:dyDescent="0.35">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spans="1:26" ht="15.75" customHeight="1" x14ac:dyDescent="0.35">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spans="1:26" ht="15.75" customHeight="1" x14ac:dyDescent="0.35">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spans="1:26" ht="15.75" customHeight="1" x14ac:dyDescent="0.35">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spans="1:26" ht="15.75" customHeight="1" x14ac:dyDescent="0.35">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spans="1:26" ht="15.75" customHeight="1" x14ac:dyDescent="0.35">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spans="1:26" ht="15.75" customHeight="1" x14ac:dyDescent="0.35">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spans="1:26" ht="15.75" customHeight="1" x14ac:dyDescent="0.35">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spans="1:26" ht="15.75" customHeight="1" x14ac:dyDescent="0.35">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spans="1:26" ht="15.75" customHeight="1" x14ac:dyDescent="0.35">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spans="1:26" ht="15.75" customHeight="1" x14ac:dyDescent="0.35">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spans="1:26" ht="15.75" customHeight="1" x14ac:dyDescent="0.35">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spans="1:26" ht="15.75" customHeight="1" x14ac:dyDescent="0.35">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spans="1:26" ht="15.75" customHeight="1" x14ac:dyDescent="0.35">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spans="1:26" ht="15.75" customHeight="1" x14ac:dyDescent="0.35">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spans="1:26" ht="15.75" customHeight="1" x14ac:dyDescent="0.35">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spans="1:26" ht="15.75" customHeight="1" x14ac:dyDescent="0.35">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spans="1:26" ht="15.75" customHeight="1" x14ac:dyDescent="0.35">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spans="1:26" ht="15.75" customHeight="1" x14ac:dyDescent="0.35">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spans="1:26" ht="15.75" customHeight="1" x14ac:dyDescent="0.35">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spans="1:26" ht="15.75" customHeight="1" x14ac:dyDescent="0.35">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spans="1:26" ht="15.75" customHeight="1" x14ac:dyDescent="0.35">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spans="1:26" ht="15.75" customHeight="1" x14ac:dyDescent="0.35">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spans="1:26" ht="15.75" customHeight="1" x14ac:dyDescent="0.35">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spans="1:26" ht="15.75" customHeight="1" x14ac:dyDescent="0.35">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spans="1:26" ht="15.75" customHeight="1" x14ac:dyDescent="0.35">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spans="1:26" ht="15.75" customHeight="1" x14ac:dyDescent="0.35">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spans="1:26" ht="15.75" customHeight="1" x14ac:dyDescent="0.35">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spans="1:26" ht="15.75" customHeight="1" x14ac:dyDescent="0.35">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spans="1:26" ht="15.75" customHeight="1" x14ac:dyDescent="0.35">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spans="1:26" ht="15.75" customHeight="1" x14ac:dyDescent="0.35">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spans="1:26" ht="15.75" customHeight="1" x14ac:dyDescent="0.35">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spans="1:26" ht="15.75" customHeight="1" x14ac:dyDescent="0.35">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spans="1:26" ht="15.75" customHeight="1" x14ac:dyDescent="0.35">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spans="1:26" ht="15.75" customHeight="1" x14ac:dyDescent="0.35">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spans="1:26" ht="15.75" customHeight="1" x14ac:dyDescent="0.35">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spans="1:26" ht="15.75" customHeight="1" x14ac:dyDescent="0.35">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spans="1:26" ht="15.75" customHeight="1" x14ac:dyDescent="0.35">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spans="1:26" ht="15.75" customHeight="1" x14ac:dyDescent="0.35">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spans="1:26" ht="15.75" customHeight="1" x14ac:dyDescent="0.35">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spans="1:26" ht="15.75" customHeight="1" x14ac:dyDescent="0.35">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spans="1:26" ht="15.75" customHeight="1" x14ac:dyDescent="0.35">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spans="1:26" ht="15.75" customHeight="1" x14ac:dyDescent="0.35">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spans="1:26" ht="15.75" customHeight="1" x14ac:dyDescent="0.35">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spans="1:26" ht="15.75" customHeight="1" x14ac:dyDescent="0.35">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spans="1:26" ht="15.75" customHeight="1" x14ac:dyDescent="0.35">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spans="1:26" ht="15.75" customHeight="1" x14ac:dyDescent="0.35">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spans="1:26" ht="15.75" customHeight="1" x14ac:dyDescent="0.35">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spans="1:26" ht="15.75" customHeight="1" x14ac:dyDescent="0.35">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spans="1:26" ht="15.75" customHeight="1" x14ac:dyDescent="0.35">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spans="1:26" ht="15.75" customHeight="1" x14ac:dyDescent="0.35">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spans="1:26" ht="15.75" customHeight="1" x14ac:dyDescent="0.35">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spans="1:26" ht="15.75" customHeight="1" x14ac:dyDescent="0.35">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spans="1:26" ht="15.75" customHeight="1" x14ac:dyDescent="0.35">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spans="1:26" ht="15.75" customHeight="1" x14ac:dyDescent="0.35">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spans="1:26" ht="15.75" customHeight="1" x14ac:dyDescent="0.35">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spans="1:26" ht="15.75" customHeight="1" x14ac:dyDescent="0.35">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spans="1:26" ht="15.75" customHeight="1" x14ac:dyDescent="0.35">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spans="1:26" ht="15.75" customHeight="1" x14ac:dyDescent="0.35">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spans="1:26" ht="15.75" customHeight="1" x14ac:dyDescent="0.35">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spans="1:26" ht="15.75" customHeight="1" x14ac:dyDescent="0.35">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spans="1:26" ht="15.75" customHeight="1" x14ac:dyDescent="0.35">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spans="1:26" ht="15.75" customHeight="1" x14ac:dyDescent="0.35">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spans="1:26" ht="15.75" customHeight="1" x14ac:dyDescent="0.35">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spans="1:26" ht="15.75" customHeight="1" x14ac:dyDescent="0.35">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spans="1:26" ht="15.75" customHeight="1" x14ac:dyDescent="0.35">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spans="1:26" ht="15.75" customHeight="1" x14ac:dyDescent="0.35">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spans="1:26" ht="15.75" customHeight="1" x14ac:dyDescent="0.35">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spans="1:26" ht="15.75" customHeight="1" x14ac:dyDescent="0.35">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spans="1:26" ht="15.75" customHeight="1" x14ac:dyDescent="0.35">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spans="1:26" ht="15.75" customHeight="1" x14ac:dyDescent="0.35">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spans="1:26" ht="15.75" customHeight="1" x14ac:dyDescent="0.35">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spans="1:26" ht="15.75" customHeight="1" x14ac:dyDescent="0.35">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spans="1:26" ht="15.75" customHeight="1" x14ac:dyDescent="0.35">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spans="1:26" ht="15.75" customHeight="1" x14ac:dyDescent="0.35">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spans="1:26" ht="15.75" customHeight="1" x14ac:dyDescent="0.35">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spans="1:26" ht="15.75" customHeight="1" x14ac:dyDescent="0.35">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spans="1:26" ht="15.75" customHeight="1" x14ac:dyDescent="0.35">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spans="1:26" ht="15.75" customHeight="1" x14ac:dyDescent="0.35">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spans="1:26" ht="15.75" customHeight="1" x14ac:dyDescent="0.35">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spans="1:26" ht="15.75" customHeight="1" x14ac:dyDescent="0.35">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spans="1:26" ht="15.75" customHeight="1" x14ac:dyDescent="0.35">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spans="1:26" ht="15.75" customHeight="1" x14ac:dyDescent="0.35">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spans="1:26" ht="15.75" customHeight="1" x14ac:dyDescent="0.35">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spans="1:26" ht="15.75" customHeight="1" x14ac:dyDescent="0.35">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spans="1:26" ht="15.75" customHeight="1" x14ac:dyDescent="0.35">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spans="1:26" ht="15.75" customHeight="1" x14ac:dyDescent="0.35">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spans="1:26" ht="15.75" customHeight="1" x14ac:dyDescent="0.35">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spans="1:26" ht="15.75" customHeight="1" x14ac:dyDescent="0.35">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spans="1:26" ht="15.75" customHeight="1" x14ac:dyDescent="0.35">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spans="1:26" ht="15.75" customHeight="1" x14ac:dyDescent="0.35">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spans="1:26" ht="15.75" customHeight="1" x14ac:dyDescent="0.35">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spans="1:26" ht="15.75" customHeight="1" x14ac:dyDescent="0.35">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spans="1:26" ht="15.75" customHeight="1" x14ac:dyDescent="0.35">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spans="1:26" ht="15.75" customHeight="1" x14ac:dyDescent="0.35">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spans="1:26" ht="15.75" customHeight="1" x14ac:dyDescent="0.35">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spans="1:26" ht="15.75" customHeight="1" x14ac:dyDescent="0.35">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spans="1:26" ht="15.75" customHeight="1" x14ac:dyDescent="0.35">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spans="1:26" ht="15.75" customHeight="1" x14ac:dyDescent="0.35">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spans="1:26" ht="15.75" customHeight="1" x14ac:dyDescent="0.35">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spans="1:26" ht="15.75" customHeight="1" x14ac:dyDescent="0.35">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spans="1:26" ht="15.75" customHeight="1" x14ac:dyDescent="0.35">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spans="1:26" ht="15.75" customHeight="1" x14ac:dyDescent="0.35">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spans="1:26" ht="15.75" customHeight="1" x14ac:dyDescent="0.35">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spans="1:26" ht="15.75" customHeight="1" x14ac:dyDescent="0.35">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spans="1:26" ht="15.75" customHeight="1" x14ac:dyDescent="0.35">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spans="1:26" ht="15.75" customHeight="1" x14ac:dyDescent="0.35">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spans="1:26" ht="15.75" customHeight="1" x14ac:dyDescent="0.35">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spans="1:26" ht="15.75" customHeight="1" x14ac:dyDescent="0.35">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spans="1:26" ht="15.75" customHeight="1" x14ac:dyDescent="0.35">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spans="1:26" ht="15.75" customHeight="1" x14ac:dyDescent="0.35">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spans="1:26" ht="15.75" customHeight="1" x14ac:dyDescent="0.35">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spans="1:26" ht="15.75" customHeight="1" x14ac:dyDescent="0.35">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spans="1:26" ht="15.75" customHeight="1" x14ac:dyDescent="0.35">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spans="1:26" ht="15.75" customHeight="1" x14ac:dyDescent="0.35">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spans="1:26" ht="15.75" customHeight="1" x14ac:dyDescent="0.35">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spans="1:26" ht="15.75" customHeight="1" x14ac:dyDescent="0.35">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spans="1:26" ht="15.75" customHeight="1" x14ac:dyDescent="0.35">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spans="1:26" ht="15.75" customHeight="1" x14ac:dyDescent="0.35">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spans="1:26" ht="15.75" customHeight="1" x14ac:dyDescent="0.35">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spans="1:26" ht="15.75" customHeight="1" x14ac:dyDescent="0.35">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spans="1:26" ht="15.75" customHeight="1" x14ac:dyDescent="0.35">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spans="1:26" ht="15.75" customHeight="1" x14ac:dyDescent="0.35">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spans="1:26" ht="15.75" customHeight="1" x14ac:dyDescent="0.35">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spans="1:26" ht="15.75" customHeight="1" x14ac:dyDescent="0.35">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spans="1:26" ht="15.75" customHeight="1" x14ac:dyDescent="0.35">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spans="1:26" ht="15.75" customHeight="1" x14ac:dyDescent="0.35">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spans="1:26" ht="15.75" customHeight="1" x14ac:dyDescent="0.35">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spans="1:26" ht="15.75" customHeight="1" x14ac:dyDescent="0.35">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spans="1:26" ht="15.75" customHeight="1" x14ac:dyDescent="0.35">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spans="1:26" ht="15.75" customHeight="1" x14ac:dyDescent="0.35">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spans="1:26" ht="15.75" customHeight="1" x14ac:dyDescent="0.35">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spans="1:26" ht="15.75" customHeight="1" x14ac:dyDescent="0.35">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spans="1:26" ht="15.75" customHeight="1" x14ac:dyDescent="0.35">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spans="1:26" ht="15.75" customHeight="1" x14ac:dyDescent="0.35">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spans="1:26" ht="15.75" customHeight="1" x14ac:dyDescent="0.35">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spans="1:26" ht="15.75" customHeight="1" x14ac:dyDescent="0.35">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spans="1:26" ht="15.75" customHeight="1" x14ac:dyDescent="0.35">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spans="1:26" ht="15.75" customHeight="1" x14ac:dyDescent="0.35">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spans="1:26" ht="15.75" customHeight="1" x14ac:dyDescent="0.35">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spans="1:26" ht="15.75" customHeight="1" x14ac:dyDescent="0.35">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spans="1:26" ht="15.75" customHeight="1" x14ac:dyDescent="0.35">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spans="1:26" ht="15.75" customHeight="1" x14ac:dyDescent="0.35">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spans="1:26" ht="15.75" customHeight="1" x14ac:dyDescent="0.35">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spans="1:26" ht="15.75" customHeight="1" x14ac:dyDescent="0.35">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spans="1:26" ht="15.75" customHeight="1" x14ac:dyDescent="0.35">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spans="1:26" ht="15.75" customHeight="1" x14ac:dyDescent="0.35">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spans="1:26" ht="15.75" customHeight="1" x14ac:dyDescent="0.35">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spans="1:26" ht="15.75" customHeight="1" x14ac:dyDescent="0.35">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spans="1:26" ht="15.75" customHeight="1" x14ac:dyDescent="0.35">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spans="1:26" ht="15.75" customHeight="1" x14ac:dyDescent="0.35">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spans="1:26" ht="15.75" customHeight="1" x14ac:dyDescent="0.35">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spans="1:26" ht="15.75" customHeight="1" x14ac:dyDescent="0.35">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spans="1:26" ht="15.75" customHeight="1" x14ac:dyDescent="0.35">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spans="1:26" ht="15.75" customHeight="1" x14ac:dyDescent="0.35">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spans="1:26" ht="15.75" customHeight="1" x14ac:dyDescent="0.35">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spans="1:26" ht="15.75" customHeight="1" x14ac:dyDescent="0.35">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spans="1:26" ht="15.75" customHeight="1" x14ac:dyDescent="0.35">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spans="1:26" ht="15.75" customHeight="1" x14ac:dyDescent="0.35">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spans="1:26" ht="15.75" customHeight="1" x14ac:dyDescent="0.35">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spans="1:26" ht="15.75" customHeight="1" x14ac:dyDescent="0.35">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spans="1:26" ht="15.75" customHeight="1" x14ac:dyDescent="0.35">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spans="1:26" ht="15.75" customHeight="1" x14ac:dyDescent="0.35">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spans="1:26" ht="15.75" customHeight="1" x14ac:dyDescent="0.35">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spans="1:26" ht="15.75" customHeight="1" x14ac:dyDescent="0.35">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spans="1:26" ht="15.75" customHeight="1" x14ac:dyDescent="0.35">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spans="1:26" ht="15.75" customHeight="1" x14ac:dyDescent="0.35">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spans="1:26" ht="15.75" customHeight="1" x14ac:dyDescent="0.35">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spans="1:26" ht="15.75" customHeight="1" x14ac:dyDescent="0.35">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spans="1:26" ht="15.75" customHeight="1" x14ac:dyDescent="0.35">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spans="1:26" ht="15.75" customHeight="1" x14ac:dyDescent="0.35">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spans="1:26" ht="15.75" customHeight="1" x14ac:dyDescent="0.35">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spans="1:26" ht="15.75" customHeight="1" x14ac:dyDescent="0.35">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spans="1:26" ht="15.75" customHeight="1" x14ac:dyDescent="0.35">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spans="1:26" ht="15.75" customHeight="1" x14ac:dyDescent="0.35">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spans="1:26" ht="15.75" customHeight="1" x14ac:dyDescent="0.35">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spans="1:26" ht="15.75" customHeight="1" x14ac:dyDescent="0.35">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spans="1:26" ht="15.75" customHeight="1" x14ac:dyDescent="0.35">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spans="1:26" ht="15.75" customHeight="1" x14ac:dyDescent="0.35">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spans="1:26" ht="15.75" customHeight="1" x14ac:dyDescent="0.35">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spans="1:26" ht="15.75" customHeight="1" x14ac:dyDescent="0.35">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spans="1:26" ht="15.75" customHeight="1" x14ac:dyDescent="0.35">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spans="1:26" ht="15.75" customHeight="1" x14ac:dyDescent="0.35">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spans="1:26" ht="15.75" customHeight="1" x14ac:dyDescent="0.35">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spans="1:26" ht="15.75" customHeight="1" x14ac:dyDescent="0.35">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spans="1:26" ht="15.75" customHeight="1" x14ac:dyDescent="0.35">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spans="1:26" ht="15.75" customHeight="1" x14ac:dyDescent="0.35">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spans="1:26" ht="15.75" customHeight="1" x14ac:dyDescent="0.35">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spans="1:26" ht="15.75" customHeight="1" x14ac:dyDescent="0.35">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spans="1:26" ht="15.75" customHeight="1" x14ac:dyDescent="0.35">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spans="1:26" ht="15.75" customHeight="1" x14ac:dyDescent="0.35">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spans="1:26" ht="15.75" customHeight="1" x14ac:dyDescent="0.35">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spans="1:26" ht="15.75" customHeight="1" x14ac:dyDescent="0.35">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spans="1:26" ht="15.75" customHeight="1" x14ac:dyDescent="0.35">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spans="1:26" ht="15.75" customHeight="1" x14ac:dyDescent="0.35">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spans="1:26" ht="15.75" customHeight="1" x14ac:dyDescent="0.35">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spans="1:26" ht="15.75" customHeight="1" x14ac:dyDescent="0.35">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spans="1:26" ht="15.75" customHeight="1" x14ac:dyDescent="0.35">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spans="1:26" ht="15.75" customHeight="1" x14ac:dyDescent="0.35">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spans="1:26" ht="15.75" customHeight="1" x14ac:dyDescent="0.35">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spans="1:26" ht="15.75" customHeight="1" x14ac:dyDescent="0.35">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spans="1:26" ht="15.75" customHeight="1" x14ac:dyDescent="0.35">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spans="1:26" ht="15.75" customHeight="1" x14ac:dyDescent="0.35">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spans="1:26" ht="15.75" customHeight="1" x14ac:dyDescent="0.35">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spans="1:26" ht="15.75" customHeight="1" x14ac:dyDescent="0.35">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spans="1:26" ht="15.75" customHeight="1" x14ac:dyDescent="0.35">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spans="1:26" ht="15.75" customHeight="1" x14ac:dyDescent="0.35">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spans="1:26" ht="15.75" customHeight="1" x14ac:dyDescent="0.35">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spans="1:26" ht="15.75" customHeight="1" x14ac:dyDescent="0.35">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spans="1:26" ht="15.75" customHeight="1" x14ac:dyDescent="0.35">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spans="1:26" ht="15.75" customHeight="1" x14ac:dyDescent="0.35">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spans="1:26" ht="15.75" customHeight="1" x14ac:dyDescent="0.35">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spans="1:26" ht="15.75" customHeight="1" x14ac:dyDescent="0.35">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spans="1:26" ht="15.75" customHeight="1" x14ac:dyDescent="0.35">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spans="1:26" ht="15.75" customHeight="1" x14ac:dyDescent="0.35">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spans="1:26" ht="15.75" customHeight="1" x14ac:dyDescent="0.35">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spans="1:26" ht="15.75" customHeight="1" x14ac:dyDescent="0.35">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spans="1:26" ht="15.75" customHeight="1" x14ac:dyDescent="0.35">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spans="1:26" ht="15.75" customHeight="1" x14ac:dyDescent="0.35">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spans="1:26" ht="15.75" customHeight="1" x14ac:dyDescent="0.35">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spans="1:26" ht="15.75" customHeight="1" x14ac:dyDescent="0.35">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spans="1:26" ht="15.75" customHeight="1" x14ac:dyDescent="0.35">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spans="1:26" ht="15.75" customHeight="1" x14ac:dyDescent="0.35">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spans="1:26" ht="15.75" customHeight="1" x14ac:dyDescent="0.35">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spans="1:26" ht="15.75" customHeight="1" x14ac:dyDescent="0.35">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spans="1:26" ht="15.75" customHeight="1" x14ac:dyDescent="0.35">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spans="1:26" ht="15.75" customHeight="1" x14ac:dyDescent="0.35">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spans="1:26" ht="15.75" customHeight="1" x14ac:dyDescent="0.35">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spans="1:26" ht="15.75" customHeight="1" x14ac:dyDescent="0.35">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spans="1:26" ht="15.75" customHeight="1" x14ac:dyDescent="0.35">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spans="1:26" ht="15.75" customHeight="1" x14ac:dyDescent="0.35">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spans="1:26" ht="15.75" customHeight="1" x14ac:dyDescent="0.35">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spans="1:26" ht="15.75" customHeight="1" x14ac:dyDescent="0.35">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spans="1:26" ht="15.75" customHeight="1" x14ac:dyDescent="0.35">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spans="1:26" ht="15.75" customHeight="1" x14ac:dyDescent="0.35">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spans="1:26" ht="15.75" customHeight="1" x14ac:dyDescent="0.35">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spans="1:26" ht="15.75" customHeight="1" x14ac:dyDescent="0.35">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spans="1:26" ht="15.75" customHeight="1" x14ac:dyDescent="0.35">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spans="1:26" ht="15.75" customHeight="1" x14ac:dyDescent="0.35">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spans="1:26" ht="15.75" customHeight="1" x14ac:dyDescent="0.35">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spans="1:26" ht="15.75" customHeight="1" x14ac:dyDescent="0.35">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spans="1:26" ht="15.75" customHeight="1" x14ac:dyDescent="0.35">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spans="1:26" ht="15.75" customHeight="1" x14ac:dyDescent="0.35">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spans="1:26" ht="15.75" customHeight="1" x14ac:dyDescent="0.35">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spans="1:26" ht="15.75" customHeight="1" x14ac:dyDescent="0.35">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spans="1:26" ht="15.75" customHeight="1" x14ac:dyDescent="0.35">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spans="1:26" ht="15.75" customHeight="1" x14ac:dyDescent="0.35">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spans="1:26" ht="15.75" customHeight="1" x14ac:dyDescent="0.35">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spans="1:26" ht="15.75" customHeight="1" x14ac:dyDescent="0.35">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spans="1:26" ht="15.75" customHeight="1" x14ac:dyDescent="0.35">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spans="1:26" ht="15.75" customHeight="1" x14ac:dyDescent="0.35">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spans="1:26" ht="15.75" customHeight="1" x14ac:dyDescent="0.35">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spans="1:26" ht="15.75" customHeight="1" x14ac:dyDescent="0.35">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spans="1:26" ht="15.75" customHeight="1" x14ac:dyDescent="0.35">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spans="1:26" ht="15.75" customHeight="1" x14ac:dyDescent="0.35">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spans="1:26" ht="15.75" customHeight="1" x14ac:dyDescent="0.35">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spans="1:26" ht="15.75" customHeight="1" x14ac:dyDescent="0.35">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spans="1:26" ht="15.75" customHeight="1" x14ac:dyDescent="0.35">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spans="1:26" ht="15.75" customHeight="1" x14ac:dyDescent="0.35">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spans="1:26" ht="15.75" customHeight="1" x14ac:dyDescent="0.35">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spans="1:26" ht="15.75" customHeight="1" x14ac:dyDescent="0.35">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spans="1:26" ht="15.75" customHeight="1" x14ac:dyDescent="0.35">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spans="1:26" ht="15.75" customHeight="1" x14ac:dyDescent="0.35">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spans="1:26" ht="15.75" customHeight="1" x14ac:dyDescent="0.35">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spans="1:26" ht="15.75" customHeight="1" x14ac:dyDescent="0.35">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spans="1:26" ht="15.75" customHeight="1" x14ac:dyDescent="0.35">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spans="1:26" ht="15.75" customHeight="1" x14ac:dyDescent="0.35">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spans="1:26" ht="15.75" customHeight="1" x14ac:dyDescent="0.35">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spans="1:26" ht="15.75" customHeight="1" x14ac:dyDescent="0.35">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spans="1:26" ht="15.75" customHeight="1" x14ac:dyDescent="0.35">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spans="1:26" ht="15.75" customHeight="1" x14ac:dyDescent="0.35">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spans="1:26" ht="15.75" customHeight="1" x14ac:dyDescent="0.35">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spans="1:26" ht="15.75" customHeight="1" x14ac:dyDescent="0.35">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spans="1:26" ht="15.75" customHeight="1" x14ac:dyDescent="0.35">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spans="1:26" ht="15.75" customHeight="1" x14ac:dyDescent="0.35">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spans="1:26" ht="15.75" customHeight="1" x14ac:dyDescent="0.35">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spans="1:26" ht="15.75" customHeight="1" x14ac:dyDescent="0.35">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spans="1:26" ht="15.75" customHeight="1" x14ac:dyDescent="0.35">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spans="1:26" ht="15.75" customHeight="1" x14ac:dyDescent="0.35">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spans="1:26" ht="15.75" customHeight="1" x14ac:dyDescent="0.35">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spans="1:26" ht="15.75" customHeight="1" x14ac:dyDescent="0.35">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spans="1:26" ht="15.75" customHeight="1" x14ac:dyDescent="0.35">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spans="1:26" ht="15.75" customHeight="1" x14ac:dyDescent="0.35">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spans="1:26" ht="15.75" customHeight="1" x14ac:dyDescent="0.35">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spans="1:26" ht="15.75" customHeight="1" x14ac:dyDescent="0.35">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spans="1:26" ht="15.75" customHeight="1" x14ac:dyDescent="0.35">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spans="1:26" ht="15.75" customHeight="1" x14ac:dyDescent="0.35">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spans="1:26" ht="15.75" customHeight="1" x14ac:dyDescent="0.35">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spans="1:26" ht="15.75" customHeight="1" x14ac:dyDescent="0.35">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spans="1:26" ht="15.75" customHeight="1" x14ac:dyDescent="0.35">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spans="1:26" ht="15.75" customHeight="1" x14ac:dyDescent="0.35">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spans="1:26" ht="15.75" customHeight="1" x14ac:dyDescent="0.35">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spans="1:26" ht="15.75" customHeight="1" x14ac:dyDescent="0.35">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spans="1:26" ht="15.75" customHeight="1" x14ac:dyDescent="0.35">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spans="1:26" ht="15.75" customHeight="1" x14ac:dyDescent="0.35">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spans="1:26" ht="15.75" customHeight="1" x14ac:dyDescent="0.35">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spans="1:26" ht="15.75" customHeight="1" x14ac:dyDescent="0.35">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spans="1:26" ht="15.75" customHeight="1" x14ac:dyDescent="0.35">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spans="1:26" ht="15.75" customHeight="1" x14ac:dyDescent="0.35">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spans="1:26" ht="15.75" customHeight="1" x14ac:dyDescent="0.35">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spans="1:26" ht="15.75" customHeight="1" x14ac:dyDescent="0.35">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spans="1:26" ht="15.75" customHeight="1" x14ac:dyDescent="0.35">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spans="1:26" ht="15.75" customHeight="1" x14ac:dyDescent="0.35">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spans="1:26" ht="15.75" customHeight="1" x14ac:dyDescent="0.35">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spans="1:26" ht="15.75" customHeight="1" x14ac:dyDescent="0.35">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spans="1:26" ht="15.75" customHeight="1" x14ac:dyDescent="0.35">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spans="1:26" ht="15.75" customHeight="1" x14ac:dyDescent="0.35">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spans="1:26" ht="15.75" customHeight="1" x14ac:dyDescent="0.35">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spans="1:26" ht="15.75" customHeight="1" x14ac:dyDescent="0.35">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spans="1:26" ht="15.75" customHeight="1" x14ac:dyDescent="0.35">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spans="1:26" ht="15.75" customHeight="1" x14ac:dyDescent="0.35">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spans="1:26" ht="15.75" customHeight="1" x14ac:dyDescent="0.35">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spans="1:26" ht="15.75" customHeight="1" x14ac:dyDescent="0.35">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spans="1:26" ht="15.75" customHeight="1" x14ac:dyDescent="0.35">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spans="1:26" ht="15.75" customHeight="1" x14ac:dyDescent="0.35">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spans="1:26" ht="15.75" customHeight="1" x14ac:dyDescent="0.35">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spans="1:26" ht="15.75" customHeight="1" x14ac:dyDescent="0.35">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spans="1:26" ht="15.75" customHeight="1" x14ac:dyDescent="0.35">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spans="1:26" ht="15.75" customHeight="1" x14ac:dyDescent="0.35">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spans="1:26" ht="15.75" customHeight="1" x14ac:dyDescent="0.35">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spans="1:26" ht="15.75" customHeight="1" x14ac:dyDescent="0.35">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spans="1:26" ht="15.75" customHeight="1" x14ac:dyDescent="0.35">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spans="1:26" ht="15.75" customHeight="1" x14ac:dyDescent="0.35">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spans="1:26" ht="15.75" customHeight="1" x14ac:dyDescent="0.35">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spans="1:26" ht="15.75" customHeight="1" x14ac:dyDescent="0.35">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spans="1:26" ht="15.75" customHeight="1" x14ac:dyDescent="0.35">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spans="1:26" ht="15.75" customHeight="1" x14ac:dyDescent="0.35">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spans="1:26" ht="15.75" customHeight="1" x14ac:dyDescent="0.35">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spans="1:26" ht="15.75" customHeight="1" x14ac:dyDescent="0.35">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spans="1:26" ht="15.75" customHeight="1" x14ac:dyDescent="0.35">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spans="1:26" ht="15.75" customHeight="1" x14ac:dyDescent="0.35">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spans="1:26" ht="15.75" customHeight="1" x14ac:dyDescent="0.35">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spans="1:26" ht="15.75" customHeight="1" x14ac:dyDescent="0.35">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spans="1:26" ht="15.75" customHeight="1" x14ac:dyDescent="0.35">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spans="1:26" ht="15.75" customHeight="1" x14ac:dyDescent="0.35">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spans="1:26" ht="15.75" customHeight="1" x14ac:dyDescent="0.35">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spans="1:26" ht="15.75" customHeight="1" x14ac:dyDescent="0.35">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spans="1:26" ht="15.75" customHeight="1" x14ac:dyDescent="0.35">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spans="1:26" ht="15.75" customHeight="1" x14ac:dyDescent="0.35">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spans="1:26" ht="15.75" customHeight="1" x14ac:dyDescent="0.35">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spans="1:26" ht="15.75" customHeight="1" x14ac:dyDescent="0.35">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spans="1:26" ht="15.75" customHeight="1" x14ac:dyDescent="0.35">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spans="1:26" ht="15.75" customHeight="1" x14ac:dyDescent="0.35">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spans="1:26" ht="15.75" customHeight="1" x14ac:dyDescent="0.35">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spans="1:26" ht="15.75" customHeight="1" x14ac:dyDescent="0.35">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spans="1:26" ht="15.75" customHeight="1" x14ac:dyDescent="0.35">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spans="1:26" ht="15.75" customHeight="1" x14ac:dyDescent="0.35">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spans="1:26" ht="15.75" customHeight="1" x14ac:dyDescent="0.35">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spans="1:26" ht="15.75" customHeight="1" x14ac:dyDescent="0.35">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spans="1:26" ht="15.75" customHeight="1" x14ac:dyDescent="0.35">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spans="1:26" ht="15.75" customHeight="1" x14ac:dyDescent="0.35">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spans="1:26" ht="15.75" customHeight="1" x14ac:dyDescent="0.35">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spans="1:26" ht="15.75" customHeight="1" x14ac:dyDescent="0.35">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spans="1:26" ht="15.75" customHeight="1" x14ac:dyDescent="0.35">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spans="1:26" ht="15.75" customHeight="1" x14ac:dyDescent="0.35">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spans="1:26" ht="15.75" customHeight="1" x14ac:dyDescent="0.35">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spans="1:26" ht="15.75" customHeight="1" x14ac:dyDescent="0.35">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spans="1:26" ht="15.75" customHeight="1" x14ac:dyDescent="0.35">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spans="1:26" ht="15.75" customHeight="1" x14ac:dyDescent="0.35">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spans="1:26" ht="15.75" customHeight="1" x14ac:dyDescent="0.35">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spans="1:26" ht="15.75" customHeight="1" x14ac:dyDescent="0.35">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spans="1:26" ht="15.75" customHeight="1" x14ac:dyDescent="0.35">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spans="1:26" ht="15.75" customHeight="1" x14ac:dyDescent="0.35">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spans="1:26" ht="15.75" customHeight="1" x14ac:dyDescent="0.35">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spans="1:26" ht="15.75" customHeight="1" x14ac:dyDescent="0.35">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spans="1:26" ht="15.75" customHeight="1" x14ac:dyDescent="0.35">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spans="1:26" ht="15.75" customHeight="1" x14ac:dyDescent="0.35">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spans="1:26" ht="15.75" customHeight="1" x14ac:dyDescent="0.35">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spans="1:26" ht="15.75" customHeight="1" x14ac:dyDescent="0.35">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spans="1:26" ht="15.75" customHeight="1" x14ac:dyDescent="0.35">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spans="1:26" ht="15.75" customHeight="1" x14ac:dyDescent="0.35">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spans="1:26" ht="15.75" customHeight="1" x14ac:dyDescent="0.35">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spans="1:26" ht="15.75" customHeight="1" x14ac:dyDescent="0.35">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spans="1:26" ht="15.75" customHeight="1" x14ac:dyDescent="0.35">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spans="1:26" ht="15.75" customHeight="1" x14ac:dyDescent="0.35">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spans="1:26" ht="15.75" customHeight="1" x14ac:dyDescent="0.35">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spans="1:26" ht="15.75" customHeight="1" x14ac:dyDescent="0.35">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spans="1:26" ht="15.75" customHeight="1" x14ac:dyDescent="0.35">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spans="1:26" ht="15.75" customHeight="1" x14ac:dyDescent="0.35">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spans="1:26" ht="15.75" customHeight="1" x14ac:dyDescent="0.35">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spans="1:26" ht="15.75" customHeight="1" x14ac:dyDescent="0.35">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spans="1:26" ht="15.75" customHeight="1" x14ac:dyDescent="0.35">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spans="1:26" ht="15.75" customHeight="1" x14ac:dyDescent="0.35">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spans="1:26" ht="15.75" customHeight="1" x14ac:dyDescent="0.35">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spans="1:26" ht="15.75" customHeight="1" x14ac:dyDescent="0.35">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spans="1:26" ht="15.75" customHeight="1" x14ac:dyDescent="0.35">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spans="1:26" ht="15.75" customHeight="1" x14ac:dyDescent="0.35">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spans="1:26" ht="15.75" customHeight="1" x14ac:dyDescent="0.35">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spans="1:26" ht="15.75" customHeight="1" x14ac:dyDescent="0.35">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spans="1:26" ht="15.75" customHeight="1" x14ac:dyDescent="0.35">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spans="1:26" ht="15.75" customHeight="1" x14ac:dyDescent="0.35">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spans="1:26" ht="15.75" customHeight="1" x14ac:dyDescent="0.35">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spans="1:26" ht="15.75" customHeight="1" x14ac:dyDescent="0.35">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spans="1:26" ht="15.75" customHeight="1" x14ac:dyDescent="0.35">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spans="1:26" ht="15.75" customHeight="1" x14ac:dyDescent="0.35">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spans="1:26" ht="15.75" customHeight="1" x14ac:dyDescent="0.35">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spans="1:26" ht="15.75" customHeight="1" x14ac:dyDescent="0.35">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spans="1:26" ht="15.75" customHeight="1" x14ac:dyDescent="0.35">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spans="1:26" ht="15.75" customHeight="1" x14ac:dyDescent="0.35">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spans="1:26" ht="15.75" customHeight="1" x14ac:dyDescent="0.35">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spans="1:26" ht="15.75" customHeight="1" x14ac:dyDescent="0.35">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spans="1:26" ht="15.75" customHeight="1" x14ac:dyDescent="0.35">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spans="1:26" ht="15.75" customHeight="1" x14ac:dyDescent="0.35">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spans="1:26" ht="15.75" customHeight="1" x14ac:dyDescent="0.35">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spans="1:26" ht="15.75" customHeight="1" x14ac:dyDescent="0.35">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spans="1:26" ht="15.75" customHeight="1" x14ac:dyDescent="0.35">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spans="1:26" ht="15.75" customHeight="1" x14ac:dyDescent="0.35">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spans="1:26" ht="15.75" customHeight="1" x14ac:dyDescent="0.35">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spans="1:26" ht="15.75" customHeight="1" x14ac:dyDescent="0.35">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spans="1:26" ht="15.75" customHeight="1" x14ac:dyDescent="0.35">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spans="1:26" ht="15.75" customHeight="1" x14ac:dyDescent="0.35">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spans="1:26" ht="15.75" customHeight="1" x14ac:dyDescent="0.35">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spans="1:26" ht="15.75" customHeight="1" x14ac:dyDescent="0.35">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spans="1:26" ht="15.75" customHeight="1" x14ac:dyDescent="0.35">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spans="1:26" ht="15.75" customHeight="1" x14ac:dyDescent="0.35">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spans="1:26" ht="15.75" customHeight="1" x14ac:dyDescent="0.35">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spans="1:26" ht="15.75" customHeight="1" x14ac:dyDescent="0.35">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spans="1:26" ht="15.75" customHeight="1" x14ac:dyDescent="0.35">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spans="1:26" ht="15.75" customHeight="1" x14ac:dyDescent="0.35">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spans="1:26" ht="15.75" customHeight="1" x14ac:dyDescent="0.35">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spans="1:26" ht="15.75" customHeight="1" x14ac:dyDescent="0.35">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spans="1:26" ht="15.75" customHeight="1" x14ac:dyDescent="0.35">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spans="1:26" ht="15.75" customHeight="1" x14ac:dyDescent="0.35">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spans="1:26" ht="15.75" customHeight="1" x14ac:dyDescent="0.35">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spans="1:26" ht="15.75" customHeight="1" x14ac:dyDescent="0.35">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spans="1:26" ht="15.75" customHeight="1" x14ac:dyDescent="0.35">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spans="1:26" ht="15.75" customHeight="1" x14ac:dyDescent="0.35">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spans="1:26" ht="15.75" customHeight="1" x14ac:dyDescent="0.35">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spans="1:26" ht="15.75" customHeight="1" x14ac:dyDescent="0.35">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spans="1:26" ht="15.75" customHeight="1" x14ac:dyDescent="0.35">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spans="1:26" ht="15.75" customHeight="1" x14ac:dyDescent="0.35">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spans="1:26" ht="15.75" customHeight="1" x14ac:dyDescent="0.35">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spans="1:26" ht="15.75" customHeight="1" x14ac:dyDescent="0.35">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spans="1:26" ht="15.75" customHeight="1" x14ac:dyDescent="0.35">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spans="1:26" ht="15.75" customHeight="1" x14ac:dyDescent="0.35">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spans="1:26" ht="15.75" customHeight="1" x14ac:dyDescent="0.35">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spans="1:26" ht="15.75" customHeight="1" x14ac:dyDescent="0.35">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spans="1:26" ht="15.75" customHeight="1" x14ac:dyDescent="0.35">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spans="1:26" ht="15.75" customHeight="1" x14ac:dyDescent="0.35">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spans="1:26" ht="15.75" customHeight="1" x14ac:dyDescent="0.35">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spans="1:26" ht="15.75" customHeight="1" x14ac:dyDescent="0.35">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spans="1:26" ht="15.75" customHeight="1" x14ac:dyDescent="0.35">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spans="1:26" ht="15.75" customHeight="1" x14ac:dyDescent="0.35">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spans="1:26" ht="15.75" customHeight="1" x14ac:dyDescent="0.35">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spans="1:26" ht="15.75" customHeight="1" x14ac:dyDescent="0.35">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spans="1:26" ht="15.75" customHeight="1" x14ac:dyDescent="0.35">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spans="1:26" ht="15.75" customHeight="1" x14ac:dyDescent="0.35">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spans="1:26" ht="15.75" customHeight="1" x14ac:dyDescent="0.35">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spans="1:26" ht="15.75" customHeight="1" x14ac:dyDescent="0.35">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spans="1:26" ht="15.75" customHeight="1" x14ac:dyDescent="0.35">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spans="1:26" ht="15.75" customHeight="1" x14ac:dyDescent="0.35">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spans="1:26" ht="15.75" customHeight="1" x14ac:dyDescent="0.35">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spans="1:26" ht="15.75" customHeight="1" x14ac:dyDescent="0.35">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spans="1:26" ht="15.75" customHeight="1" x14ac:dyDescent="0.35">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spans="1:26" ht="15.75" customHeight="1" x14ac:dyDescent="0.35">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spans="1:26" ht="15.75" customHeight="1" x14ac:dyDescent="0.35">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spans="1:26" ht="15.75" customHeight="1" x14ac:dyDescent="0.35">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spans="1:26" ht="15.75" customHeight="1" x14ac:dyDescent="0.35">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spans="1:26" ht="15.75" customHeight="1" x14ac:dyDescent="0.35">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spans="1:26" ht="15.75" customHeight="1" x14ac:dyDescent="0.35">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spans="1:26" ht="15.75" customHeight="1" x14ac:dyDescent="0.35">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spans="1:26" ht="15.75" customHeight="1" x14ac:dyDescent="0.35">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spans="1:26" ht="15.75" customHeight="1" x14ac:dyDescent="0.35">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spans="1:26" ht="15.75" customHeight="1" x14ac:dyDescent="0.35">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spans="1:26" ht="15.75" customHeight="1" x14ac:dyDescent="0.35">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spans="1:26" ht="15.75" customHeight="1" x14ac:dyDescent="0.35">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spans="1:26" ht="15.75" customHeight="1" x14ac:dyDescent="0.35">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spans="1:26" ht="15.75" customHeight="1" x14ac:dyDescent="0.35">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spans="1:26" ht="15.75" customHeight="1" x14ac:dyDescent="0.35">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spans="1:26" ht="15.75" customHeight="1" x14ac:dyDescent="0.35">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spans="1:26" ht="15.75" customHeight="1" x14ac:dyDescent="0.35">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spans="1:26" ht="15.75" customHeight="1" x14ac:dyDescent="0.35">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spans="1:26" ht="15.75" customHeight="1" x14ac:dyDescent="0.35">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spans="1:26" ht="15.75" customHeight="1" x14ac:dyDescent="0.35">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spans="1:26" ht="15.75" customHeight="1" x14ac:dyDescent="0.35">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spans="1:26" ht="15.75" customHeight="1" x14ac:dyDescent="0.35">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spans="1:26" ht="15.75" customHeight="1" x14ac:dyDescent="0.35">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spans="1:26" ht="15.75" customHeight="1" x14ac:dyDescent="0.35">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spans="1:26" ht="15.75" customHeight="1" x14ac:dyDescent="0.35">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spans="1:26" ht="15.75" customHeight="1" x14ac:dyDescent="0.35">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spans="1:26" ht="15.75" customHeight="1" x14ac:dyDescent="0.35">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spans="1:26" ht="15.75" customHeight="1" x14ac:dyDescent="0.35">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8"/>
  <sheetViews>
    <sheetView workbookViewId="0">
      <selection activeCell="I33" sqref="I33"/>
    </sheetView>
  </sheetViews>
  <sheetFormatPr defaultColWidth="9" defaultRowHeight="14.5" x14ac:dyDescent="0.35"/>
  <cols>
    <col min="1" max="1" width="64.81640625" style="28" customWidth="1"/>
    <col min="2" max="2" width="11.7265625" style="28" bestFit="1" customWidth="1"/>
    <col min="3" max="16384" width="9" style="28"/>
  </cols>
  <sheetData>
    <row r="1" spans="1:33" x14ac:dyDescent="0.35">
      <c r="B1" s="28" t="s">
        <v>1529</v>
      </c>
    </row>
    <row r="2" spans="1:33" x14ac:dyDescent="0.35">
      <c r="A2" s="28" t="s">
        <v>497</v>
      </c>
      <c r="B2" s="28">
        <f>28</f>
        <v>28</v>
      </c>
    </row>
    <row r="3" spans="1:33" x14ac:dyDescent="0.35">
      <c r="A3" s="28" t="s">
        <v>498</v>
      </c>
      <c r="B3" s="28">
        <f>265</f>
        <v>265</v>
      </c>
    </row>
    <row r="10" spans="1:33" x14ac:dyDescent="0.35">
      <c r="A10" s="37" t="s">
        <v>1528</v>
      </c>
      <c r="B10" s="28">
        <f t="shared" ref="B10:AG10" si="0">B29</f>
        <v>2019</v>
      </c>
      <c r="C10" s="28">
        <f t="shared" si="0"/>
        <v>2020</v>
      </c>
      <c r="D10" s="28">
        <f t="shared" si="0"/>
        <v>2021</v>
      </c>
      <c r="E10" s="28">
        <f t="shared" si="0"/>
        <v>2022</v>
      </c>
      <c r="F10" s="28">
        <f t="shared" si="0"/>
        <v>2023</v>
      </c>
      <c r="G10" s="28">
        <f t="shared" si="0"/>
        <v>2024</v>
      </c>
      <c r="H10" s="28">
        <f t="shared" si="0"/>
        <v>2025</v>
      </c>
      <c r="I10" s="28">
        <f t="shared" si="0"/>
        <v>2026</v>
      </c>
      <c r="J10" s="28">
        <f t="shared" si="0"/>
        <v>2027</v>
      </c>
      <c r="K10" s="28">
        <f t="shared" si="0"/>
        <v>2028</v>
      </c>
      <c r="L10" s="28">
        <f t="shared" si="0"/>
        <v>2029</v>
      </c>
      <c r="M10" s="28">
        <f t="shared" si="0"/>
        <v>2030</v>
      </c>
      <c r="N10" s="28">
        <f t="shared" si="0"/>
        <v>2031</v>
      </c>
      <c r="O10" s="28">
        <f t="shared" si="0"/>
        <v>2032</v>
      </c>
      <c r="P10" s="28">
        <f t="shared" si="0"/>
        <v>2033</v>
      </c>
      <c r="Q10" s="28">
        <f t="shared" si="0"/>
        <v>2034</v>
      </c>
      <c r="R10" s="28">
        <f t="shared" si="0"/>
        <v>2035</v>
      </c>
      <c r="S10" s="28">
        <f t="shared" si="0"/>
        <v>2036</v>
      </c>
      <c r="T10" s="28">
        <f t="shared" si="0"/>
        <v>2037</v>
      </c>
      <c r="U10" s="28">
        <f t="shared" si="0"/>
        <v>2038</v>
      </c>
      <c r="V10" s="28">
        <f t="shared" si="0"/>
        <v>2039</v>
      </c>
      <c r="W10" s="28">
        <f t="shared" si="0"/>
        <v>2040</v>
      </c>
      <c r="X10" s="28">
        <f t="shared" si="0"/>
        <v>2041</v>
      </c>
      <c r="Y10" s="28">
        <f t="shared" si="0"/>
        <v>2042</v>
      </c>
      <c r="Z10" s="28">
        <f t="shared" si="0"/>
        <v>2043</v>
      </c>
      <c r="AA10" s="28">
        <f t="shared" si="0"/>
        <v>2044</v>
      </c>
      <c r="AB10" s="28">
        <f t="shared" si="0"/>
        <v>2045</v>
      </c>
      <c r="AC10" s="28">
        <f t="shared" si="0"/>
        <v>2046</v>
      </c>
      <c r="AD10" s="28">
        <f t="shared" si="0"/>
        <v>2047</v>
      </c>
      <c r="AE10" s="28">
        <f t="shared" si="0"/>
        <v>2048</v>
      </c>
      <c r="AF10" s="28">
        <f t="shared" si="0"/>
        <v>2049</v>
      </c>
      <c r="AG10" s="28">
        <f t="shared" si="0"/>
        <v>2050</v>
      </c>
    </row>
    <row r="11" spans="1:33" x14ac:dyDescent="0.35">
      <c r="A11" s="95" t="str">
        <f t="shared" ref="A11:AG11" si="1">A102</f>
        <v>Industrial Sector Pollutant Emissions[agriculture,CO2] : MostRecentRun</v>
      </c>
      <c r="B11" s="95">
        <f t="shared" si="1"/>
        <v>67013200000000</v>
      </c>
      <c r="C11" s="95">
        <f t="shared" si="1"/>
        <v>59752000000000</v>
      </c>
      <c r="D11" s="95">
        <f t="shared" si="1"/>
        <v>62754800000000</v>
      </c>
      <c r="E11" s="95">
        <f t="shared" si="1"/>
        <v>64765300000000</v>
      </c>
      <c r="F11" s="95">
        <f t="shared" si="1"/>
        <v>65863500000000</v>
      </c>
      <c r="G11" s="95">
        <f t="shared" si="1"/>
        <v>67148000000000</v>
      </c>
      <c r="H11" s="95">
        <f t="shared" si="1"/>
        <v>68556900000000</v>
      </c>
      <c r="I11" s="95">
        <f t="shared" si="1"/>
        <v>69881400000000</v>
      </c>
      <c r="J11" s="95">
        <f t="shared" si="1"/>
        <v>70942000000000</v>
      </c>
      <c r="K11" s="95">
        <f t="shared" si="1"/>
        <v>71948500000000</v>
      </c>
      <c r="L11" s="95">
        <f t="shared" si="1"/>
        <v>72746800000000</v>
      </c>
      <c r="M11" s="95">
        <f t="shared" si="1"/>
        <v>73539200000000</v>
      </c>
      <c r="N11" s="95">
        <f t="shared" si="1"/>
        <v>74630700000000</v>
      </c>
      <c r="O11" s="95">
        <f t="shared" si="1"/>
        <v>75721600000000</v>
      </c>
      <c r="P11" s="95">
        <f t="shared" si="1"/>
        <v>76518800000000</v>
      </c>
      <c r="Q11" s="95">
        <f t="shared" si="1"/>
        <v>77224100000000</v>
      </c>
      <c r="R11" s="95">
        <f t="shared" si="1"/>
        <v>77906900000000</v>
      </c>
      <c r="S11" s="95">
        <f t="shared" si="1"/>
        <v>78554900000000</v>
      </c>
      <c r="T11" s="95">
        <f t="shared" si="1"/>
        <v>79217200000000</v>
      </c>
      <c r="U11" s="95">
        <f t="shared" si="1"/>
        <v>79876800000000</v>
      </c>
      <c r="V11" s="95">
        <f t="shared" si="1"/>
        <v>80541100000000</v>
      </c>
      <c r="W11" s="95">
        <f t="shared" si="1"/>
        <v>81187000000000</v>
      </c>
      <c r="X11" s="95">
        <f t="shared" si="1"/>
        <v>81840500000000</v>
      </c>
      <c r="Y11" s="95">
        <f t="shared" si="1"/>
        <v>82472800000000</v>
      </c>
      <c r="Z11" s="95">
        <f t="shared" si="1"/>
        <v>83137400000000</v>
      </c>
      <c r="AA11" s="95">
        <f t="shared" si="1"/>
        <v>83824000000000</v>
      </c>
      <c r="AB11" s="95">
        <f t="shared" si="1"/>
        <v>84539300000000</v>
      </c>
      <c r="AC11" s="95">
        <f t="shared" si="1"/>
        <v>85242300000000</v>
      </c>
      <c r="AD11" s="95">
        <f t="shared" si="1"/>
        <v>85948900000000</v>
      </c>
      <c r="AE11" s="95">
        <f t="shared" si="1"/>
        <v>86689800000000</v>
      </c>
      <c r="AF11" s="95">
        <f t="shared" si="1"/>
        <v>87436500000000</v>
      </c>
      <c r="AG11" s="95">
        <f t="shared" si="1"/>
        <v>88182400000000</v>
      </c>
    </row>
    <row r="12" spans="1:33" x14ac:dyDescent="0.35">
      <c r="A12" s="95" t="str">
        <f t="shared" ref="A12:AG12" si="2">A111</f>
        <v>Industrial Sector Pollutant Emissions[agriculture,CH4] : MostRecentRun</v>
      </c>
      <c r="B12" s="95">
        <f t="shared" si="2"/>
        <v>10623600000000</v>
      </c>
      <c r="C12" s="95">
        <f t="shared" si="2"/>
        <v>9730180000000</v>
      </c>
      <c r="D12" s="95">
        <f t="shared" si="2"/>
        <v>9992470000000</v>
      </c>
      <c r="E12" s="95">
        <f t="shared" si="2"/>
        <v>10159200000000</v>
      </c>
      <c r="F12" s="95">
        <f t="shared" si="2"/>
        <v>10245800000000</v>
      </c>
      <c r="G12" s="95">
        <f t="shared" si="2"/>
        <v>10351200000000</v>
      </c>
      <c r="H12" s="95">
        <f t="shared" si="2"/>
        <v>10471400000000</v>
      </c>
      <c r="I12" s="95">
        <f t="shared" si="2"/>
        <v>10560900000000</v>
      </c>
      <c r="J12" s="95">
        <f t="shared" si="2"/>
        <v>10633200000000</v>
      </c>
      <c r="K12" s="95">
        <f t="shared" si="2"/>
        <v>10690600000000</v>
      </c>
      <c r="L12" s="95">
        <f t="shared" si="2"/>
        <v>10714500000000</v>
      </c>
      <c r="M12" s="95">
        <f t="shared" si="2"/>
        <v>10729800000000</v>
      </c>
      <c r="N12" s="95">
        <f t="shared" si="2"/>
        <v>10778900000000</v>
      </c>
      <c r="O12" s="95">
        <f t="shared" si="2"/>
        <v>10808500000000</v>
      </c>
      <c r="P12" s="95">
        <f t="shared" si="2"/>
        <v>10827500000000</v>
      </c>
      <c r="Q12" s="95">
        <f t="shared" si="2"/>
        <v>10824000000000</v>
      </c>
      <c r="R12" s="95">
        <f t="shared" si="2"/>
        <v>10820400000000</v>
      </c>
      <c r="S12" s="95">
        <f t="shared" si="2"/>
        <v>10809700000000</v>
      </c>
      <c r="T12" s="95">
        <f t="shared" si="2"/>
        <v>10795500000000</v>
      </c>
      <c r="U12" s="95">
        <f t="shared" si="2"/>
        <v>10781200000000</v>
      </c>
      <c r="V12" s="95">
        <f t="shared" si="2"/>
        <v>10770500000000</v>
      </c>
      <c r="W12" s="95">
        <f t="shared" si="2"/>
        <v>10756200000000</v>
      </c>
      <c r="X12" s="95">
        <f t="shared" si="2"/>
        <v>10727700000000</v>
      </c>
      <c r="Y12" s="95">
        <f t="shared" si="2"/>
        <v>10699100000000</v>
      </c>
      <c r="Z12" s="95">
        <f t="shared" si="2"/>
        <v>10670600000000</v>
      </c>
      <c r="AA12" s="95">
        <f t="shared" si="2"/>
        <v>10642000000000</v>
      </c>
      <c r="AB12" s="95">
        <f t="shared" si="2"/>
        <v>10613500000000</v>
      </c>
      <c r="AC12" s="95">
        <f t="shared" si="2"/>
        <v>10577800000000</v>
      </c>
      <c r="AD12" s="95">
        <f t="shared" si="2"/>
        <v>10542100000000</v>
      </c>
      <c r="AE12" s="95">
        <f t="shared" si="2"/>
        <v>10506400000000</v>
      </c>
      <c r="AF12" s="95">
        <f t="shared" si="2"/>
        <v>10470800000000</v>
      </c>
      <c r="AG12" s="95">
        <f t="shared" si="2"/>
        <v>10435100000000</v>
      </c>
    </row>
    <row r="13" spans="1:33" x14ac:dyDescent="0.35">
      <c r="A13" s="95" t="str">
        <f t="shared" ref="A13:AG13" si="3">A112</f>
        <v>Industrial Sector Pollutant Emissions[agriculture,N2O] : MostRecentRun</v>
      </c>
      <c r="B13" s="95">
        <f t="shared" si="3"/>
        <v>1057770000000</v>
      </c>
      <c r="C13" s="95">
        <f t="shared" si="3"/>
        <v>978341000000</v>
      </c>
      <c r="D13" s="95">
        <f t="shared" si="3"/>
        <v>1015420000000</v>
      </c>
      <c r="E13" s="95">
        <f t="shared" si="3"/>
        <v>1043200000000</v>
      </c>
      <c r="F13" s="95">
        <f t="shared" si="3"/>
        <v>1062960000000</v>
      </c>
      <c r="G13" s="95">
        <f t="shared" si="3"/>
        <v>1085200000000</v>
      </c>
      <c r="H13" s="95">
        <f t="shared" si="3"/>
        <v>1108430000000</v>
      </c>
      <c r="I13" s="95">
        <f t="shared" si="3"/>
        <v>1130080000000</v>
      </c>
      <c r="J13" s="95">
        <f t="shared" si="3"/>
        <v>1149680000000</v>
      </c>
      <c r="K13" s="95">
        <f t="shared" si="3"/>
        <v>1167810000000</v>
      </c>
      <c r="L13" s="95">
        <f t="shared" si="3"/>
        <v>1182320000000</v>
      </c>
      <c r="M13" s="95">
        <f t="shared" si="3"/>
        <v>1196320000000</v>
      </c>
      <c r="N13" s="95">
        <f t="shared" si="3"/>
        <v>1206310000000</v>
      </c>
      <c r="O13" s="95">
        <f t="shared" si="3"/>
        <v>1213800000000</v>
      </c>
      <c r="P13" s="95">
        <f t="shared" si="3"/>
        <v>1220100000000</v>
      </c>
      <c r="Q13" s="95">
        <f t="shared" si="3"/>
        <v>1224260000000</v>
      </c>
      <c r="R13" s="95">
        <f t="shared" si="3"/>
        <v>1228040000000</v>
      </c>
      <c r="S13" s="95">
        <f t="shared" si="3"/>
        <v>1231820000000</v>
      </c>
      <c r="T13" s="95">
        <f t="shared" si="3"/>
        <v>1235590000000</v>
      </c>
      <c r="U13" s="95">
        <f t="shared" si="3"/>
        <v>1239370000000</v>
      </c>
      <c r="V13" s="95">
        <f t="shared" si="3"/>
        <v>1243150000000</v>
      </c>
      <c r="W13" s="95">
        <f t="shared" si="3"/>
        <v>1246930000000</v>
      </c>
      <c r="X13" s="95">
        <f t="shared" si="3"/>
        <v>1249950000000</v>
      </c>
      <c r="Y13" s="95">
        <f t="shared" si="3"/>
        <v>1252970000000</v>
      </c>
      <c r="Z13" s="95">
        <f t="shared" si="3"/>
        <v>1256000000000</v>
      </c>
      <c r="AA13" s="95">
        <f t="shared" si="3"/>
        <v>1259020000000</v>
      </c>
      <c r="AB13" s="95">
        <f t="shared" si="3"/>
        <v>1262050000000</v>
      </c>
      <c r="AC13" s="95">
        <f t="shared" si="3"/>
        <v>1265070000000</v>
      </c>
      <c r="AD13" s="95">
        <f t="shared" si="3"/>
        <v>1267720000000</v>
      </c>
      <c r="AE13" s="95">
        <f t="shared" si="3"/>
        <v>1270740000000</v>
      </c>
      <c r="AF13" s="95">
        <f t="shared" si="3"/>
        <v>1273390000000</v>
      </c>
      <c r="AG13" s="95">
        <f t="shared" si="3"/>
        <v>1276410000000</v>
      </c>
    </row>
    <row r="14" spans="1:33" x14ac:dyDescent="0.35">
      <c r="A14" s="95"/>
    </row>
    <row r="15" spans="1:33" x14ac:dyDescent="0.35">
      <c r="A15" s="96" t="s">
        <v>1527</v>
      </c>
    </row>
    <row r="16" spans="1:33" x14ac:dyDescent="0.35">
      <c r="A16" s="28" t="str">
        <f t="shared" ref="A16:AG16" si="4">A99</f>
        <v>Industrial Sector Pollutant Emissions[waste management,CH4] : MostRecentRun</v>
      </c>
      <c r="B16" s="28">
        <f t="shared" si="4"/>
        <v>5317860000000</v>
      </c>
      <c r="C16" s="28">
        <f t="shared" si="4"/>
        <v>4890200000000</v>
      </c>
      <c r="D16" s="28">
        <f t="shared" si="4"/>
        <v>5060320000000</v>
      </c>
      <c r="E16" s="28">
        <f t="shared" si="4"/>
        <v>5183530000000</v>
      </c>
      <c r="F16" s="28">
        <f t="shared" si="4"/>
        <v>5266610000000</v>
      </c>
      <c r="G16" s="28">
        <f t="shared" si="4"/>
        <v>5359960000000</v>
      </c>
      <c r="H16" s="28">
        <f t="shared" si="4"/>
        <v>5456290000000</v>
      </c>
      <c r="I16" s="28">
        <f t="shared" si="4"/>
        <v>5558630000000</v>
      </c>
      <c r="J16" s="28">
        <f t="shared" si="4"/>
        <v>5650850000000</v>
      </c>
      <c r="K16" s="28">
        <f t="shared" si="4"/>
        <v>5734070000000</v>
      </c>
      <c r="L16" s="28">
        <f t="shared" si="4"/>
        <v>5801210000000</v>
      </c>
      <c r="M16" s="28">
        <f t="shared" si="4"/>
        <v>5862260000000</v>
      </c>
      <c r="N16" s="28">
        <f t="shared" si="4"/>
        <v>5954930000000</v>
      </c>
      <c r="O16" s="28">
        <f t="shared" si="4"/>
        <v>6037410000000</v>
      </c>
      <c r="P16" s="28">
        <f t="shared" si="4"/>
        <v>6114290000000</v>
      </c>
      <c r="Q16" s="28">
        <f t="shared" si="4"/>
        <v>6178570000000</v>
      </c>
      <c r="R16" s="28">
        <f t="shared" si="4"/>
        <v>6242860000000</v>
      </c>
      <c r="S16" s="28">
        <f t="shared" si="4"/>
        <v>6310710000000</v>
      </c>
      <c r="T16" s="28">
        <f t="shared" si="4"/>
        <v>6378570000000</v>
      </c>
      <c r="U16" s="28">
        <f t="shared" si="4"/>
        <v>6446430000000</v>
      </c>
      <c r="V16" s="28">
        <f t="shared" si="4"/>
        <v>6514290000000</v>
      </c>
      <c r="W16" s="28">
        <f t="shared" si="4"/>
        <v>6582140000000</v>
      </c>
      <c r="X16" s="28">
        <f t="shared" si="4"/>
        <v>6650000000000</v>
      </c>
      <c r="Y16" s="28">
        <f t="shared" si="4"/>
        <v>6717860000000</v>
      </c>
      <c r="Z16" s="28">
        <f t="shared" si="4"/>
        <v>6789290000000</v>
      </c>
      <c r="AA16" s="28">
        <f t="shared" si="4"/>
        <v>6857140000000</v>
      </c>
      <c r="AB16" s="28">
        <f t="shared" si="4"/>
        <v>6925000000000</v>
      </c>
      <c r="AC16" s="28">
        <f t="shared" si="4"/>
        <v>6996430000000</v>
      </c>
      <c r="AD16" s="28">
        <f t="shared" si="4"/>
        <v>7064290000000</v>
      </c>
      <c r="AE16" s="28">
        <f t="shared" si="4"/>
        <v>7132140000000</v>
      </c>
      <c r="AF16" s="28">
        <f t="shared" si="4"/>
        <v>7203570000000</v>
      </c>
      <c r="AG16" s="28">
        <f t="shared" si="4"/>
        <v>7271430000000</v>
      </c>
    </row>
    <row r="17" spans="1:33" x14ac:dyDescent="0.35">
      <c r="A17" s="28" t="str">
        <f t="shared" ref="A17:AG17" si="5">A100</f>
        <v>Industrial Sector Pollutant Emissions[waste management,N2O] : MostRecentRun</v>
      </c>
      <c r="B17" s="28">
        <f t="shared" si="5"/>
        <v>22667900000</v>
      </c>
      <c r="C17" s="28">
        <f t="shared" si="5"/>
        <v>20788500000</v>
      </c>
      <c r="D17" s="28">
        <f t="shared" si="5"/>
        <v>21408200000</v>
      </c>
      <c r="E17" s="28">
        <f t="shared" si="5"/>
        <v>21825500000</v>
      </c>
      <c r="F17" s="28">
        <f t="shared" si="5"/>
        <v>22075300000</v>
      </c>
      <c r="G17" s="28">
        <f t="shared" si="5"/>
        <v>22363200000</v>
      </c>
      <c r="H17" s="28">
        <f t="shared" si="5"/>
        <v>22679900000</v>
      </c>
      <c r="I17" s="28">
        <f t="shared" si="5"/>
        <v>22965500000</v>
      </c>
      <c r="J17" s="28">
        <f t="shared" si="5"/>
        <v>23207500000</v>
      </c>
      <c r="K17" s="28">
        <f t="shared" si="5"/>
        <v>23425500000</v>
      </c>
      <c r="L17" s="28">
        <f t="shared" si="5"/>
        <v>23562700000</v>
      </c>
      <c r="M17" s="28">
        <f t="shared" si="5"/>
        <v>23689200000</v>
      </c>
      <c r="N17" s="28">
        <f t="shared" si="5"/>
        <v>23902800000</v>
      </c>
      <c r="O17" s="28">
        <f t="shared" si="5"/>
        <v>24070600000</v>
      </c>
      <c r="P17" s="28">
        <f t="shared" si="5"/>
        <v>24218900000</v>
      </c>
      <c r="Q17" s="28">
        <f t="shared" si="5"/>
        <v>24317000000</v>
      </c>
      <c r="R17" s="28">
        <f t="shared" si="5"/>
        <v>24415100000</v>
      </c>
      <c r="S17" s="28">
        <f t="shared" si="5"/>
        <v>24501900000</v>
      </c>
      <c r="T17" s="28">
        <f t="shared" si="5"/>
        <v>24588700000</v>
      </c>
      <c r="U17" s="28">
        <f t="shared" si="5"/>
        <v>24675500000</v>
      </c>
      <c r="V17" s="28">
        <f t="shared" si="5"/>
        <v>24762300000</v>
      </c>
      <c r="W17" s="28">
        <f t="shared" si="5"/>
        <v>24849100000</v>
      </c>
      <c r="X17" s="28">
        <f t="shared" si="5"/>
        <v>24928300000</v>
      </c>
      <c r="Y17" s="28">
        <f t="shared" si="5"/>
        <v>25007500000</v>
      </c>
      <c r="Z17" s="28">
        <f t="shared" si="5"/>
        <v>25086800000</v>
      </c>
      <c r="AA17" s="28">
        <f t="shared" si="5"/>
        <v>25166000000</v>
      </c>
      <c r="AB17" s="28">
        <f t="shared" si="5"/>
        <v>25245300000</v>
      </c>
      <c r="AC17" s="28">
        <f t="shared" si="5"/>
        <v>25320800000</v>
      </c>
      <c r="AD17" s="28">
        <f t="shared" si="5"/>
        <v>25396200000</v>
      </c>
      <c r="AE17" s="28">
        <f t="shared" si="5"/>
        <v>25471700000</v>
      </c>
      <c r="AF17" s="28">
        <f t="shared" si="5"/>
        <v>25550900000</v>
      </c>
      <c r="AG17" s="28">
        <f t="shared" si="5"/>
        <v>25626400000</v>
      </c>
    </row>
    <row r="19" spans="1:33" x14ac:dyDescent="0.35">
      <c r="A19" s="37" t="s">
        <v>1526</v>
      </c>
      <c r="B19" s="28">
        <v>2019</v>
      </c>
      <c r="C19" s="28">
        <v>2020</v>
      </c>
      <c r="D19" s="28">
        <v>2021</v>
      </c>
      <c r="E19" s="28">
        <v>2022</v>
      </c>
      <c r="F19" s="28">
        <v>2023</v>
      </c>
      <c r="G19" s="28">
        <v>2024</v>
      </c>
      <c r="H19" s="28">
        <v>2025</v>
      </c>
      <c r="I19" s="28">
        <v>2026</v>
      </c>
      <c r="J19" s="28">
        <v>2027</v>
      </c>
      <c r="K19" s="28">
        <v>2028</v>
      </c>
      <c r="L19" s="28">
        <v>2029</v>
      </c>
      <c r="M19" s="28">
        <v>2030</v>
      </c>
      <c r="N19" s="28">
        <v>2031</v>
      </c>
      <c r="O19" s="28">
        <v>2032</v>
      </c>
      <c r="P19" s="28">
        <v>2033</v>
      </c>
      <c r="Q19" s="28">
        <v>2034</v>
      </c>
      <c r="R19" s="28">
        <v>2035</v>
      </c>
      <c r="S19" s="28">
        <v>2036</v>
      </c>
      <c r="T19" s="28">
        <v>2037</v>
      </c>
      <c r="U19" s="28">
        <v>2038</v>
      </c>
      <c r="V19" s="28">
        <v>2039</v>
      </c>
      <c r="W19" s="28">
        <v>2040</v>
      </c>
      <c r="X19" s="28">
        <v>2041</v>
      </c>
      <c r="Y19" s="28">
        <v>2042</v>
      </c>
      <c r="Z19" s="28">
        <v>2043</v>
      </c>
      <c r="AA19" s="28">
        <v>2044</v>
      </c>
      <c r="AB19" s="28">
        <v>2045</v>
      </c>
      <c r="AC19" s="28">
        <v>2046</v>
      </c>
      <c r="AD19" s="28">
        <v>2047</v>
      </c>
      <c r="AE19" s="28">
        <v>2048</v>
      </c>
      <c r="AF19" s="28">
        <v>2049</v>
      </c>
      <c r="AG19" s="28">
        <v>2050</v>
      </c>
    </row>
    <row r="20" spans="1:33" x14ac:dyDescent="0.35">
      <c r="A20" s="95" t="s">
        <v>1452</v>
      </c>
      <c r="B20" s="95">
        <f t="shared" ref="B20:AG20" si="6">B11</f>
        <v>67013200000000</v>
      </c>
      <c r="C20" s="95">
        <f t="shared" si="6"/>
        <v>59752000000000</v>
      </c>
      <c r="D20" s="95">
        <f t="shared" si="6"/>
        <v>62754800000000</v>
      </c>
      <c r="E20" s="95">
        <f t="shared" si="6"/>
        <v>64765300000000</v>
      </c>
      <c r="F20" s="95">
        <f t="shared" si="6"/>
        <v>65863500000000</v>
      </c>
      <c r="G20" s="95">
        <f t="shared" si="6"/>
        <v>67148000000000</v>
      </c>
      <c r="H20" s="95">
        <f t="shared" si="6"/>
        <v>68556900000000</v>
      </c>
      <c r="I20" s="95">
        <f t="shared" si="6"/>
        <v>69881400000000</v>
      </c>
      <c r="J20" s="95">
        <f t="shared" si="6"/>
        <v>70942000000000</v>
      </c>
      <c r="K20" s="95">
        <f t="shared" si="6"/>
        <v>71948500000000</v>
      </c>
      <c r="L20" s="95">
        <f t="shared" si="6"/>
        <v>72746800000000</v>
      </c>
      <c r="M20" s="95">
        <f t="shared" si="6"/>
        <v>73539200000000</v>
      </c>
      <c r="N20" s="95">
        <f t="shared" si="6"/>
        <v>74630700000000</v>
      </c>
      <c r="O20" s="95">
        <f t="shared" si="6"/>
        <v>75721600000000</v>
      </c>
      <c r="P20" s="95">
        <f t="shared" si="6"/>
        <v>76518800000000</v>
      </c>
      <c r="Q20" s="95">
        <f t="shared" si="6"/>
        <v>77224100000000</v>
      </c>
      <c r="R20" s="95">
        <f t="shared" si="6"/>
        <v>77906900000000</v>
      </c>
      <c r="S20" s="95">
        <f t="shared" si="6"/>
        <v>78554900000000</v>
      </c>
      <c r="T20" s="95">
        <f t="shared" si="6"/>
        <v>79217200000000</v>
      </c>
      <c r="U20" s="95">
        <f t="shared" si="6"/>
        <v>79876800000000</v>
      </c>
      <c r="V20" s="95">
        <f t="shared" si="6"/>
        <v>80541100000000</v>
      </c>
      <c r="W20" s="95">
        <f t="shared" si="6"/>
        <v>81187000000000</v>
      </c>
      <c r="X20" s="95">
        <f t="shared" si="6"/>
        <v>81840500000000</v>
      </c>
      <c r="Y20" s="95">
        <f t="shared" si="6"/>
        <v>82472800000000</v>
      </c>
      <c r="Z20" s="95">
        <f t="shared" si="6"/>
        <v>83137400000000</v>
      </c>
      <c r="AA20" s="95">
        <f t="shared" si="6"/>
        <v>83824000000000</v>
      </c>
      <c r="AB20" s="95">
        <f t="shared" si="6"/>
        <v>84539300000000</v>
      </c>
      <c r="AC20" s="95">
        <f t="shared" si="6"/>
        <v>85242300000000</v>
      </c>
      <c r="AD20" s="95">
        <f t="shared" si="6"/>
        <v>85948900000000</v>
      </c>
      <c r="AE20" s="95">
        <f t="shared" si="6"/>
        <v>86689800000000</v>
      </c>
      <c r="AF20" s="95">
        <f t="shared" si="6"/>
        <v>87436500000000</v>
      </c>
      <c r="AG20" s="95">
        <f t="shared" si="6"/>
        <v>88182400000000</v>
      </c>
    </row>
    <row r="21" spans="1:33" x14ac:dyDescent="0.35">
      <c r="A21" s="95" t="s">
        <v>1443</v>
      </c>
      <c r="B21" s="95">
        <f t="shared" ref="B21:AG21" si="7">B12*$B$2</f>
        <v>297460800000000</v>
      </c>
      <c r="C21" s="95">
        <f t="shared" si="7"/>
        <v>272445040000000</v>
      </c>
      <c r="D21" s="95">
        <f t="shared" si="7"/>
        <v>279789160000000</v>
      </c>
      <c r="E21" s="95">
        <f t="shared" si="7"/>
        <v>284457600000000</v>
      </c>
      <c r="F21" s="95">
        <f t="shared" si="7"/>
        <v>286882400000000</v>
      </c>
      <c r="G21" s="95">
        <f t="shared" si="7"/>
        <v>289833600000000</v>
      </c>
      <c r="H21" s="95">
        <f t="shared" si="7"/>
        <v>293199200000000</v>
      </c>
      <c r="I21" s="95">
        <f t="shared" si="7"/>
        <v>295705200000000</v>
      </c>
      <c r="J21" s="95">
        <f t="shared" si="7"/>
        <v>297729600000000</v>
      </c>
      <c r="K21" s="95">
        <f t="shared" si="7"/>
        <v>299336800000000</v>
      </c>
      <c r="L21" s="95">
        <f t="shared" si="7"/>
        <v>300006000000000</v>
      </c>
      <c r="M21" s="95">
        <f t="shared" si="7"/>
        <v>300434400000000</v>
      </c>
      <c r="N21" s="95">
        <f t="shared" si="7"/>
        <v>301809200000000</v>
      </c>
      <c r="O21" s="95">
        <f t="shared" si="7"/>
        <v>302638000000000</v>
      </c>
      <c r="P21" s="95">
        <f t="shared" si="7"/>
        <v>303170000000000</v>
      </c>
      <c r="Q21" s="95">
        <f t="shared" si="7"/>
        <v>303072000000000</v>
      </c>
      <c r="R21" s="95">
        <f t="shared" si="7"/>
        <v>302971200000000</v>
      </c>
      <c r="S21" s="95">
        <f t="shared" si="7"/>
        <v>302671600000000</v>
      </c>
      <c r="T21" s="95">
        <f t="shared" si="7"/>
        <v>302274000000000</v>
      </c>
      <c r="U21" s="95">
        <f t="shared" si="7"/>
        <v>301873600000000</v>
      </c>
      <c r="V21" s="95">
        <f t="shared" si="7"/>
        <v>301574000000000</v>
      </c>
      <c r="W21" s="95">
        <f t="shared" si="7"/>
        <v>301173600000000</v>
      </c>
      <c r="X21" s="95">
        <f t="shared" si="7"/>
        <v>300375600000000</v>
      </c>
      <c r="Y21" s="95">
        <f t="shared" si="7"/>
        <v>299574800000000</v>
      </c>
      <c r="Z21" s="95">
        <f t="shared" si="7"/>
        <v>298776800000000</v>
      </c>
      <c r="AA21" s="95">
        <f t="shared" si="7"/>
        <v>297976000000000</v>
      </c>
      <c r="AB21" s="95">
        <f t="shared" si="7"/>
        <v>297178000000000</v>
      </c>
      <c r="AC21" s="95">
        <f t="shared" si="7"/>
        <v>296178400000000</v>
      </c>
      <c r="AD21" s="95">
        <f t="shared" si="7"/>
        <v>295178800000000</v>
      </c>
      <c r="AE21" s="95">
        <f t="shared" si="7"/>
        <v>294179200000000</v>
      </c>
      <c r="AF21" s="95">
        <f t="shared" si="7"/>
        <v>293182400000000</v>
      </c>
      <c r="AG21" s="95">
        <f t="shared" si="7"/>
        <v>292182800000000</v>
      </c>
    </row>
    <row r="22" spans="1:33" x14ac:dyDescent="0.35">
      <c r="A22" s="95" t="s">
        <v>1442</v>
      </c>
      <c r="B22" s="95">
        <f t="shared" ref="B22:AG22" si="8">B13*$B$3</f>
        <v>280309050000000</v>
      </c>
      <c r="C22" s="95">
        <f t="shared" si="8"/>
        <v>259260365000000</v>
      </c>
      <c r="D22" s="95">
        <f t="shared" si="8"/>
        <v>269086300000000</v>
      </c>
      <c r="E22" s="95">
        <f t="shared" si="8"/>
        <v>276448000000000</v>
      </c>
      <c r="F22" s="95">
        <f t="shared" si="8"/>
        <v>281684400000000</v>
      </c>
      <c r="G22" s="95">
        <f t="shared" si="8"/>
        <v>287578000000000</v>
      </c>
      <c r="H22" s="95">
        <f t="shared" si="8"/>
        <v>293733950000000</v>
      </c>
      <c r="I22" s="95">
        <f t="shared" si="8"/>
        <v>299471200000000</v>
      </c>
      <c r="J22" s="95">
        <f t="shared" si="8"/>
        <v>304665200000000</v>
      </c>
      <c r="K22" s="95">
        <f t="shared" si="8"/>
        <v>309469650000000</v>
      </c>
      <c r="L22" s="95">
        <f t="shared" si="8"/>
        <v>313314800000000</v>
      </c>
      <c r="M22" s="95">
        <f t="shared" si="8"/>
        <v>317024800000000</v>
      </c>
      <c r="N22" s="95">
        <f t="shared" si="8"/>
        <v>319672150000000</v>
      </c>
      <c r="O22" s="95">
        <f t="shared" si="8"/>
        <v>321657000000000</v>
      </c>
      <c r="P22" s="95">
        <f t="shared" si="8"/>
        <v>323326500000000</v>
      </c>
      <c r="Q22" s="95">
        <f t="shared" si="8"/>
        <v>324428900000000</v>
      </c>
      <c r="R22" s="95">
        <f t="shared" si="8"/>
        <v>325430600000000</v>
      </c>
      <c r="S22" s="95">
        <f t="shared" si="8"/>
        <v>326432300000000</v>
      </c>
      <c r="T22" s="95">
        <f t="shared" si="8"/>
        <v>327431350000000</v>
      </c>
      <c r="U22" s="95">
        <f t="shared" si="8"/>
        <v>328433050000000</v>
      </c>
      <c r="V22" s="95">
        <f t="shared" si="8"/>
        <v>329434750000000</v>
      </c>
      <c r="W22" s="95">
        <f t="shared" si="8"/>
        <v>330436450000000</v>
      </c>
      <c r="X22" s="95">
        <f t="shared" si="8"/>
        <v>331236750000000</v>
      </c>
      <c r="Y22" s="95">
        <f t="shared" si="8"/>
        <v>332037050000000</v>
      </c>
      <c r="Z22" s="95">
        <f t="shared" si="8"/>
        <v>332840000000000</v>
      </c>
      <c r="AA22" s="95">
        <f t="shared" si="8"/>
        <v>333640300000000</v>
      </c>
      <c r="AB22" s="95">
        <f t="shared" si="8"/>
        <v>334443250000000</v>
      </c>
      <c r="AC22" s="95">
        <f t="shared" si="8"/>
        <v>335243550000000</v>
      </c>
      <c r="AD22" s="95">
        <f t="shared" si="8"/>
        <v>335945800000000</v>
      </c>
      <c r="AE22" s="95">
        <f t="shared" si="8"/>
        <v>336746100000000</v>
      </c>
      <c r="AF22" s="95">
        <f t="shared" si="8"/>
        <v>337448350000000</v>
      </c>
      <c r="AG22" s="95">
        <f t="shared" si="8"/>
        <v>338248650000000</v>
      </c>
    </row>
    <row r="23" spans="1:33" x14ac:dyDescent="0.35">
      <c r="A23" s="95"/>
    </row>
    <row r="24" spans="1:33" x14ac:dyDescent="0.35">
      <c r="A24" s="96" t="s">
        <v>1525</v>
      </c>
    </row>
    <row r="25" spans="1:33" x14ac:dyDescent="0.35">
      <c r="A25" s="28" t="s">
        <v>1455</v>
      </c>
      <c r="B25" s="28">
        <f t="shared" ref="B25:AG25" si="9">B16*$B$2</f>
        <v>148900080000000</v>
      </c>
      <c r="C25" s="28">
        <f t="shared" si="9"/>
        <v>136925600000000</v>
      </c>
      <c r="D25" s="28">
        <f t="shared" si="9"/>
        <v>141688960000000</v>
      </c>
      <c r="E25" s="28">
        <f t="shared" si="9"/>
        <v>145138840000000</v>
      </c>
      <c r="F25" s="28">
        <f t="shared" si="9"/>
        <v>147465080000000</v>
      </c>
      <c r="G25" s="28">
        <f t="shared" si="9"/>
        <v>150078880000000</v>
      </c>
      <c r="H25" s="28">
        <f t="shared" si="9"/>
        <v>152776120000000</v>
      </c>
      <c r="I25" s="28">
        <f t="shared" si="9"/>
        <v>155641640000000</v>
      </c>
      <c r="J25" s="28">
        <f t="shared" si="9"/>
        <v>158223800000000</v>
      </c>
      <c r="K25" s="28">
        <f t="shared" si="9"/>
        <v>160553960000000</v>
      </c>
      <c r="L25" s="28">
        <f t="shared" si="9"/>
        <v>162433880000000</v>
      </c>
      <c r="M25" s="28">
        <f t="shared" si="9"/>
        <v>164143280000000</v>
      </c>
      <c r="N25" s="28">
        <f t="shared" si="9"/>
        <v>166738040000000</v>
      </c>
      <c r="O25" s="28">
        <f t="shared" si="9"/>
        <v>169047480000000</v>
      </c>
      <c r="P25" s="28">
        <f t="shared" si="9"/>
        <v>171200120000000</v>
      </c>
      <c r="Q25" s="28">
        <f t="shared" si="9"/>
        <v>172999960000000</v>
      </c>
      <c r="R25" s="28">
        <f t="shared" si="9"/>
        <v>174800080000000</v>
      </c>
      <c r="S25" s="28">
        <f t="shared" si="9"/>
        <v>176699880000000</v>
      </c>
      <c r="T25" s="28">
        <f t="shared" si="9"/>
        <v>178599960000000</v>
      </c>
      <c r="U25" s="28">
        <f t="shared" si="9"/>
        <v>180500040000000</v>
      </c>
      <c r="V25" s="28">
        <f t="shared" si="9"/>
        <v>182400120000000</v>
      </c>
      <c r="W25" s="28">
        <f t="shared" si="9"/>
        <v>184299920000000</v>
      </c>
      <c r="X25" s="28">
        <f t="shared" si="9"/>
        <v>186200000000000</v>
      </c>
      <c r="Y25" s="28">
        <f t="shared" si="9"/>
        <v>188100080000000</v>
      </c>
      <c r="Z25" s="28">
        <f t="shared" si="9"/>
        <v>190100120000000</v>
      </c>
      <c r="AA25" s="28">
        <f t="shared" si="9"/>
        <v>191999920000000</v>
      </c>
      <c r="AB25" s="28">
        <f t="shared" si="9"/>
        <v>193900000000000</v>
      </c>
      <c r="AC25" s="28">
        <f t="shared" si="9"/>
        <v>195900040000000</v>
      </c>
      <c r="AD25" s="28">
        <f t="shared" si="9"/>
        <v>197800120000000</v>
      </c>
      <c r="AE25" s="28">
        <f t="shared" si="9"/>
        <v>199699920000000</v>
      </c>
      <c r="AF25" s="28">
        <f t="shared" si="9"/>
        <v>201699960000000</v>
      </c>
      <c r="AG25" s="28">
        <f t="shared" si="9"/>
        <v>203600040000000</v>
      </c>
    </row>
    <row r="26" spans="1:33" x14ac:dyDescent="0.35">
      <c r="A26" s="28" t="s">
        <v>1454</v>
      </c>
      <c r="B26" s="28">
        <f t="shared" ref="B26:AG26" si="10">B17*$B$3</f>
        <v>6006993500000</v>
      </c>
      <c r="C26" s="28">
        <f t="shared" si="10"/>
        <v>5508952500000</v>
      </c>
      <c r="D26" s="28">
        <f t="shared" si="10"/>
        <v>5673173000000</v>
      </c>
      <c r="E26" s="28">
        <f t="shared" si="10"/>
        <v>5783757500000</v>
      </c>
      <c r="F26" s="28">
        <f t="shared" si="10"/>
        <v>5849954500000</v>
      </c>
      <c r="G26" s="28">
        <f t="shared" si="10"/>
        <v>5926248000000</v>
      </c>
      <c r="H26" s="28">
        <f t="shared" si="10"/>
        <v>6010173500000</v>
      </c>
      <c r="I26" s="28">
        <f t="shared" si="10"/>
        <v>6085857500000</v>
      </c>
      <c r="J26" s="28">
        <f t="shared" si="10"/>
        <v>6149987500000</v>
      </c>
      <c r="K26" s="28">
        <f t="shared" si="10"/>
        <v>6207757500000</v>
      </c>
      <c r="L26" s="28">
        <f t="shared" si="10"/>
        <v>6244115500000</v>
      </c>
      <c r="M26" s="28">
        <f t="shared" si="10"/>
        <v>6277638000000</v>
      </c>
      <c r="N26" s="28">
        <f t="shared" si="10"/>
        <v>6334242000000</v>
      </c>
      <c r="O26" s="28">
        <f t="shared" si="10"/>
        <v>6378709000000</v>
      </c>
      <c r="P26" s="28">
        <f t="shared" si="10"/>
        <v>6418008500000</v>
      </c>
      <c r="Q26" s="28">
        <f t="shared" si="10"/>
        <v>6444005000000</v>
      </c>
      <c r="R26" s="28">
        <f t="shared" si="10"/>
        <v>6470001500000</v>
      </c>
      <c r="S26" s="28">
        <f t="shared" si="10"/>
        <v>6493003500000</v>
      </c>
      <c r="T26" s="28">
        <f t="shared" si="10"/>
        <v>6516005500000</v>
      </c>
      <c r="U26" s="28">
        <f t="shared" si="10"/>
        <v>6539007500000</v>
      </c>
      <c r="V26" s="28">
        <f t="shared" si="10"/>
        <v>6562009500000</v>
      </c>
      <c r="W26" s="28">
        <f t="shared" si="10"/>
        <v>6585011500000</v>
      </c>
      <c r="X26" s="28">
        <f t="shared" si="10"/>
        <v>6605999500000</v>
      </c>
      <c r="Y26" s="28">
        <f t="shared" si="10"/>
        <v>6626987500000</v>
      </c>
      <c r="Z26" s="28">
        <f t="shared" si="10"/>
        <v>6648002000000</v>
      </c>
      <c r="AA26" s="28">
        <f t="shared" si="10"/>
        <v>6668990000000</v>
      </c>
      <c r="AB26" s="28">
        <f t="shared" si="10"/>
        <v>6690004500000</v>
      </c>
      <c r="AC26" s="28">
        <f t="shared" si="10"/>
        <v>6710012000000</v>
      </c>
      <c r="AD26" s="28">
        <f t="shared" si="10"/>
        <v>6729993000000</v>
      </c>
      <c r="AE26" s="28">
        <f t="shared" si="10"/>
        <v>6750000500000</v>
      </c>
      <c r="AF26" s="28">
        <f t="shared" si="10"/>
        <v>6770988500000</v>
      </c>
      <c r="AG26" s="28">
        <f t="shared" si="10"/>
        <v>6790996000000</v>
      </c>
    </row>
    <row r="29" spans="1:33" x14ac:dyDescent="0.35">
      <c r="A29" s="28" t="s">
        <v>1428</v>
      </c>
      <c r="B29" s="28">
        <v>2019</v>
      </c>
      <c r="C29" s="28">
        <v>2020</v>
      </c>
      <c r="D29" s="28">
        <v>2021</v>
      </c>
      <c r="E29" s="28">
        <v>2022</v>
      </c>
      <c r="F29" s="28">
        <v>2023</v>
      </c>
      <c r="G29" s="28">
        <v>2024</v>
      </c>
      <c r="H29" s="28">
        <v>2025</v>
      </c>
      <c r="I29" s="28">
        <v>2026</v>
      </c>
      <c r="J29" s="28">
        <v>2027</v>
      </c>
      <c r="K29" s="28">
        <v>2028</v>
      </c>
      <c r="L29" s="28">
        <v>2029</v>
      </c>
      <c r="M29" s="28">
        <v>2030</v>
      </c>
      <c r="N29" s="28">
        <v>2031</v>
      </c>
      <c r="O29" s="28">
        <v>2032</v>
      </c>
      <c r="P29" s="28">
        <v>2033</v>
      </c>
      <c r="Q29" s="28">
        <v>2034</v>
      </c>
      <c r="R29" s="28">
        <v>2035</v>
      </c>
      <c r="S29" s="28">
        <v>2036</v>
      </c>
      <c r="T29" s="28">
        <v>2037</v>
      </c>
      <c r="U29" s="28">
        <v>2038</v>
      </c>
      <c r="V29" s="28">
        <v>2039</v>
      </c>
      <c r="W29" s="28">
        <v>2040</v>
      </c>
      <c r="X29" s="28">
        <v>2041</v>
      </c>
      <c r="Y29" s="28">
        <v>2042</v>
      </c>
      <c r="Z29" s="28">
        <v>2043</v>
      </c>
      <c r="AA29" s="28">
        <v>2044</v>
      </c>
      <c r="AB29" s="28">
        <v>2045</v>
      </c>
      <c r="AC29" s="28">
        <v>2046</v>
      </c>
      <c r="AD29" s="28">
        <v>2047</v>
      </c>
      <c r="AE29" s="28">
        <v>2048</v>
      </c>
      <c r="AF29" s="28">
        <v>2049</v>
      </c>
      <c r="AG29" s="28">
        <v>2050</v>
      </c>
    </row>
    <row r="30" spans="1:33" x14ac:dyDescent="0.35">
      <c r="A30" s="28" t="s">
        <v>1524</v>
      </c>
      <c r="B30" s="95">
        <v>87133900000000</v>
      </c>
      <c r="C30" s="95">
        <v>78485700000000</v>
      </c>
      <c r="D30" s="95">
        <v>81544200000000</v>
      </c>
      <c r="E30" s="95">
        <v>84099700000000</v>
      </c>
      <c r="F30" s="95">
        <v>85678000000000</v>
      </c>
      <c r="G30" s="95">
        <v>87397300000000</v>
      </c>
      <c r="H30" s="95">
        <v>89172200000000</v>
      </c>
      <c r="I30" s="95">
        <v>90837500000000</v>
      </c>
      <c r="J30" s="95">
        <v>92139000000000</v>
      </c>
      <c r="K30" s="95">
        <v>93350000000000</v>
      </c>
      <c r="L30" s="95">
        <v>94213100000000</v>
      </c>
      <c r="M30" s="95">
        <v>95001600000000</v>
      </c>
      <c r="N30" s="95">
        <v>96050000000000</v>
      </c>
      <c r="O30" s="95">
        <v>96910700000000</v>
      </c>
      <c r="P30" s="95">
        <v>97709500000000</v>
      </c>
      <c r="Q30" s="95">
        <v>98355200000000</v>
      </c>
      <c r="R30" s="95">
        <v>98765800000000</v>
      </c>
      <c r="S30" s="95">
        <v>99784500000000</v>
      </c>
      <c r="T30" s="95">
        <v>100785000000000</v>
      </c>
      <c r="U30" s="95">
        <v>101798000000000</v>
      </c>
      <c r="V30" s="95">
        <v>102790000000000</v>
      </c>
      <c r="W30" s="95">
        <v>103856000000000</v>
      </c>
      <c r="X30" s="95">
        <v>104943000000000</v>
      </c>
      <c r="Y30" s="95">
        <v>105994000000000</v>
      </c>
      <c r="Z30" s="95">
        <v>107068000000000</v>
      </c>
      <c r="AA30" s="95">
        <v>108183000000000</v>
      </c>
      <c r="AB30" s="95">
        <v>109315000000000</v>
      </c>
      <c r="AC30" s="95">
        <v>110440000000000</v>
      </c>
      <c r="AD30" s="95">
        <v>111534000000000</v>
      </c>
      <c r="AE30" s="95">
        <v>112650000000000</v>
      </c>
      <c r="AF30" s="95">
        <v>113796000000000</v>
      </c>
      <c r="AG30" s="95">
        <v>114909000000000</v>
      </c>
    </row>
    <row r="31" spans="1:33" x14ac:dyDescent="0.35">
      <c r="A31" s="28" t="s">
        <v>1523</v>
      </c>
      <c r="B31" s="95">
        <v>160331000</v>
      </c>
      <c r="C31" s="95">
        <v>135099000</v>
      </c>
      <c r="D31" s="95">
        <v>137544000</v>
      </c>
      <c r="E31" s="95">
        <v>142129000</v>
      </c>
      <c r="F31" s="95">
        <v>144130000</v>
      </c>
      <c r="G31" s="95">
        <v>146479000</v>
      </c>
      <c r="H31" s="95">
        <v>148729000</v>
      </c>
      <c r="I31" s="95">
        <v>150904000</v>
      </c>
      <c r="J31" s="95">
        <v>151706000</v>
      </c>
      <c r="K31" s="95">
        <v>152934000</v>
      </c>
      <c r="L31" s="95">
        <v>153923000</v>
      </c>
      <c r="M31" s="95">
        <v>154949000</v>
      </c>
      <c r="N31" s="95">
        <v>156604000</v>
      </c>
      <c r="O31" s="95">
        <v>157869000</v>
      </c>
      <c r="P31" s="95">
        <v>159349000</v>
      </c>
      <c r="Q31" s="95">
        <v>161168000</v>
      </c>
      <c r="R31" s="95">
        <v>161195000</v>
      </c>
      <c r="S31" s="95">
        <v>164637000</v>
      </c>
      <c r="T31" s="95">
        <v>167686000</v>
      </c>
      <c r="U31" s="95">
        <v>170559000</v>
      </c>
      <c r="V31" s="95">
        <v>172988000</v>
      </c>
      <c r="W31" s="95">
        <v>175963000</v>
      </c>
      <c r="X31" s="95">
        <v>179259000</v>
      </c>
      <c r="Y31" s="95">
        <v>181978000</v>
      </c>
      <c r="Z31" s="95">
        <v>184937000</v>
      </c>
      <c r="AA31" s="95">
        <v>188528000</v>
      </c>
      <c r="AB31" s="95">
        <v>192283000</v>
      </c>
      <c r="AC31" s="95">
        <v>195845000</v>
      </c>
      <c r="AD31" s="95">
        <v>199022000</v>
      </c>
      <c r="AE31" s="95">
        <v>202471000</v>
      </c>
      <c r="AF31" s="95">
        <v>205778000</v>
      </c>
      <c r="AG31" s="95">
        <v>208813000</v>
      </c>
    </row>
    <row r="32" spans="1:33" x14ac:dyDescent="0.35">
      <c r="A32" s="28" t="s">
        <v>1522</v>
      </c>
      <c r="B32" s="95">
        <v>5304580000</v>
      </c>
      <c r="C32" s="95">
        <v>4296210000</v>
      </c>
      <c r="D32" s="95">
        <v>4455220000</v>
      </c>
      <c r="E32" s="95">
        <v>4635240000</v>
      </c>
      <c r="F32" s="95">
        <v>4693370000</v>
      </c>
      <c r="G32" s="95">
        <v>4754580000</v>
      </c>
      <c r="H32" s="95">
        <v>4809840000</v>
      </c>
      <c r="I32" s="95">
        <v>4851130000</v>
      </c>
      <c r="J32" s="95">
        <v>4835390000</v>
      </c>
      <c r="K32" s="95">
        <v>4812910000</v>
      </c>
      <c r="L32" s="95">
        <v>4766640000</v>
      </c>
      <c r="M32" s="95">
        <v>4713180000</v>
      </c>
      <c r="N32" s="95">
        <v>4646810000</v>
      </c>
      <c r="O32" s="95">
        <v>4567860000</v>
      </c>
      <c r="P32" s="95">
        <v>4489730000</v>
      </c>
      <c r="Q32" s="95">
        <v>4414550000</v>
      </c>
      <c r="R32" s="95">
        <v>4278730000</v>
      </c>
      <c r="S32" s="95">
        <v>4296090000</v>
      </c>
      <c r="T32" s="95">
        <v>4307580000</v>
      </c>
      <c r="U32" s="95">
        <v>4320580000</v>
      </c>
      <c r="V32" s="95">
        <v>4331030000</v>
      </c>
      <c r="W32" s="95">
        <v>4356900000</v>
      </c>
      <c r="X32" s="95">
        <v>4389110000</v>
      </c>
      <c r="Y32" s="95">
        <v>4413290000</v>
      </c>
      <c r="Z32" s="95">
        <v>4441770000</v>
      </c>
      <c r="AA32" s="95">
        <v>4485800000</v>
      </c>
      <c r="AB32" s="95">
        <v>4532260000</v>
      </c>
      <c r="AC32" s="95">
        <v>4576570000</v>
      </c>
      <c r="AD32" s="95">
        <v>4613590000</v>
      </c>
      <c r="AE32" s="95">
        <v>4654810000</v>
      </c>
      <c r="AF32" s="95">
        <v>4697360000</v>
      </c>
      <c r="AG32" s="95">
        <v>4736690000</v>
      </c>
    </row>
    <row r="33" spans="1:33" x14ac:dyDescent="0.35">
      <c r="A33" s="28" t="s">
        <v>1521</v>
      </c>
      <c r="B33" s="95">
        <v>22699500000</v>
      </c>
      <c r="C33" s="95">
        <v>18480400000</v>
      </c>
      <c r="D33" s="95">
        <v>19287300000</v>
      </c>
      <c r="E33" s="95">
        <v>20145800000</v>
      </c>
      <c r="F33" s="95">
        <v>20408200000</v>
      </c>
      <c r="G33" s="95">
        <v>20665400000</v>
      </c>
      <c r="H33" s="95">
        <v>20897400000</v>
      </c>
      <c r="I33" s="95">
        <v>21045800000</v>
      </c>
      <c r="J33" s="95">
        <v>20898200000</v>
      </c>
      <c r="K33" s="95">
        <v>20709200000</v>
      </c>
      <c r="L33" s="95">
        <v>20393400000</v>
      </c>
      <c r="M33" s="95">
        <v>20031800000</v>
      </c>
      <c r="N33" s="95">
        <v>19562000000</v>
      </c>
      <c r="O33" s="95">
        <v>19043500000</v>
      </c>
      <c r="P33" s="95">
        <v>18516400000</v>
      </c>
      <c r="Q33" s="95">
        <v>17994100000</v>
      </c>
      <c r="R33" s="95">
        <v>17228500000</v>
      </c>
      <c r="S33" s="95">
        <v>17161700000</v>
      </c>
      <c r="T33" s="95">
        <v>17089700000</v>
      </c>
      <c r="U33" s="95">
        <v>17032900000</v>
      </c>
      <c r="V33" s="95">
        <v>16977500000</v>
      </c>
      <c r="W33" s="95">
        <v>16987500000</v>
      </c>
      <c r="X33" s="95">
        <v>17023200000</v>
      </c>
      <c r="Y33" s="95">
        <v>17036400000</v>
      </c>
      <c r="Z33" s="95">
        <v>17069600000</v>
      </c>
      <c r="AA33" s="95">
        <v>17155800000</v>
      </c>
      <c r="AB33" s="95">
        <v>17257100000</v>
      </c>
      <c r="AC33" s="95">
        <v>17349600000</v>
      </c>
      <c r="AD33" s="95">
        <v>17420600000</v>
      </c>
      <c r="AE33" s="95">
        <v>17506000000</v>
      </c>
      <c r="AF33" s="95">
        <v>17600900000</v>
      </c>
      <c r="AG33" s="95">
        <v>17691300000</v>
      </c>
    </row>
    <row r="34" spans="1:33" x14ac:dyDescent="0.35">
      <c r="A34" s="28" t="s">
        <v>1520</v>
      </c>
      <c r="B34" s="95">
        <v>1090710000</v>
      </c>
      <c r="C34" s="95">
        <v>815649000</v>
      </c>
      <c r="D34" s="95">
        <v>852348000</v>
      </c>
      <c r="E34" s="95">
        <v>895740000</v>
      </c>
      <c r="F34" s="95">
        <v>913242000</v>
      </c>
      <c r="G34" s="95">
        <v>935248000</v>
      </c>
      <c r="H34" s="95">
        <v>953938000</v>
      </c>
      <c r="I34" s="95">
        <v>974411000</v>
      </c>
      <c r="J34" s="95">
        <v>982849000</v>
      </c>
      <c r="K34" s="95">
        <v>994000000</v>
      </c>
      <c r="L34" s="95">
        <v>1001650000</v>
      </c>
      <c r="M34" s="95">
        <v>1008910000</v>
      </c>
      <c r="N34" s="95">
        <v>1015160000</v>
      </c>
      <c r="O34" s="95">
        <v>1018200000</v>
      </c>
      <c r="P34" s="95">
        <v>1022040000</v>
      </c>
      <c r="Q34" s="95">
        <v>1025940000</v>
      </c>
      <c r="R34" s="95">
        <v>1011590000</v>
      </c>
      <c r="S34" s="95">
        <v>1031120000</v>
      </c>
      <c r="T34" s="95">
        <v>1043060000</v>
      </c>
      <c r="U34" s="95">
        <v>1057420000</v>
      </c>
      <c r="V34" s="95">
        <v>1073740000</v>
      </c>
      <c r="W34" s="95">
        <v>1089920000</v>
      </c>
      <c r="X34" s="95">
        <v>1106960000</v>
      </c>
      <c r="Y34" s="95">
        <v>1122410000</v>
      </c>
      <c r="Z34" s="95">
        <v>1137870000</v>
      </c>
      <c r="AA34" s="95">
        <v>1159720000</v>
      </c>
      <c r="AB34" s="95">
        <v>1180840000</v>
      </c>
      <c r="AC34" s="95">
        <v>1202230000</v>
      </c>
      <c r="AD34" s="95">
        <v>1219150000</v>
      </c>
      <c r="AE34" s="95">
        <v>1236720000</v>
      </c>
      <c r="AF34" s="95">
        <v>1257230000</v>
      </c>
      <c r="AG34" s="95">
        <v>1274440000</v>
      </c>
    </row>
    <row r="35" spans="1:33" x14ac:dyDescent="0.35">
      <c r="A35" s="28" t="s">
        <v>1519</v>
      </c>
      <c r="B35" s="95">
        <v>822308000</v>
      </c>
      <c r="C35" s="95">
        <v>637968000</v>
      </c>
      <c r="D35" s="95">
        <v>661131000</v>
      </c>
      <c r="E35" s="95">
        <v>689510000</v>
      </c>
      <c r="F35" s="95">
        <v>700077000</v>
      </c>
      <c r="G35" s="95">
        <v>712822000</v>
      </c>
      <c r="H35" s="95">
        <v>723866000</v>
      </c>
      <c r="I35" s="95">
        <v>734867000</v>
      </c>
      <c r="J35" s="95">
        <v>737567000</v>
      </c>
      <c r="K35" s="95">
        <v>741214000</v>
      </c>
      <c r="L35" s="95">
        <v>742068000</v>
      </c>
      <c r="M35" s="95">
        <v>742449000</v>
      </c>
      <c r="N35" s="95">
        <v>742241000</v>
      </c>
      <c r="O35" s="95">
        <v>739743000</v>
      </c>
      <c r="P35" s="95">
        <v>737799000</v>
      </c>
      <c r="Q35" s="95">
        <v>736181000</v>
      </c>
      <c r="R35" s="95">
        <v>722639000</v>
      </c>
      <c r="S35" s="95">
        <v>733173000</v>
      </c>
      <c r="T35" s="95">
        <v>740117000</v>
      </c>
      <c r="U35" s="95">
        <v>747949000</v>
      </c>
      <c r="V35" s="95">
        <v>756179000</v>
      </c>
      <c r="W35" s="95">
        <v>765531000</v>
      </c>
      <c r="X35" s="95">
        <v>775700000</v>
      </c>
      <c r="Y35" s="95">
        <v>784514000</v>
      </c>
      <c r="Z35" s="95">
        <v>793575000</v>
      </c>
      <c r="AA35" s="95">
        <v>806458000</v>
      </c>
      <c r="AB35" s="95">
        <v>819091000</v>
      </c>
      <c r="AC35" s="95">
        <v>831720000</v>
      </c>
      <c r="AD35" s="95">
        <v>841970000</v>
      </c>
      <c r="AE35" s="95">
        <v>852807000</v>
      </c>
      <c r="AF35" s="95">
        <v>864827000</v>
      </c>
      <c r="AG35" s="95">
        <v>875289000</v>
      </c>
    </row>
    <row r="36" spans="1:33" x14ac:dyDescent="0.35">
      <c r="A36" s="28" t="s">
        <v>1518</v>
      </c>
      <c r="B36" s="95">
        <v>86241100000</v>
      </c>
      <c r="C36" s="95">
        <v>70741200000</v>
      </c>
      <c r="D36" s="95">
        <v>74623000000</v>
      </c>
      <c r="E36" s="95">
        <v>78494500000</v>
      </c>
      <c r="F36" s="95">
        <v>79693000000</v>
      </c>
      <c r="G36" s="95">
        <v>80824500000</v>
      </c>
      <c r="H36" s="95">
        <v>81846100000</v>
      </c>
      <c r="I36" s="95">
        <v>82476100000</v>
      </c>
      <c r="J36" s="95">
        <v>81761900000</v>
      </c>
      <c r="K36" s="95">
        <v>80817200000</v>
      </c>
      <c r="L36" s="95">
        <v>79293600000</v>
      </c>
      <c r="M36" s="95">
        <v>77536100000</v>
      </c>
      <c r="N36" s="95">
        <v>75149400000</v>
      </c>
      <c r="O36" s="95">
        <v>72607400000</v>
      </c>
      <c r="P36" s="95">
        <v>69979700000</v>
      </c>
      <c r="Q36" s="95">
        <v>67347300000</v>
      </c>
      <c r="R36" s="95">
        <v>63852900000</v>
      </c>
      <c r="S36" s="95">
        <v>63185300000</v>
      </c>
      <c r="T36" s="95">
        <v>62537800000</v>
      </c>
      <c r="U36" s="95">
        <v>62001900000</v>
      </c>
      <c r="V36" s="95">
        <v>61529900000</v>
      </c>
      <c r="W36" s="95">
        <v>61285900000</v>
      </c>
      <c r="X36" s="95">
        <v>61140000000</v>
      </c>
      <c r="Y36" s="95">
        <v>60946300000</v>
      </c>
      <c r="Z36" s="95">
        <v>60849500000</v>
      </c>
      <c r="AA36" s="95">
        <v>60913600000</v>
      </c>
      <c r="AB36" s="95">
        <v>61075800000</v>
      </c>
      <c r="AC36" s="95">
        <v>61190300000</v>
      </c>
      <c r="AD36" s="95">
        <v>61239400000</v>
      </c>
      <c r="AE36" s="95">
        <v>61337800000</v>
      </c>
      <c r="AF36" s="95">
        <v>61499600000</v>
      </c>
      <c r="AG36" s="95">
        <v>61647900000</v>
      </c>
    </row>
    <row r="37" spans="1:33" x14ac:dyDescent="0.35">
      <c r="A37" s="28" t="s">
        <v>1517</v>
      </c>
      <c r="B37" s="95">
        <v>60840500</v>
      </c>
      <c r="C37" s="95">
        <v>47421200</v>
      </c>
      <c r="D37" s="95">
        <v>48391900</v>
      </c>
      <c r="E37" s="95">
        <v>49982400</v>
      </c>
      <c r="F37" s="95">
        <v>50649400</v>
      </c>
      <c r="G37" s="95">
        <v>51534700</v>
      </c>
      <c r="H37" s="95">
        <v>52314000</v>
      </c>
      <c r="I37" s="95">
        <v>53170700</v>
      </c>
      <c r="J37" s="95">
        <v>53625600</v>
      </c>
      <c r="K37" s="95">
        <v>54236200</v>
      </c>
      <c r="L37" s="95">
        <v>54758000</v>
      </c>
      <c r="M37" s="95">
        <v>55312300</v>
      </c>
      <c r="N37" s="95">
        <v>56082900</v>
      </c>
      <c r="O37" s="95">
        <v>56663800</v>
      </c>
      <c r="P37" s="95">
        <v>57342900</v>
      </c>
      <c r="Q37" s="95">
        <v>58090900</v>
      </c>
      <c r="R37" s="95">
        <v>57932200</v>
      </c>
      <c r="S37" s="95">
        <v>59298500</v>
      </c>
      <c r="T37" s="95">
        <v>60355900</v>
      </c>
      <c r="U37" s="95">
        <v>61415100</v>
      </c>
      <c r="V37" s="95">
        <v>62416100</v>
      </c>
      <c r="W37" s="95">
        <v>63532800</v>
      </c>
      <c r="X37" s="95">
        <v>64722700</v>
      </c>
      <c r="Y37" s="95">
        <v>65749100</v>
      </c>
      <c r="Z37" s="95">
        <v>66795200</v>
      </c>
      <c r="AA37" s="95">
        <v>68164000</v>
      </c>
      <c r="AB37" s="95">
        <v>69502300</v>
      </c>
      <c r="AC37" s="95">
        <v>70831700</v>
      </c>
      <c r="AD37" s="95">
        <v>71961600</v>
      </c>
      <c r="AE37" s="95">
        <v>73155400</v>
      </c>
      <c r="AF37" s="95">
        <v>74392100</v>
      </c>
      <c r="AG37" s="95">
        <v>75491200</v>
      </c>
    </row>
    <row r="38" spans="1:33" x14ac:dyDescent="0.35">
      <c r="A38" s="28" t="s">
        <v>1516</v>
      </c>
      <c r="B38" s="95">
        <v>132891000</v>
      </c>
      <c r="C38" s="95">
        <v>105543000</v>
      </c>
      <c r="D38" s="95">
        <v>106155000</v>
      </c>
      <c r="E38" s="95">
        <v>108319000</v>
      </c>
      <c r="F38" s="95">
        <v>109174000</v>
      </c>
      <c r="G38" s="95">
        <v>110407000</v>
      </c>
      <c r="H38" s="95">
        <v>111524000</v>
      </c>
      <c r="I38" s="95">
        <v>112719000</v>
      </c>
      <c r="J38" s="95">
        <v>113413000</v>
      </c>
      <c r="K38" s="95">
        <v>114376000</v>
      </c>
      <c r="L38" s="95">
        <v>115237000</v>
      </c>
      <c r="M38" s="95">
        <v>116217000</v>
      </c>
      <c r="N38" s="95">
        <v>117943000</v>
      </c>
      <c r="O38" s="95">
        <v>119232000</v>
      </c>
      <c r="P38" s="95">
        <v>120793000</v>
      </c>
      <c r="Q38" s="95">
        <v>122563000</v>
      </c>
      <c r="R38" s="95">
        <v>122503000</v>
      </c>
      <c r="S38" s="95">
        <v>125405000</v>
      </c>
      <c r="T38" s="95">
        <v>127855000</v>
      </c>
      <c r="U38" s="95">
        <v>130128000</v>
      </c>
      <c r="V38" s="95">
        <v>132071000</v>
      </c>
      <c r="W38" s="95">
        <v>134449000</v>
      </c>
      <c r="X38" s="95">
        <v>137001000</v>
      </c>
      <c r="Y38" s="95">
        <v>139138000</v>
      </c>
      <c r="Z38" s="95">
        <v>141320000</v>
      </c>
      <c r="AA38" s="95">
        <v>144128000</v>
      </c>
      <c r="AB38" s="95">
        <v>146852000</v>
      </c>
      <c r="AC38" s="95">
        <v>149553000</v>
      </c>
      <c r="AD38" s="95">
        <v>151928000</v>
      </c>
      <c r="AE38" s="95">
        <v>154457000</v>
      </c>
      <c r="AF38" s="95">
        <v>156918000</v>
      </c>
      <c r="AG38" s="95">
        <v>159194000</v>
      </c>
    </row>
    <row r="39" spans="1:33" x14ac:dyDescent="0.35">
      <c r="A39" s="28" t="s">
        <v>1515</v>
      </c>
      <c r="B39" s="95">
        <v>1981450000</v>
      </c>
      <c r="C39" s="95">
        <v>1627690000</v>
      </c>
      <c r="D39" s="95">
        <v>1699850000</v>
      </c>
      <c r="E39" s="95">
        <v>1773850000</v>
      </c>
      <c r="F39" s="95">
        <v>1794650000</v>
      </c>
      <c r="G39" s="95">
        <v>1813430000</v>
      </c>
      <c r="H39" s="95">
        <v>1830560000</v>
      </c>
      <c r="I39" s="95">
        <v>1838440000</v>
      </c>
      <c r="J39" s="95">
        <v>1819810000</v>
      </c>
      <c r="K39" s="95">
        <v>1795720000</v>
      </c>
      <c r="L39" s="95">
        <v>1759500000</v>
      </c>
      <c r="M39" s="95">
        <v>1718610000</v>
      </c>
      <c r="N39" s="95">
        <v>1666420000</v>
      </c>
      <c r="O39" s="95">
        <v>1610190000</v>
      </c>
      <c r="P39" s="95">
        <v>1552750000</v>
      </c>
      <c r="Q39" s="95">
        <v>1495590000</v>
      </c>
      <c r="R39" s="95">
        <v>1419020000</v>
      </c>
      <c r="S39" s="95">
        <v>1404240000</v>
      </c>
      <c r="T39" s="95">
        <v>1391320000</v>
      </c>
      <c r="U39" s="95">
        <v>1379360000</v>
      </c>
      <c r="V39" s="95">
        <v>1367180000</v>
      </c>
      <c r="W39" s="95">
        <v>1361690000</v>
      </c>
      <c r="X39" s="95">
        <v>1358400000</v>
      </c>
      <c r="Y39" s="95">
        <v>1353560000</v>
      </c>
      <c r="Z39" s="95">
        <v>1350630000</v>
      </c>
      <c r="AA39" s="95">
        <v>1351070000</v>
      </c>
      <c r="AB39" s="95">
        <v>1353120000</v>
      </c>
      <c r="AC39" s="95">
        <v>1354330000</v>
      </c>
      <c r="AD39" s="95">
        <v>1354840000</v>
      </c>
      <c r="AE39" s="95">
        <v>1356480000</v>
      </c>
      <c r="AF39" s="95">
        <v>1358320000</v>
      </c>
      <c r="AG39" s="95">
        <v>1360850000</v>
      </c>
    </row>
    <row r="40" spans="1:33" x14ac:dyDescent="0.35">
      <c r="A40" s="28" t="s">
        <v>1514</v>
      </c>
      <c r="B40" s="95">
        <v>297997000</v>
      </c>
      <c r="C40" s="95">
        <v>243409000</v>
      </c>
      <c r="D40" s="95">
        <v>253907000</v>
      </c>
      <c r="E40" s="95">
        <v>264745000</v>
      </c>
      <c r="F40" s="95">
        <v>267770000</v>
      </c>
      <c r="G40" s="95">
        <v>270537000</v>
      </c>
      <c r="H40" s="95">
        <v>273042000</v>
      </c>
      <c r="I40" s="95">
        <v>274223000</v>
      </c>
      <c r="J40" s="95">
        <v>271511000</v>
      </c>
      <c r="K40" s="95">
        <v>268044000</v>
      </c>
      <c r="L40" s="95">
        <v>262794000</v>
      </c>
      <c r="M40" s="95">
        <v>256874000</v>
      </c>
      <c r="N40" s="95">
        <v>249340000</v>
      </c>
      <c r="O40" s="95">
        <v>241175000</v>
      </c>
      <c r="P40" s="95">
        <v>232855000</v>
      </c>
      <c r="Q40" s="95">
        <v>224568000</v>
      </c>
      <c r="R40" s="95">
        <v>213266000</v>
      </c>
      <c r="S40" s="95">
        <v>211250000</v>
      </c>
      <c r="T40" s="95">
        <v>209445000</v>
      </c>
      <c r="U40" s="95">
        <v>207783000</v>
      </c>
      <c r="V40" s="95">
        <v>206100000</v>
      </c>
      <c r="W40" s="95">
        <v>205399000</v>
      </c>
      <c r="X40" s="95">
        <v>205015000</v>
      </c>
      <c r="Y40" s="95">
        <v>204399000</v>
      </c>
      <c r="Z40" s="95">
        <v>204039000</v>
      </c>
      <c r="AA40" s="95">
        <v>204231000</v>
      </c>
      <c r="AB40" s="95">
        <v>204620000</v>
      </c>
      <c r="AC40" s="95">
        <v>204908000</v>
      </c>
      <c r="AD40" s="95">
        <v>205064000</v>
      </c>
      <c r="AE40" s="95">
        <v>205381000</v>
      </c>
      <c r="AF40" s="95">
        <v>205749000</v>
      </c>
      <c r="AG40" s="95">
        <v>206204000</v>
      </c>
    </row>
    <row r="41" spans="1:33" x14ac:dyDescent="0.35">
      <c r="A41" s="28" t="s">
        <v>1513</v>
      </c>
      <c r="B41" s="28">
        <v>0</v>
      </c>
      <c r="C41" s="28">
        <v>0</v>
      </c>
      <c r="D41" s="28">
        <v>0</v>
      </c>
      <c r="E41" s="28">
        <v>0</v>
      </c>
      <c r="F41" s="28">
        <v>0</v>
      </c>
      <c r="G41" s="28">
        <v>0</v>
      </c>
      <c r="H41" s="28">
        <v>0</v>
      </c>
      <c r="I41" s="28">
        <v>0</v>
      </c>
      <c r="J41" s="28">
        <v>0</v>
      </c>
      <c r="K41" s="28">
        <v>0</v>
      </c>
      <c r="L41" s="28">
        <v>0</v>
      </c>
      <c r="M41" s="28">
        <v>0</v>
      </c>
      <c r="N41" s="28">
        <v>0</v>
      </c>
      <c r="O41" s="28">
        <v>0</v>
      </c>
      <c r="P41" s="28">
        <v>0</v>
      </c>
      <c r="Q41" s="28">
        <v>0</v>
      </c>
      <c r="R41" s="28">
        <v>0</v>
      </c>
      <c r="S41" s="28">
        <v>0</v>
      </c>
      <c r="T41" s="28">
        <v>0</v>
      </c>
      <c r="U41" s="28">
        <v>0</v>
      </c>
      <c r="V41" s="28">
        <v>0</v>
      </c>
      <c r="W41" s="28">
        <v>0</v>
      </c>
      <c r="X41" s="28">
        <v>0</v>
      </c>
      <c r="Y41" s="28">
        <v>0</v>
      </c>
      <c r="Z41" s="28">
        <v>0</v>
      </c>
      <c r="AA41" s="28">
        <v>0</v>
      </c>
      <c r="AB41" s="28">
        <v>0</v>
      </c>
      <c r="AC41" s="28">
        <v>0</v>
      </c>
      <c r="AD41" s="28">
        <v>0</v>
      </c>
      <c r="AE41" s="28">
        <v>0</v>
      </c>
      <c r="AF41" s="28">
        <v>0</v>
      </c>
      <c r="AG41" s="28">
        <v>0</v>
      </c>
    </row>
    <row r="42" spans="1:33" x14ac:dyDescent="0.35">
      <c r="A42" s="28" t="s">
        <v>1512</v>
      </c>
      <c r="B42" s="95">
        <v>410401000000000</v>
      </c>
      <c r="C42" s="95">
        <v>387368000000000</v>
      </c>
      <c r="D42" s="95">
        <v>398396000000000</v>
      </c>
      <c r="E42" s="95">
        <v>411459000000000</v>
      </c>
      <c r="F42" s="95">
        <v>415080000000000</v>
      </c>
      <c r="G42" s="95">
        <v>421724000000000</v>
      </c>
      <c r="H42" s="95">
        <v>428387000000000</v>
      </c>
      <c r="I42" s="95">
        <v>434953000000000</v>
      </c>
      <c r="J42" s="95">
        <v>434496000000000</v>
      </c>
      <c r="K42" s="95">
        <v>438229000000000</v>
      </c>
      <c r="L42" s="95">
        <v>439046000000000</v>
      </c>
      <c r="M42" s="95">
        <v>435048000000000</v>
      </c>
      <c r="N42" s="95">
        <v>436718000000000</v>
      </c>
      <c r="O42" s="95">
        <v>439967000000000</v>
      </c>
      <c r="P42" s="95">
        <v>439304000000000</v>
      </c>
      <c r="Q42" s="95">
        <v>443885000000000</v>
      </c>
      <c r="R42" s="95">
        <v>444702000000000</v>
      </c>
      <c r="S42" s="95">
        <v>444087000000000</v>
      </c>
      <c r="T42" s="95">
        <v>449185000000000</v>
      </c>
      <c r="U42" s="95">
        <v>450136000000000</v>
      </c>
      <c r="V42" s="95">
        <v>451813000000000</v>
      </c>
      <c r="W42" s="95">
        <v>454082000000000</v>
      </c>
      <c r="X42" s="95">
        <v>456414000000000</v>
      </c>
      <c r="Y42" s="95">
        <v>457562000000000</v>
      </c>
      <c r="Z42" s="95">
        <v>458742000000000</v>
      </c>
      <c r="AA42" s="95">
        <v>460071000000000</v>
      </c>
      <c r="AB42" s="95">
        <v>461750000000000</v>
      </c>
      <c r="AC42" s="95">
        <v>461351000000000</v>
      </c>
      <c r="AD42" s="95">
        <v>464655000000000</v>
      </c>
      <c r="AE42" s="95">
        <v>467149000000000</v>
      </c>
      <c r="AF42" s="95">
        <v>468695000000000</v>
      </c>
      <c r="AG42" s="95">
        <v>468795000000000</v>
      </c>
    </row>
    <row r="43" spans="1:33" x14ac:dyDescent="0.35">
      <c r="A43" s="28" t="s">
        <v>1511</v>
      </c>
      <c r="B43" s="95">
        <v>11298300000</v>
      </c>
      <c r="C43" s="95">
        <v>10567500000</v>
      </c>
      <c r="D43" s="95">
        <v>10945100000</v>
      </c>
      <c r="E43" s="95">
        <v>11343200000</v>
      </c>
      <c r="F43" s="95">
        <v>11474900000</v>
      </c>
      <c r="G43" s="95">
        <v>11703400000</v>
      </c>
      <c r="H43" s="95">
        <v>11900000000</v>
      </c>
      <c r="I43" s="95">
        <v>12134100000</v>
      </c>
      <c r="J43" s="95">
        <v>12140700000</v>
      </c>
      <c r="K43" s="95">
        <v>12268900000</v>
      </c>
      <c r="L43" s="95">
        <v>12298300000</v>
      </c>
      <c r="M43" s="95">
        <v>12125000000</v>
      </c>
      <c r="N43" s="95">
        <v>12178500000</v>
      </c>
      <c r="O43" s="95">
        <v>12312000000</v>
      </c>
      <c r="P43" s="95">
        <v>12318500000</v>
      </c>
      <c r="Q43" s="95">
        <v>12496600000</v>
      </c>
      <c r="R43" s="95">
        <v>12541700000</v>
      </c>
      <c r="S43" s="95">
        <v>12522400000</v>
      </c>
      <c r="T43" s="95">
        <v>12715900000</v>
      </c>
      <c r="U43" s="95">
        <v>12757700000</v>
      </c>
      <c r="V43" s="95">
        <v>12805700000</v>
      </c>
      <c r="W43" s="95">
        <v>12943100000</v>
      </c>
      <c r="X43" s="95">
        <v>13029100000</v>
      </c>
      <c r="Y43" s="95">
        <v>13094300000</v>
      </c>
      <c r="Z43" s="95">
        <v>13156400000</v>
      </c>
      <c r="AA43" s="95">
        <v>13221300000</v>
      </c>
      <c r="AB43" s="95">
        <v>13298400000</v>
      </c>
      <c r="AC43" s="95">
        <v>13292400000</v>
      </c>
      <c r="AD43" s="95">
        <v>13472100000</v>
      </c>
      <c r="AE43" s="95">
        <v>13590800000</v>
      </c>
      <c r="AF43" s="95">
        <v>13669900000</v>
      </c>
      <c r="AG43" s="95">
        <v>13653600000</v>
      </c>
    </row>
    <row r="44" spans="1:33" x14ac:dyDescent="0.35">
      <c r="A44" s="28" t="s">
        <v>1510</v>
      </c>
      <c r="B44" s="95">
        <v>134310000000</v>
      </c>
      <c r="C44" s="95">
        <v>126290000000</v>
      </c>
      <c r="D44" s="95">
        <v>129947000000</v>
      </c>
      <c r="E44" s="95">
        <v>134372000000</v>
      </c>
      <c r="F44" s="95">
        <v>135522000000</v>
      </c>
      <c r="G44" s="95">
        <v>137775000000</v>
      </c>
      <c r="H44" s="95">
        <v>139945000000</v>
      </c>
      <c r="I44" s="95">
        <v>142299000000</v>
      </c>
      <c r="J44" s="95">
        <v>142179000000</v>
      </c>
      <c r="K44" s="95">
        <v>143557000000</v>
      </c>
      <c r="L44" s="95">
        <v>143845000000</v>
      </c>
      <c r="M44" s="95">
        <v>142329000000</v>
      </c>
      <c r="N44" s="95">
        <v>142975000000</v>
      </c>
      <c r="O44" s="95">
        <v>144267000000</v>
      </c>
      <c r="P44" s="95">
        <v>144166000000</v>
      </c>
      <c r="Q44" s="95">
        <v>145958000000</v>
      </c>
      <c r="R44" s="95">
        <v>146374000000</v>
      </c>
      <c r="S44" s="95">
        <v>146179000000</v>
      </c>
      <c r="T44" s="95">
        <v>148104000000</v>
      </c>
      <c r="U44" s="95">
        <v>148498000000</v>
      </c>
      <c r="V44" s="95">
        <v>149113000000</v>
      </c>
      <c r="W44" s="95">
        <v>150131000000</v>
      </c>
      <c r="X44" s="95">
        <v>151091000000</v>
      </c>
      <c r="Y44" s="95">
        <v>151667000000</v>
      </c>
      <c r="Z44" s="95">
        <v>152242000000</v>
      </c>
      <c r="AA44" s="95">
        <v>152838000000</v>
      </c>
      <c r="AB44" s="95">
        <v>153566000000</v>
      </c>
      <c r="AC44" s="95">
        <v>153512000000</v>
      </c>
      <c r="AD44" s="95">
        <v>155006000000</v>
      </c>
      <c r="AE44" s="95">
        <v>156120000000</v>
      </c>
      <c r="AF44" s="95">
        <v>156874000000</v>
      </c>
      <c r="AG44" s="95">
        <v>157010000000</v>
      </c>
    </row>
    <row r="45" spans="1:33" x14ac:dyDescent="0.35">
      <c r="A45" s="28" t="s">
        <v>1509</v>
      </c>
      <c r="B45" s="95">
        <v>532930000000</v>
      </c>
      <c r="C45" s="95">
        <v>504996000000</v>
      </c>
      <c r="D45" s="95">
        <v>513390000000</v>
      </c>
      <c r="E45" s="95">
        <v>528806000000</v>
      </c>
      <c r="F45" s="95">
        <v>530606000000</v>
      </c>
      <c r="G45" s="95">
        <v>536479000000</v>
      </c>
      <c r="H45" s="95">
        <v>543899000000</v>
      </c>
      <c r="I45" s="95">
        <v>550445000000</v>
      </c>
      <c r="J45" s="95">
        <v>548770000000</v>
      </c>
      <c r="K45" s="95">
        <v>553333000000</v>
      </c>
      <c r="L45" s="95">
        <v>554063000000</v>
      </c>
      <c r="M45" s="95">
        <v>551618000000</v>
      </c>
      <c r="N45" s="95">
        <v>554242000000</v>
      </c>
      <c r="O45" s="95">
        <v>557471000000</v>
      </c>
      <c r="P45" s="95">
        <v>555973000000</v>
      </c>
      <c r="Q45" s="95">
        <v>560949000000</v>
      </c>
      <c r="R45" s="95">
        <v>561834000000</v>
      </c>
      <c r="S45" s="95">
        <v>561307000000</v>
      </c>
      <c r="T45" s="95">
        <v>566497000000</v>
      </c>
      <c r="U45" s="95">
        <v>567422000000</v>
      </c>
      <c r="V45" s="95">
        <v>570155000000</v>
      </c>
      <c r="W45" s="95">
        <v>570297000000</v>
      </c>
      <c r="X45" s="95">
        <v>573716000000</v>
      </c>
      <c r="Y45" s="95">
        <v>574769000000</v>
      </c>
      <c r="Z45" s="95">
        <v>576040000000</v>
      </c>
      <c r="AA45" s="95">
        <v>577284000000</v>
      </c>
      <c r="AB45" s="95">
        <v>578966000000</v>
      </c>
      <c r="AC45" s="95">
        <v>578865000000</v>
      </c>
      <c r="AD45" s="95">
        <v>580719000000</v>
      </c>
      <c r="AE45" s="95">
        <v>583271000000</v>
      </c>
      <c r="AF45" s="95">
        <v>585099000000</v>
      </c>
      <c r="AG45" s="95">
        <v>587827000000</v>
      </c>
    </row>
    <row r="46" spans="1:33" x14ac:dyDescent="0.35">
      <c r="A46" s="28" t="s">
        <v>1508</v>
      </c>
      <c r="B46" s="95">
        <v>70294300000</v>
      </c>
      <c r="C46" s="95">
        <v>67117600000</v>
      </c>
      <c r="D46" s="95">
        <v>67960000000</v>
      </c>
      <c r="E46" s="95">
        <v>70080700000</v>
      </c>
      <c r="F46" s="95">
        <v>70293800000</v>
      </c>
      <c r="G46" s="95">
        <v>71041900000</v>
      </c>
      <c r="H46" s="95">
        <v>72081500000</v>
      </c>
      <c r="I46" s="95">
        <v>72886100000</v>
      </c>
      <c r="J46" s="95">
        <v>72535000000</v>
      </c>
      <c r="K46" s="95">
        <v>73082300000</v>
      </c>
      <c r="L46" s="95">
        <v>73175200000</v>
      </c>
      <c r="M46" s="95">
        <v>72908400000</v>
      </c>
      <c r="N46" s="95">
        <v>73248000000</v>
      </c>
      <c r="O46" s="95">
        <v>73617600000</v>
      </c>
      <c r="P46" s="95">
        <v>73330900000</v>
      </c>
      <c r="Q46" s="95">
        <v>73971000000</v>
      </c>
      <c r="R46" s="95">
        <v>74062500000</v>
      </c>
      <c r="S46" s="95">
        <v>73971700000</v>
      </c>
      <c r="T46" s="95">
        <v>74621200000</v>
      </c>
      <c r="U46" s="95">
        <v>74709100000</v>
      </c>
      <c r="V46" s="95">
        <v>75089400000</v>
      </c>
      <c r="W46" s="95">
        <v>74928400000</v>
      </c>
      <c r="X46" s="95">
        <v>75366100000</v>
      </c>
      <c r="Y46" s="95">
        <v>75429500000</v>
      </c>
      <c r="Z46" s="95">
        <v>75532800000</v>
      </c>
      <c r="AA46" s="95">
        <v>75661400000</v>
      </c>
      <c r="AB46" s="95">
        <v>75844500000</v>
      </c>
      <c r="AC46" s="95">
        <v>75831100000</v>
      </c>
      <c r="AD46" s="95">
        <v>75900800000</v>
      </c>
      <c r="AE46" s="95">
        <v>76150900000</v>
      </c>
      <c r="AF46" s="95">
        <v>76320700000</v>
      </c>
      <c r="AG46" s="95">
        <v>76714200000</v>
      </c>
    </row>
    <row r="47" spans="1:33" x14ac:dyDescent="0.35">
      <c r="A47" s="28" t="s">
        <v>1507</v>
      </c>
      <c r="B47" s="95">
        <v>50445100000</v>
      </c>
      <c r="C47" s="95">
        <v>48051200000</v>
      </c>
      <c r="D47" s="95">
        <v>48781800000</v>
      </c>
      <c r="E47" s="95">
        <v>50331200000</v>
      </c>
      <c r="F47" s="95">
        <v>50532800000</v>
      </c>
      <c r="G47" s="95">
        <v>51123500000</v>
      </c>
      <c r="H47" s="95">
        <v>51883700000</v>
      </c>
      <c r="I47" s="95">
        <v>52513300000</v>
      </c>
      <c r="J47" s="95">
        <v>52293600000</v>
      </c>
      <c r="K47" s="95">
        <v>52706600000</v>
      </c>
      <c r="L47" s="95">
        <v>52780400000</v>
      </c>
      <c r="M47" s="95">
        <v>52523800000</v>
      </c>
      <c r="N47" s="95">
        <v>52767000000</v>
      </c>
      <c r="O47" s="95">
        <v>53069400000</v>
      </c>
      <c r="P47" s="95">
        <v>52890300000</v>
      </c>
      <c r="Q47" s="95">
        <v>53387000000</v>
      </c>
      <c r="R47" s="95">
        <v>53467900000</v>
      </c>
      <c r="S47" s="95">
        <v>53400500000</v>
      </c>
      <c r="T47" s="95">
        <v>53911000000</v>
      </c>
      <c r="U47" s="95">
        <v>53988000000</v>
      </c>
      <c r="V47" s="95">
        <v>54254100000</v>
      </c>
      <c r="W47" s="95">
        <v>54220900000</v>
      </c>
      <c r="X47" s="95">
        <v>54542800000</v>
      </c>
      <c r="Y47" s="95">
        <v>54616100000</v>
      </c>
      <c r="Z47" s="95">
        <v>54713200000</v>
      </c>
      <c r="AA47" s="95">
        <v>54827600000</v>
      </c>
      <c r="AB47" s="95">
        <v>54982900000</v>
      </c>
      <c r="AC47" s="95">
        <v>54971300000</v>
      </c>
      <c r="AD47" s="95">
        <v>55106300000</v>
      </c>
      <c r="AE47" s="95">
        <v>55325200000</v>
      </c>
      <c r="AF47" s="95">
        <v>55473200000</v>
      </c>
      <c r="AG47" s="95">
        <v>55715700000</v>
      </c>
    </row>
    <row r="48" spans="1:33" x14ac:dyDescent="0.35">
      <c r="A48" s="28" t="s">
        <v>1506</v>
      </c>
      <c r="B48" s="95">
        <v>799232000000</v>
      </c>
      <c r="C48" s="95">
        <v>765169000000</v>
      </c>
      <c r="D48" s="95">
        <v>773997000000</v>
      </c>
      <c r="E48" s="95">
        <v>796217000000</v>
      </c>
      <c r="F48" s="95">
        <v>796564000000</v>
      </c>
      <c r="G48" s="95">
        <v>802698000000</v>
      </c>
      <c r="H48" s="95">
        <v>813494000000</v>
      </c>
      <c r="I48" s="95">
        <v>820512000000</v>
      </c>
      <c r="J48" s="95">
        <v>815865000000</v>
      </c>
      <c r="K48" s="95">
        <v>821425000000</v>
      </c>
      <c r="L48" s="95">
        <v>822170000000</v>
      </c>
      <c r="M48" s="95">
        <v>821919000000</v>
      </c>
      <c r="N48" s="95">
        <v>825853000000</v>
      </c>
      <c r="O48" s="95">
        <v>828616000000</v>
      </c>
      <c r="P48" s="95">
        <v>824668000000</v>
      </c>
      <c r="Q48" s="95">
        <v>830194000000</v>
      </c>
      <c r="R48" s="95">
        <v>830643000000</v>
      </c>
      <c r="S48" s="95">
        <v>829842000000</v>
      </c>
      <c r="T48" s="95">
        <v>835251000000</v>
      </c>
      <c r="U48" s="95">
        <v>835772000000</v>
      </c>
      <c r="V48" s="95">
        <v>840240000000</v>
      </c>
      <c r="W48" s="95">
        <v>835577000000</v>
      </c>
      <c r="X48" s="95">
        <v>840194000000</v>
      </c>
      <c r="Y48" s="95">
        <v>840021000000</v>
      </c>
      <c r="Z48" s="95">
        <v>840457000000</v>
      </c>
      <c r="AA48" s="95">
        <v>841057000000</v>
      </c>
      <c r="AB48" s="95">
        <v>842206000000</v>
      </c>
      <c r="AC48" s="95">
        <v>842146000000</v>
      </c>
      <c r="AD48" s="95">
        <v>839926000000</v>
      </c>
      <c r="AE48" s="95">
        <v>841359000000</v>
      </c>
      <c r="AF48" s="95">
        <v>842428000000</v>
      </c>
      <c r="AG48" s="95">
        <v>848515000000</v>
      </c>
    </row>
    <row r="49" spans="1:33" x14ac:dyDescent="0.35">
      <c r="A49" s="28" t="s">
        <v>1505</v>
      </c>
      <c r="B49" s="95">
        <v>3308050000</v>
      </c>
      <c r="C49" s="95">
        <v>3111360000</v>
      </c>
      <c r="D49" s="95">
        <v>3201410000</v>
      </c>
      <c r="E49" s="95">
        <v>3312710000</v>
      </c>
      <c r="F49" s="95">
        <v>3342950000</v>
      </c>
      <c r="G49" s="95">
        <v>3400610000</v>
      </c>
      <c r="H49" s="95">
        <v>3455390000</v>
      </c>
      <c r="I49" s="95">
        <v>3515130000</v>
      </c>
      <c r="J49" s="95">
        <v>3512130000</v>
      </c>
      <c r="K49" s="95">
        <v>3546430000</v>
      </c>
      <c r="L49" s="95">
        <v>3553810000</v>
      </c>
      <c r="M49" s="95">
        <v>3514110000</v>
      </c>
      <c r="N49" s="95">
        <v>3529900000</v>
      </c>
      <c r="O49" s="95">
        <v>3562830000</v>
      </c>
      <c r="P49" s="95">
        <v>3560540000</v>
      </c>
      <c r="Q49" s="95">
        <v>3606280000</v>
      </c>
      <c r="R49" s="95">
        <v>3616970000</v>
      </c>
      <c r="S49" s="95">
        <v>3611820000</v>
      </c>
      <c r="T49" s="95">
        <v>3660940000</v>
      </c>
      <c r="U49" s="95">
        <v>3670940000</v>
      </c>
      <c r="V49" s="95">
        <v>3686060000</v>
      </c>
      <c r="W49" s="95">
        <v>3712900000</v>
      </c>
      <c r="X49" s="95">
        <v>3736800000</v>
      </c>
      <c r="Y49" s="95">
        <v>3751460000</v>
      </c>
      <c r="Z49" s="95">
        <v>3765980000</v>
      </c>
      <c r="AA49" s="95">
        <v>3781300000</v>
      </c>
      <c r="AB49" s="95">
        <v>3799930000</v>
      </c>
      <c r="AC49" s="95">
        <v>3798520000</v>
      </c>
      <c r="AD49" s="95">
        <v>3837290000</v>
      </c>
      <c r="AE49" s="95">
        <v>3865620000</v>
      </c>
      <c r="AF49" s="95">
        <v>3884620000</v>
      </c>
      <c r="AG49" s="95">
        <v>3886590000</v>
      </c>
    </row>
    <row r="50" spans="1:33" x14ac:dyDescent="0.35">
      <c r="A50" s="28" t="s">
        <v>1504</v>
      </c>
      <c r="B50" s="95">
        <v>6567260000</v>
      </c>
      <c r="C50" s="95">
        <v>6137880000</v>
      </c>
      <c r="D50" s="95">
        <v>6359720000</v>
      </c>
      <c r="E50" s="95">
        <v>6590960000</v>
      </c>
      <c r="F50" s="95">
        <v>6668420000</v>
      </c>
      <c r="G50" s="95">
        <v>6802250000</v>
      </c>
      <c r="H50" s="95">
        <v>6916290000</v>
      </c>
      <c r="I50" s="95">
        <v>7053610000</v>
      </c>
      <c r="J50" s="95">
        <v>7058900000</v>
      </c>
      <c r="K50" s="95">
        <v>7134160000</v>
      </c>
      <c r="L50" s="95">
        <v>7151400000</v>
      </c>
      <c r="M50" s="95">
        <v>7049280000</v>
      </c>
      <c r="N50" s="95">
        <v>7080460000</v>
      </c>
      <c r="O50" s="95">
        <v>7159070000</v>
      </c>
      <c r="P50" s="95">
        <v>7163910000</v>
      </c>
      <c r="Q50" s="95">
        <v>7268170000</v>
      </c>
      <c r="R50" s="95">
        <v>7294830000</v>
      </c>
      <c r="S50" s="95">
        <v>7283750000</v>
      </c>
      <c r="T50" s="95">
        <v>7397210000</v>
      </c>
      <c r="U50" s="95">
        <v>7422000000</v>
      </c>
      <c r="V50" s="95">
        <v>7449700000</v>
      </c>
      <c r="W50" s="95">
        <v>7532110000</v>
      </c>
      <c r="X50" s="95">
        <v>7582390000</v>
      </c>
      <c r="Y50" s="95">
        <v>7621290000</v>
      </c>
      <c r="Z50" s="95">
        <v>7658260000</v>
      </c>
      <c r="AA50" s="95">
        <v>7696570000</v>
      </c>
      <c r="AB50" s="95">
        <v>7742070000</v>
      </c>
      <c r="AC50" s="95">
        <v>7738590000</v>
      </c>
      <c r="AD50" s="95">
        <v>7845640000</v>
      </c>
      <c r="AE50" s="95">
        <v>7915920000</v>
      </c>
      <c r="AF50" s="95">
        <v>7962900000</v>
      </c>
      <c r="AG50" s="95">
        <v>7952580000</v>
      </c>
    </row>
    <row r="51" spans="1:33" x14ac:dyDescent="0.35">
      <c r="A51" s="28" t="s">
        <v>1503</v>
      </c>
      <c r="B51" s="95">
        <v>11389000000000</v>
      </c>
      <c r="C51" s="95">
        <v>10572200000000</v>
      </c>
      <c r="D51" s="95">
        <v>10921900000000</v>
      </c>
      <c r="E51" s="95">
        <v>11169800000000</v>
      </c>
      <c r="F51" s="95">
        <v>11330700000000</v>
      </c>
      <c r="G51" s="95">
        <v>11513500000000</v>
      </c>
      <c r="H51" s="95">
        <v>11709900000000</v>
      </c>
      <c r="I51" s="95">
        <v>11844100000000</v>
      </c>
      <c r="J51" s="95">
        <v>11958900000000</v>
      </c>
      <c r="K51" s="95">
        <v>12061400000000</v>
      </c>
      <c r="L51" s="95">
        <v>12122300000000</v>
      </c>
      <c r="M51" s="95">
        <v>12177500000000</v>
      </c>
      <c r="N51" s="95">
        <v>12230000000000</v>
      </c>
      <c r="O51" s="95">
        <v>12264200000000</v>
      </c>
      <c r="P51" s="95">
        <v>12282500000000</v>
      </c>
      <c r="Q51" s="95">
        <v>12275500000000</v>
      </c>
      <c r="R51" s="95">
        <v>12272000000000</v>
      </c>
      <c r="S51" s="95">
        <v>12318400000000</v>
      </c>
      <c r="T51" s="95">
        <v>12364900000000</v>
      </c>
      <c r="U51" s="95">
        <v>12411400000000</v>
      </c>
      <c r="V51" s="95">
        <v>12461400000000</v>
      </c>
      <c r="W51" s="95">
        <v>12507900000000</v>
      </c>
      <c r="X51" s="95">
        <v>12515100000000</v>
      </c>
      <c r="Y51" s="95">
        <v>12525800000000</v>
      </c>
      <c r="Z51" s="95">
        <v>12536600000000</v>
      </c>
      <c r="AA51" s="95">
        <v>12547300000000</v>
      </c>
      <c r="AB51" s="95">
        <v>12554500000000</v>
      </c>
      <c r="AC51" s="95">
        <v>12550900000000</v>
      </c>
      <c r="AD51" s="95">
        <v>12543900000000</v>
      </c>
      <c r="AE51" s="95">
        <v>12536800000000</v>
      </c>
      <c r="AF51" s="95">
        <v>12533200000000</v>
      </c>
      <c r="AG51" s="95">
        <v>12526100000000</v>
      </c>
    </row>
    <row r="52" spans="1:33" x14ac:dyDescent="0.35">
      <c r="A52" s="28" t="s">
        <v>1502</v>
      </c>
      <c r="B52" s="95">
        <v>1663770000</v>
      </c>
      <c r="C52" s="95">
        <v>1586660000</v>
      </c>
      <c r="D52" s="95">
        <v>1622890000</v>
      </c>
      <c r="E52" s="95">
        <v>1674250000</v>
      </c>
      <c r="F52" s="95">
        <v>1681250000</v>
      </c>
      <c r="G52" s="95">
        <v>1700850000</v>
      </c>
      <c r="H52" s="95">
        <v>1726290000</v>
      </c>
      <c r="I52" s="95">
        <v>1746960000</v>
      </c>
      <c r="J52" s="95">
        <v>1739640000</v>
      </c>
      <c r="K52" s="95">
        <v>1753000000</v>
      </c>
      <c r="L52" s="95">
        <v>1755510000</v>
      </c>
      <c r="M52" s="95">
        <v>1747280000</v>
      </c>
      <c r="N52" s="95">
        <v>1755340000</v>
      </c>
      <c r="O52" s="95">
        <v>1765150000</v>
      </c>
      <c r="P52" s="95">
        <v>1759150000</v>
      </c>
      <c r="Q52" s="95">
        <v>1775280000</v>
      </c>
      <c r="R52" s="95">
        <v>1777860000</v>
      </c>
      <c r="S52" s="95">
        <v>1775580000</v>
      </c>
      <c r="T52" s="95">
        <v>1792090000</v>
      </c>
      <c r="U52" s="95">
        <v>1794490000</v>
      </c>
      <c r="V52" s="95">
        <v>1803170000</v>
      </c>
      <c r="W52" s="95">
        <v>1801510000</v>
      </c>
      <c r="X52" s="95">
        <v>1811880000</v>
      </c>
      <c r="Y52" s="95">
        <v>1813980000</v>
      </c>
      <c r="Z52" s="95">
        <v>1816890000</v>
      </c>
      <c r="AA52" s="95">
        <v>1820520000</v>
      </c>
      <c r="AB52" s="95">
        <v>1825460000</v>
      </c>
      <c r="AC52" s="95">
        <v>1825110000</v>
      </c>
      <c r="AD52" s="95">
        <v>1828910000</v>
      </c>
      <c r="AE52" s="95">
        <v>1835700000</v>
      </c>
      <c r="AF52" s="95">
        <v>1840220000</v>
      </c>
      <c r="AG52" s="95">
        <v>1848060000</v>
      </c>
    </row>
    <row r="53" spans="1:33" x14ac:dyDescent="0.35">
      <c r="A53" s="28" t="s">
        <v>1501</v>
      </c>
      <c r="B53" s="28">
        <v>0</v>
      </c>
      <c r="C53" s="28">
        <v>0</v>
      </c>
      <c r="D53" s="28">
        <v>0</v>
      </c>
      <c r="E53" s="28">
        <v>0</v>
      </c>
      <c r="F53" s="28">
        <v>0</v>
      </c>
      <c r="G53" s="28">
        <v>0</v>
      </c>
      <c r="H53" s="28">
        <v>0</v>
      </c>
      <c r="I53" s="28">
        <v>0</v>
      </c>
      <c r="J53" s="28">
        <v>0</v>
      </c>
      <c r="K53" s="28">
        <v>0</v>
      </c>
      <c r="L53" s="28">
        <v>0</v>
      </c>
      <c r="M53" s="28">
        <v>0</v>
      </c>
      <c r="N53" s="28">
        <v>0</v>
      </c>
      <c r="O53" s="28">
        <v>0</v>
      </c>
      <c r="P53" s="28">
        <v>0</v>
      </c>
      <c r="Q53" s="28">
        <v>0</v>
      </c>
      <c r="R53" s="28">
        <v>0</v>
      </c>
      <c r="S53" s="28">
        <v>0</v>
      </c>
      <c r="T53" s="28">
        <v>0</v>
      </c>
      <c r="U53" s="28">
        <v>0</v>
      </c>
      <c r="V53" s="28">
        <v>0</v>
      </c>
      <c r="W53" s="28">
        <v>0</v>
      </c>
      <c r="X53" s="28">
        <v>0</v>
      </c>
      <c r="Y53" s="28">
        <v>0</v>
      </c>
      <c r="Z53" s="28">
        <v>0</v>
      </c>
      <c r="AA53" s="28">
        <v>0</v>
      </c>
      <c r="AB53" s="28">
        <v>0</v>
      </c>
      <c r="AC53" s="28">
        <v>0</v>
      </c>
      <c r="AD53" s="28">
        <v>0</v>
      </c>
      <c r="AE53" s="28">
        <v>0</v>
      </c>
      <c r="AF53" s="28">
        <v>0</v>
      </c>
      <c r="AG53" s="28">
        <v>0</v>
      </c>
    </row>
    <row r="54" spans="1:33" x14ac:dyDescent="0.35">
      <c r="A54" s="28" t="s">
        <v>1500</v>
      </c>
      <c r="B54" s="95">
        <v>79680600000000</v>
      </c>
      <c r="C54" s="95">
        <v>73648600000000</v>
      </c>
      <c r="D54" s="95">
        <v>74077900000000</v>
      </c>
      <c r="E54" s="95">
        <v>75212000000000</v>
      </c>
      <c r="F54" s="95">
        <v>76563500000000</v>
      </c>
      <c r="G54" s="95">
        <v>77785900000000</v>
      </c>
      <c r="H54" s="95">
        <v>78882100000000</v>
      </c>
      <c r="I54" s="95">
        <v>79831400000000</v>
      </c>
      <c r="J54" s="95">
        <v>80666800000000</v>
      </c>
      <c r="K54" s="95">
        <v>81414800000000</v>
      </c>
      <c r="L54" s="95">
        <v>81933500000000</v>
      </c>
      <c r="M54" s="95">
        <v>82446300000000</v>
      </c>
      <c r="N54" s="95">
        <v>83094900000000</v>
      </c>
      <c r="O54" s="95">
        <v>83256100000000</v>
      </c>
      <c r="P54" s="95">
        <v>83197100000000</v>
      </c>
      <c r="Q54" s="95">
        <v>83061500000000</v>
      </c>
      <c r="R54" s="95">
        <v>83205000000000</v>
      </c>
      <c r="S54" s="95">
        <v>83610800000000</v>
      </c>
      <c r="T54" s="95">
        <v>84160800000000</v>
      </c>
      <c r="U54" s="95">
        <v>84763000000000</v>
      </c>
      <c r="V54" s="95">
        <v>85372700000000</v>
      </c>
      <c r="W54" s="95">
        <v>86023900000000</v>
      </c>
      <c r="X54" s="95">
        <v>86628200000000</v>
      </c>
      <c r="Y54" s="95">
        <v>87232700000000</v>
      </c>
      <c r="Z54" s="95">
        <v>87813000000000</v>
      </c>
      <c r="AA54" s="95">
        <v>88399200000000</v>
      </c>
      <c r="AB54" s="95">
        <v>88960900000000</v>
      </c>
      <c r="AC54" s="95">
        <v>89490100000000</v>
      </c>
      <c r="AD54" s="95">
        <v>89924800000000</v>
      </c>
      <c r="AE54" s="95">
        <v>90394200000000</v>
      </c>
      <c r="AF54" s="95">
        <v>90785800000000</v>
      </c>
      <c r="AG54" s="95">
        <v>91083500000000</v>
      </c>
    </row>
    <row r="55" spans="1:33" x14ac:dyDescent="0.35">
      <c r="A55" s="28" t="s">
        <v>1499</v>
      </c>
      <c r="B55" s="95">
        <v>1049740000</v>
      </c>
      <c r="C55" s="95">
        <v>1003650000</v>
      </c>
      <c r="D55" s="95">
        <v>970638000</v>
      </c>
      <c r="E55" s="95">
        <v>972296000</v>
      </c>
      <c r="F55" s="95">
        <v>985892000</v>
      </c>
      <c r="G55" s="95">
        <v>999991000</v>
      </c>
      <c r="H55" s="95">
        <v>1004400000</v>
      </c>
      <c r="I55" s="95">
        <v>1003850000</v>
      </c>
      <c r="J55" s="95">
        <v>1004750000</v>
      </c>
      <c r="K55" s="95">
        <v>1005210000</v>
      </c>
      <c r="L55" s="95">
        <v>1003570000</v>
      </c>
      <c r="M55" s="95">
        <v>1002010000</v>
      </c>
      <c r="N55" s="95">
        <v>995987000</v>
      </c>
      <c r="O55" s="95">
        <v>971268000</v>
      </c>
      <c r="P55" s="95">
        <v>938505000</v>
      </c>
      <c r="Q55" s="95">
        <v>908406000</v>
      </c>
      <c r="R55" s="95">
        <v>891501000</v>
      </c>
      <c r="S55" s="95">
        <v>885282000</v>
      </c>
      <c r="T55" s="95">
        <v>885894000</v>
      </c>
      <c r="U55" s="95">
        <v>888909000</v>
      </c>
      <c r="V55" s="95">
        <v>892853000</v>
      </c>
      <c r="W55" s="95">
        <v>898471000</v>
      </c>
      <c r="X55" s="95">
        <v>903052000</v>
      </c>
      <c r="Y55" s="95">
        <v>907221000</v>
      </c>
      <c r="Z55" s="95">
        <v>911599000</v>
      </c>
      <c r="AA55" s="95">
        <v>915237000</v>
      </c>
      <c r="AB55" s="95">
        <v>917938000</v>
      </c>
      <c r="AC55" s="95">
        <v>919988000</v>
      </c>
      <c r="AD55" s="95">
        <v>918963000</v>
      </c>
      <c r="AE55" s="95">
        <v>917903000</v>
      </c>
      <c r="AF55" s="95">
        <v>914271000</v>
      </c>
      <c r="AG55" s="95">
        <v>906616000</v>
      </c>
    </row>
    <row r="56" spans="1:33" x14ac:dyDescent="0.35">
      <c r="A56" s="28" t="s">
        <v>1498</v>
      </c>
      <c r="B56" s="95">
        <v>11337800000</v>
      </c>
      <c r="C56" s="95">
        <v>10433500000</v>
      </c>
      <c r="D56" s="95">
        <v>10099300000</v>
      </c>
      <c r="E56" s="95">
        <v>10143300000</v>
      </c>
      <c r="F56" s="95">
        <v>10341900000</v>
      </c>
      <c r="G56" s="95">
        <v>10493200000</v>
      </c>
      <c r="H56" s="95">
        <v>10565400000</v>
      </c>
      <c r="I56" s="95">
        <v>10592500000</v>
      </c>
      <c r="J56" s="95">
        <v>10610700000</v>
      </c>
      <c r="K56" s="95">
        <v>10619100000</v>
      </c>
      <c r="L56" s="95">
        <v>10602300000</v>
      </c>
      <c r="M56" s="95">
        <v>10590700000</v>
      </c>
      <c r="N56" s="95">
        <v>10537200000</v>
      </c>
      <c r="O56" s="95">
        <v>10329100000</v>
      </c>
      <c r="P56" s="95">
        <v>10054900000</v>
      </c>
      <c r="Q56" s="95">
        <v>9795010000</v>
      </c>
      <c r="R56" s="95">
        <v>9646280000</v>
      </c>
      <c r="S56" s="95">
        <v>9597400000</v>
      </c>
      <c r="T56" s="95">
        <v>9604810000</v>
      </c>
      <c r="U56" s="95">
        <v>9636540000</v>
      </c>
      <c r="V56" s="95">
        <v>9669840000</v>
      </c>
      <c r="W56" s="95">
        <v>9718860000</v>
      </c>
      <c r="X56" s="95">
        <v>9753520000</v>
      </c>
      <c r="Y56" s="95">
        <v>9787770000</v>
      </c>
      <c r="Z56" s="95">
        <v>9815100000</v>
      </c>
      <c r="AA56" s="95">
        <v>9841270000</v>
      </c>
      <c r="AB56" s="95">
        <v>9858560000</v>
      </c>
      <c r="AC56" s="95">
        <v>9864810000</v>
      </c>
      <c r="AD56" s="95">
        <v>9839250000</v>
      </c>
      <c r="AE56" s="95">
        <v>9820820000</v>
      </c>
      <c r="AF56" s="95">
        <v>9776760000</v>
      </c>
      <c r="AG56" s="95">
        <v>9695260000</v>
      </c>
    </row>
    <row r="57" spans="1:33" x14ac:dyDescent="0.35">
      <c r="A57" s="28" t="s">
        <v>1497</v>
      </c>
      <c r="B57" s="95">
        <v>26712800000</v>
      </c>
      <c r="C57" s="95">
        <v>23631200000</v>
      </c>
      <c r="D57" s="95">
        <v>22780700000</v>
      </c>
      <c r="E57" s="95">
        <v>22872900000</v>
      </c>
      <c r="F57" s="95">
        <v>23468200000</v>
      </c>
      <c r="G57" s="95">
        <v>23776100000</v>
      </c>
      <c r="H57" s="95">
        <v>23979400000</v>
      </c>
      <c r="I57" s="95">
        <v>24112300000</v>
      </c>
      <c r="J57" s="95">
        <v>24159600000</v>
      </c>
      <c r="K57" s="95">
        <v>24177500000</v>
      </c>
      <c r="L57" s="95">
        <v>24124700000</v>
      </c>
      <c r="M57" s="95">
        <v>24100400000</v>
      </c>
      <c r="N57" s="95">
        <v>24012100000</v>
      </c>
      <c r="O57" s="95">
        <v>23702500000</v>
      </c>
      <c r="P57" s="95">
        <v>23299200000</v>
      </c>
      <c r="Q57" s="95">
        <v>22883400000</v>
      </c>
      <c r="R57" s="95">
        <v>22632600000</v>
      </c>
      <c r="S57" s="95">
        <v>22572000000</v>
      </c>
      <c r="T57" s="95">
        <v>22589500000</v>
      </c>
      <c r="U57" s="95">
        <v>22657200000</v>
      </c>
      <c r="V57" s="95">
        <v>22707500000</v>
      </c>
      <c r="W57" s="95">
        <v>22784000000</v>
      </c>
      <c r="X57" s="95">
        <v>22815600000</v>
      </c>
      <c r="Y57" s="95">
        <v>22862800000</v>
      </c>
      <c r="Z57" s="95">
        <v>22866200000</v>
      </c>
      <c r="AA57" s="95">
        <v>22886300000</v>
      </c>
      <c r="AB57" s="95">
        <v>22888900000</v>
      </c>
      <c r="AC57" s="95">
        <v>22858500000</v>
      </c>
      <c r="AD57" s="95">
        <v>22755200000</v>
      </c>
      <c r="AE57" s="95">
        <v>22690800000</v>
      </c>
      <c r="AF57" s="95">
        <v>22568000000</v>
      </c>
      <c r="AG57" s="95">
        <v>22382000000</v>
      </c>
    </row>
    <row r="58" spans="1:33" x14ac:dyDescent="0.35">
      <c r="A58" s="28" t="s">
        <v>1496</v>
      </c>
      <c r="B58" s="95">
        <v>2313960000</v>
      </c>
      <c r="C58" s="95">
        <v>1831590000</v>
      </c>
      <c r="D58" s="95">
        <v>1857590000</v>
      </c>
      <c r="E58" s="95">
        <v>1947960000</v>
      </c>
      <c r="F58" s="95">
        <v>2025060000</v>
      </c>
      <c r="G58" s="95">
        <v>2093570000</v>
      </c>
      <c r="H58" s="95">
        <v>2147760000</v>
      </c>
      <c r="I58" s="95">
        <v>2188880000</v>
      </c>
      <c r="J58" s="95">
        <v>2212260000</v>
      </c>
      <c r="K58" s="95">
        <v>2230030000</v>
      </c>
      <c r="L58" s="95">
        <v>2240110000</v>
      </c>
      <c r="M58" s="95">
        <v>2252840000</v>
      </c>
      <c r="N58" s="95">
        <v>2242100000</v>
      </c>
      <c r="O58" s="95">
        <v>2213470000</v>
      </c>
      <c r="P58" s="95">
        <v>2173980000</v>
      </c>
      <c r="Q58" s="95">
        <v>2135840000</v>
      </c>
      <c r="R58" s="95">
        <v>2115410000</v>
      </c>
      <c r="S58" s="95">
        <v>2112840000</v>
      </c>
      <c r="T58" s="95">
        <v>2117000000</v>
      </c>
      <c r="U58" s="95">
        <v>2127720000</v>
      </c>
      <c r="V58" s="95">
        <v>2135650000</v>
      </c>
      <c r="W58" s="95">
        <v>2146440000</v>
      </c>
      <c r="X58" s="95">
        <v>2155310000</v>
      </c>
      <c r="Y58" s="95">
        <v>2161030000</v>
      </c>
      <c r="Z58" s="95">
        <v>2165620000</v>
      </c>
      <c r="AA58" s="95">
        <v>2170240000</v>
      </c>
      <c r="AB58" s="95">
        <v>2173500000</v>
      </c>
      <c r="AC58" s="95">
        <v>2171900000</v>
      </c>
      <c r="AD58" s="95">
        <v>2163090000</v>
      </c>
      <c r="AE58" s="95">
        <v>2157960000</v>
      </c>
      <c r="AF58" s="95">
        <v>2151860000</v>
      </c>
      <c r="AG58" s="95">
        <v>2136570000</v>
      </c>
    </row>
    <row r="59" spans="1:33" x14ac:dyDescent="0.35">
      <c r="A59" s="28" t="s">
        <v>1495</v>
      </c>
      <c r="B59" s="95">
        <v>1908880000</v>
      </c>
      <c r="C59" s="95">
        <v>1654370000</v>
      </c>
      <c r="D59" s="95">
        <v>1634180000</v>
      </c>
      <c r="E59" s="95">
        <v>1672670000</v>
      </c>
      <c r="F59" s="95">
        <v>1718750000</v>
      </c>
      <c r="G59" s="95">
        <v>1759060000</v>
      </c>
      <c r="H59" s="95">
        <v>1785940000</v>
      </c>
      <c r="I59" s="95">
        <v>1803350000</v>
      </c>
      <c r="J59" s="95">
        <v>1813900000</v>
      </c>
      <c r="K59" s="95">
        <v>1821400000</v>
      </c>
      <c r="L59" s="95">
        <v>1823890000</v>
      </c>
      <c r="M59" s="95">
        <v>1827650000</v>
      </c>
      <c r="N59" s="95">
        <v>1818370000</v>
      </c>
      <c r="O59" s="95">
        <v>1786800000</v>
      </c>
      <c r="P59" s="95">
        <v>1744520000</v>
      </c>
      <c r="Q59" s="95">
        <v>1704510000</v>
      </c>
      <c r="R59" s="95">
        <v>1682280000</v>
      </c>
      <c r="S59" s="95">
        <v>1676290000</v>
      </c>
      <c r="T59" s="95">
        <v>1678580000</v>
      </c>
      <c r="U59" s="95">
        <v>1685640000</v>
      </c>
      <c r="V59" s="95">
        <v>1691960000</v>
      </c>
      <c r="W59" s="95">
        <v>1700920000</v>
      </c>
      <c r="X59" s="95">
        <v>1707990000</v>
      </c>
      <c r="Y59" s="95">
        <v>1713640000</v>
      </c>
      <c r="Z59" s="95">
        <v>1718470000</v>
      </c>
      <c r="AA59" s="95">
        <v>1723060000</v>
      </c>
      <c r="AB59" s="95">
        <v>1726280000</v>
      </c>
      <c r="AC59" s="95">
        <v>1726690000</v>
      </c>
      <c r="AD59" s="95">
        <v>1721490000</v>
      </c>
      <c r="AE59" s="95">
        <v>1718110000</v>
      </c>
      <c r="AF59" s="95">
        <v>1712020000</v>
      </c>
      <c r="AG59" s="95">
        <v>1698760000</v>
      </c>
    </row>
    <row r="60" spans="1:33" x14ac:dyDescent="0.35">
      <c r="A60" s="28" t="s">
        <v>1494</v>
      </c>
      <c r="B60" s="95">
        <v>56821400000</v>
      </c>
      <c r="C60" s="95">
        <v>44136500000</v>
      </c>
      <c r="D60" s="95">
        <v>42608300000</v>
      </c>
      <c r="E60" s="95">
        <v>43199200000</v>
      </c>
      <c r="F60" s="95">
        <v>45244100000</v>
      </c>
      <c r="G60" s="95">
        <v>45879400000</v>
      </c>
      <c r="H60" s="95">
        <v>46670300000</v>
      </c>
      <c r="I60" s="95">
        <v>47464900000</v>
      </c>
      <c r="J60" s="95">
        <v>47684700000</v>
      </c>
      <c r="K60" s="95">
        <v>47821800000</v>
      </c>
      <c r="L60" s="95">
        <v>47715600000</v>
      </c>
      <c r="M60" s="95">
        <v>47766500000</v>
      </c>
      <c r="N60" s="95">
        <v>47743200000</v>
      </c>
      <c r="O60" s="95">
        <v>47980000000</v>
      </c>
      <c r="P60" s="95">
        <v>48299900000</v>
      </c>
      <c r="Q60" s="95">
        <v>48375900000</v>
      </c>
      <c r="R60" s="95">
        <v>48340100000</v>
      </c>
      <c r="S60" s="95">
        <v>48508400000</v>
      </c>
      <c r="T60" s="95">
        <v>48555600000</v>
      </c>
      <c r="U60" s="95">
        <v>48686100000</v>
      </c>
      <c r="V60" s="95">
        <v>48680700000</v>
      </c>
      <c r="W60" s="95">
        <v>48668300000</v>
      </c>
      <c r="X60" s="95">
        <v>48511900000</v>
      </c>
      <c r="Y60" s="95">
        <v>48449800000</v>
      </c>
      <c r="Z60" s="95">
        <v>48183900000</v>
      </c>
      <c r="AA60" s="95">
        <v>48028800000</v>
      </c>
      <c r="AB60" s="95">
        <v>47854400000</v>
      </c>
      <c r="AC60" s="95">
        <v>47577400000</v>
      </c>
      <c r="AD60" s="95">
        <v>47136500000</v>
      </c>
      <c r="AE60" s="95">
        <v>46891200000</v>
      </c>
      <c r="AF60" s="95">
        <v>46551600000</v>
      </c>
      <c r="AG60" s="95">
        <v>46194600000</v>
      </c>
    </row>
    <row r="61" spans="1:33" x14ac:dyDescent="0.35">
      <c r="A61" s="28" t="s">
        <v>1493</v>
      </c>
      <c r="B61" s="95">
        <v>256460000</v>
      </c>
      <c r="C61" s="95">
        <v>236241000</v>
      </c>
      <c r="D61" s="95">
        <v>230749000</v>
      </c>
      <c r="E61" s="95">
        <v>233341000</v>
      </c>
      <c r="F61" s="95">
        <v>237757000</v>
      </c>
      <c r="G61" s="95">
        <v>242181000</v>
      </c>
      <c r="H61" s="95">
        <v>244359000</v>
      </c>
      <c r="I61" s="95">
        <v>245230000</v>
      </c>
      <c r="J61" s="95">
        <v>245990000</v>
      </c>
      <c r="K61" s="95">
        <v>246493000</v>
      </c>
      <c r="L61" s="95">
        <v>246449000</v>
      </c>
      <c r="M61" s="95">
        <v>246457000</v>
      </c>
      <c r="N61" s="95">
        <v>245026000</v>
      </c>
      <c r="O61" s="95">
        <v>239503000</v>
      </c>
      <c r="P61" s="95">
        <v>232163000</v>
      </c>
      <c r="Q61" s="95">
        <v>225392000</v>
      </c>
      <c r="R61" s="95">
        <v>221622000</v>
      </c>
      <c r="S61" s="95">
        <v>220329000</v>
      </c>
      <c r="T61" s="95">
        <v>220549000</v>
      </c>
      <c r="U61" s="95">
        <v>221393000</v>
      </c>
      <c r="V61" s="95">
        <v>222338000</v>
      </c>
      <c r="W61" s="95">
        <v>223697000</v>
      </c>
      <c r="X61" s="95">
        <v>224820000</v>
      </c>
      <c r="Y61" s="95">
        <v>225774000</v>
      </c>
      <c r="Z61" s="95">
        <v>226741000</v>
      </c>
      <c r="AA61" s="95">
        <v>227573000</v>
      </c>
      <c r="AB61" s="95">
        <v>228192000</v>
      </c>
      <c r="AC61" s="95">
        <v>228552000</v>
      </c>
      <c r="AD61" s="95">
        <v>228169000</v>
      </c>
      <c r="AE61" s="95">
        <v>227856000</v>
      </c>
      <c r="AF61" s="95">
        <v>227033000</v>
      </c>
      <c r="AG61" s="95">
        <v>225183000</v>
      </c>
    </row>
    <row r="62" spans="1:33" x14ac:dyDescent="0.35">
      <c r="A62" s="28" t="s">
        <v>1492</v>
      </c>
      <c r="B62" s="95">
        <v>620084000</v>
      </c>
      <c r="C62" s="95">
        <v>591320000</v>
      </c>
      <c r="D62" s="95">
        <v>572719000</v>
      </c>
      <c r="E62" s="95">
        <v>574305000</v>
      </c>
      <c r="F62" s="95">
        <v>582505000</v>
      </c>
      <c r="G62" s="95">
        <v>591166000</v>
      </c>
      <c r="H62" s="95">
        <v>594067000</v>
      </c>
      <c r="I62" s="95">
        <v>593908000</v>
      </c>
      <c r="J62" s="95">
        <v>594607000</v>
      </c>
      <c r="K62" s="95">
        <v>594861000</v>
      </c>
      <c r="L62" s="95">
        <v>594021000</v>
      </c>
      <c r="M62" s="95">
        <v>593142000</v>
      </c>
      <c r="N62" s="95">
        <v>589578000</v>
      </c>
      <c r="O62" s="95">
        <v>574908000</v>
      </c>
      <c r="P62" s="95">
        <v>555549000</v>
      </c>
      <c r="Q62" s="95">
        <v>537782000</v>
      </c>
      <c r="R62" s="95">
        <v>527825000</v>
      </c>
      <c r="S62" s="95">
        <v>524099000</v>
      </c>
      <c r="T62" s="95">
        <v>524484000</v>
      </c>
      <c r="U62" s="95">
        <v>526303000</v>
      </c>
      <c r="V62" s="95">
        <v>528581000</v>
      </c>
      <c r="W62" s="95">
        <v>531934000</v>
      </c>
      <c r="X62" s="95">
        <v>534693000</v>
      </c>
      <c r="Y62" s="95">
        <v>537172000</v>
      </c>
      <c r="Z62" s="95">
        <v>539719000</v>
      </c>
      <c r="AA62" s="95">
        <v>541895000</v>
      </c>
      <c r="AB62" s="95">
        <v>543522000</v>
      </c>
      <c r="AC62" s="95">
        <v>544668000</v>
      </c>
      <c r="AD62" s="95">
        <v>544079000</v>
      </c>
      <c r="AE62" s="95">
        <v>543468000</v>
      </c>
      <c r="AF62" s="95">
        <v>541374000</v>
      </c>
      <c r="AG62" s="95">
        <v>536796000</v>
      </c>
    </row>
    <row r="63" spans="1:33" x14ac:dyDescent="0.35">
      <c r="A63" s="28" t="s">
        <v>1491</v>
      </c>
      <c r="B63" s="95">
        <v>1426430000</v>
      </c>
      <c r="C63" s="95">
        <v>1276140000</v>
      </c>
      <c r="D63" s="95">
        <v>1200780000</v>
      </c>
      <c r="E63" s="95">
        <v>1182190000</v>
      </c>
      <c r="F63" s="95">
        <v>1212680000</v>
      </c>
      <c r="G63" s="95">
        <v>1215210000</v>
      </c>
      <c r="H63" s="95">
        <v>1217400000</v>
      </c>
      <c r="I63" s="95">
        <v>1219290000</v>
      </c>
      <c r="J63" s="95">
        <v>1216630000</v>
      </c>
      <c r="K63" s="95">
        <v>1212750000</v>
      </c>
      <c r="L63" s="95">
        <v>1205210000</v>
      </c>
      <c r="M63" s="95">
        <v>1199770000</v>
      </c>
      <c r="N63" s="95">
        <v>1197650000</v>
      </c>
      <c r="O63" s="95">
        <v>1189820000</v>
      </c>
      <c r="P63" s="95">
        <v>1180750000</v>
      </c>
      <c r="Q63" s="95">
        <v>1168190000</v>
      </c>
      <c r="R63" s="95">
        <v>1159040000</v>
      </c>
      <c r="S63" s="95">
        <v>1157450000</v>
      </c>
      <c r="T63" s="95">
        <v>1157610000</v>
      </c>
      <c r="U63" s="95">
        <v>1159500000</v>
      </c>
      <c r="V63" s="95">
        <v>1159740000</v>
      </c>
      <c r="W63" s="95">
        <v>1160840000</v>
      </c>
      <c r="X63" s="95">
        <v>1158460000</v>
      </c>
      <c r="Y63" s="95">
        <v>1158950000</v>
      </c>
      <c r="Z63" s="95">
        <v>1154980000</v>
      </c>
      <c r="AA63" s="95">
        <v>1153290000</v>
      </c>
      <c r="AB63" s="95">
        <v>1150800000</v>
      </c>
      <c r="AC63" s="95">
        <v>1146660000</v>
      </c>
      <c r="AD63" s="95">
        <v>1139100000</v>
      </c>
      <c r="AE63" s="95">
        <v>1134550000</v>
      </c>
      <c r="AF63" s="95">
        <v>1125820000</v>
      </c>
      <c r="AG63" s="95">
        <v>1115790000</v>
      </c>
    </row>
    <row r="64" spans="1:33" x14ac:dyDescent="0.35">
      <c r="A64" s="28" t="s">
        <v>1490</v>
      </c>
      <c r="B64" s="95">
        <v>191836000</v>
      </c>
      <c r="C64" s="95">
        <v>168552000</v>
      </c>
      <c r="D64" s="95">
        <v>158627000</v>
      </c>
      <c r="E64" s="95">
        <v>156387000</v>
      </c>
      <c r="F64" s="95">
        <v>160884000</v>
      </c>
      <c r="G64" s="95">
        <v>161256000</v>
      </c>
      <c r="H64" s="95">
        <v>161765000</v>
      </c>
      <c r="I64" s="95">
        <v>162281000</v>
      </c>
      <c r="J64" s="95">
        <v>162007000</v>
      </c>
      <c r="K64" s="95">
        <v>161507000</v>
      </c>
      <c r="L64" s="95">
        <v>160517000</v>
      </c>
      <c r="M64" s="95">
        <v>159831000</v>
      </c>
      <c r="N64" s="95">
        <v>159631000</v>
      </c>
      <c r="O64" s="95">
        <v>159003000</v>
      </c>
      <c r="P64" s="95">
        <v>158368000</v>
      </c>
      <c r="Q64" s="95">
        <v>157159000</v>
      </c>
      <c r="R64" s="95">
        <v>156181000</v>
      </c>
      <c r="S64" s="95">
        <v>156095000</v>
      </c>
      <c r="T64" s="95">
        <v>156126000</v>
      </c>
      <c r="U64" s="95">
        <v>156381000</v>
      </c>
      <c r="V64" s="95">
        <v>156341000</v>
      </c>
      <c r="W64" s="95">
        <v>156409000</v>
      </c>
      <c r="X64" s="95">
        <v>155989000</v>
      </c>
      <c r="Y64" s="95">
        <v>155979000</v>
      </c>
      <c r="Z64" s="95">
        <v>155297000</v>
      </c>
      <c r="AA64" s="95">
        <v>154980000</v>
      </c>
      <c r="AB64" s="95">
        <v>154564000</v>
      </c>
      <c r="AC64" s="95">
        <v>153885000</v>
      </c>
      <c r="AD64" s="95">
        <v>152768000</v>
      </c>
      <c r="AE64" s="95">
        <v>152109000</v>
      </c>
      <c r="AF64" s="95">
        <v>150908000</v>
      </c>
      <c r="AG64" s="95">
        <v>149565000</v>
      </c>
    </row>
    <row r="65" spans="1:33" x14ac:dyDescent="0.35">
      <c r="A65" s="28" t="s">
        <v>1489</v>
      </c>
      <c r="B65" s="28">
        <v>0</v>
      </c>
      <c r="C65" s="28">
        <v>0</v>
      </c>
      <c r="D65" s="28">
        <v>0</v>
      </c>
      <c r="E65" s="28">
        <v>0</v>
      </c>
      <c r="F65" s="28">
        <v>0</v>
      </c>
      <c r="G65" s="28">
        <v>0</v>
      </c>
      <c r="H65" s="28">
        <v>0</v>
      </c>
      <c r="I65" s="28">
        <v>0</v>
      </c>
      <c r="J65" s="28">
        <v>0</v>
      </c>
      <c r="K65" s="28">
        <v>0</v>
      </c>
      <c r="L65" s="28">
        <v>0</v>
      </c>
      <c r="M65" s="28">
        <v>0</v>
      </c>
      <c r="N65" s="28">
        <v>0</v>
      </c>
      <c r="O65" s="28">
        <v>0</v>
      </c>
      <c r="P65" s="28">
        <v>0</v>
      </c>
      <c r="Q65" s="28">
        <v>0</v>
      </c>
      <c r="R65" s="28">
        <v>0</v>
      </c>
      <c r="S65" s="28">
        <v>0</v>
      </c>
      <c r="T65" s="28">
        <v>0</v>
      </c>
      <c r="U65" s="28">
        <v>0</v>
      </c>
      <c r="V65" s="28">
        <v>0</v>
      </c>
      <c r="W65" s="28">
        <v>0</v>
      </c>
      <c r="X65" s="28">
        <v>0</v>
      </c>
      <c r="Y65" s="28">
        <v>0</v>
      </c>
      <c r="Z65" s="28">
        <v>0</v>
      </c>
      <c r="AA65" s="28">
        <v>0</v>
      </c>
      <c r="AB65" s="28">
        <v>0</v>
      </c>
      <c r="AC65" s="28">
        <v>0</v>
      </c>
      <c r="AD65" s="28">
        <v>0</v>
      </c>
      <c r="AE65" s="28">
        <v>0</v>
      </c>
      <c r="AF65" s="28">
        <v>0</v>
      </c>
      <c r="AG65" s="28">
        <v>0</v>
      </c>
    </row>
    <row r="66" spans="1:33" x14ac:dyDescent="0.35">
      <c r="A66" s="28" t="s">
        <v>1488</v>
      </c>
      <c r="B66" s="95">
        <v>247712000000000</v>
      </c>
      <c r="C66" s="95">
        <v>229125000000000</v>
      </c>
      <c r="D66" s="95">
        <v>248163000000000</v>
      </c>
      <c r="E66" s="95">
        <v>263648000000000</v>
      </c>
      <c r="F66" s="95">
        <v>275946000000000</v>
      </c>
      <c r="G66" s="95">
        <v>287166000000000</v>
      </c>
      <c r="H66" s="95">
        <v>296991000000000</v>
      </c>
      <c r="I66" s="95">
        <v>304335000000000</v>
      </c>
      <c r="J66" s="95">
        <v>311533000000000</v>
      </c>
      <c r="K66" s="95">
        <v>318683000000000</v>
      </c>
      <c r="L66" s="95">
        <v>325125000000000</v>
      </c>
      <c r="M66" s="95">
        <v>331834000000000</v>
      </c>
      <c r="N66" s="95">
        <v>337919000000000</v>
      </c>
      <c r="O66" s="95">
        <v>343485000000000</v>
      </c>
      <c r="P66" s="95">
        <v>348440000000000</v>
      </c>
      <c r="Q66" s="95">
        <v>352830000000000</v>
      </c>
      <c r="R66" s="95">
        <v>357532000000000</v>
      </c>
      <c r="S66" s="95">
        <v>361505000000000</v>
      </c>
      <c r="T66" s="95">
        <v>365546000000000</v>
      </c>
      <c r="U66" s="95">
        <v>369551000000000</v>
      </c>
      <c r="V66" s="95">
        <v>373826000000000</v>
      </c>
      <c r="W66" s="95">
        <v>378245000000000</v>
      </c>
      <c r="X66" s="95">
        <v>382431000000000</v>
      </c>
      <c r="Y66" s="95">
        <v>387160000000000</v>
      </c>
      <c r="Z66" s="95">
        <v>391454000000000</v>
      </c>
      <c r="AA66" s="95">
        <v>396124000000000</v>
      </c>
      <c r="AB66" s="95">
        <v>400696000000000</v>
      </c>
      <c r="AC66" s="95">
        <v>405715000000000</v>
      </c>
      <c r="AD66" s="95">
        <v>410193000000000</v>
      </c>
      <c r="AE66" s="95">
        <v>414809000000000</v>
      </c>
      <c r="AF66" s="95">
        <v>420168000000000</v>
      </c>
      <c r="AG66" s="95">
        <v>424467000000000</v>
      </c>
    </row>
    <row r="67" spans="1:33" x14ac:dyDescent="0.35">
      <c r="A67" s="28" t="s">
        <v>1487</v>
      </c>
      <c r="B67" s="95">
        <v>8277220000</v>
      </c>
      <c r="C67" s="95">
        <v>7746190000</v>
      </c>
      <c r="D67" s="95">
        <v>8377330000</v>
      </c>
      <c r="E67" s="95">
        <v>8891550000</v>
      </c>
      <c r="F67" s="95">
        <v>9305620000</v>
      </c>
      <c r="G67" s="95">
        <v>9663070000</v>
      </c>
      <c r="H67" s="95">
        <v>9931250000</v>
      </c>
      <c r="I67" s="95">
        <v>10061100000</v>
      </c>
      <c r="J67" s="95">
        <v>10226700000</v>
      </c>
      <c r="K67" s="95">
        <v>10376700000</v>
      </c>
      <c r="L67" s="95">
        <v>10540100000</v>
      </c>
      <c r="M67" s="95">
        <v>10711900000</v>
      </c>
      <c r="N67" s="95">
        <v>10930500000</v>
      </c>
      <c r="O67" s="95">
        <v>11113900000</v>
      </c>
      <c r="P67" s="95">
        <v>11267100000</v>
      </c>
      <c r="Q67" s="95">
        <v>11403800000</v>
      </c>
      <c r="R67" s="95">
        <v>11564400000</v>
      </c>
      <c r="S67" s="95">
        <v>11707800000</v>
      </c>
      <c r="T67" s="95">
        <v>11848400000</v>
      </c>
      <c r="U67" s="95">
        <v>11988400000</v>
      </c>
      <c r="V67" s="95">
        <v>12147100000</v>
      </c>
      <c r="W67" s="95">
        <v>12314500000</v>
      </c>
      <c r="X67" s="95">
        <v>12470300000</v>
      </c>
      <c r="Y67" s="95">
        <v>12650200000</v>
      </c>
      <c r="Z67" s="95">
        <v>12806500000</v>
      </c>
      <c r="AA67" s="95">
        <v>12978600000</v>
      </c>
      <c r="AB67" s="95">
        <v>13147100000</v>
      </c>
      <c r="AC67" s="95">
        <v>13351700000</v>
      </c>
      <c r="AD67" s="95">
        <v>13519300000</v>
      </c>
      <c r="AE67" s="95">
        <v>13701100000</v>
      </c>
      <c r="AF67" s="95">
        <v>13918600000</v>
      </c>
      <c r="AG67" s="95">
        <v>14091900000</v>
      </c>
    </row>
    <row r="68" spans="1:33" x14ac:dyDescent="0.35">
      <c r="A68" s="28" t="s">
        <v>1486</v>
      </c>
      <c r="B68" s="95">
        <v>58397300000</v>
      </c>
      <c r="C68" s="95">
        <v>51999800000</v>
      </c>
      <c r="D68" s="95">
        <v>56830100000</v>
      </c>
      <c r="E68" s="95">
        <v>60452700000</v>
      </c>
      <c r="F68" s="95">
        <v>63142400000</v>
      </c>
      <c r="G68" s="95">
        <v>65399200000</v>
      </c>
      <c r="H68" s="95">
        <v>67160900000</v>
      </c>
      <c r="I68" s="95">
        <v>68412500000</v>
      </c>
      <c r="J68" s="95">
        <v>69650900000</v>
      </c>
      <c r="K68" s="95">
        <v>70903600000</v>
      </c>
      <c r="L68" s="95">
        <v>72005900000</v>
      </c>
      <c r="M68" s="95">
        <v>73188700000</v>
      </c>
      <c r="N68" s="95">
        <v>74522900000</v>
      </c>
      <c r="O68" s="95">
        <v>75791700000</v>
      </c>
      <c r="P68" s="95">
        <v>76846100000</v>
      </c>
      <c r="Q68" s="95">
        <v>77821600000</v>
      </c>
      <c r="R68" s="95">
        <v>78847800000</v>
      </c>
      <c r="S68" s="95">
        <v>79793100000</v>
      </c>
      <c r="T68" s="95">
        <v>80778100000</v>
      </c>
      <c r="U68" s="95">
        <v>81746600000</v>
      </c>
      <c r="V68" s="95">
        <v>82796700000</v>
      </c>
      <c r="W68" s="95">
        <v>83885600000</v>
      </c>
      <c r="X68" s="95">
        <v>84905500000</v>
      </c>
      <c r="Y68" s="95">
        <v>86129700000</v>
      </c>
      <c r="Z68" s="95">
        <v>87191700000</v>
      </c>
      <c r="AA68" s="95">
        <v>88378300000</v>
      </c>
      <c r="AB68" s="95">
        <v>89570000000</v>
      </c>
      <c r="AC68" s="95">
        <v>90964600000</v>
      </c>
      <c r="AD68" s="95">
        <v>92208400000</v>
      </c>
      <c r="AE68" s="95">
        <v>93500900000</v>
      </c>
      <c r="AF68" s="95">
        <v>95033200000</v>
      </c>
      <c r="AG68" s="95">
        <v>96276700000</v>
      </c>
    </row>
    <row r="69" spans="1:33" x14ac:dyDescent="0.35">
      <c r="A69" s="28" t="s">
        <v>1485</v>
      </c>
      <c r="B69" s="95">
        <v>150428000000</v>
      </c>
      <c r="C69" s="95">
        <v>133428000000</v>
      </c>
      <c r="D69" s="95">
        <v>145240000000</v>
      </c>
      <c r="E69" s="95">
        <v>154264000000</v>
      </c>
      <c r="F69" s="95">
        <v>160063000000</v>
      </c>
      <c r="G69" s="95">
        <v>164926000000</v>
      </c>
      <c r="H69" s="95">
        <v>169182000000</v>
      </c>
      <c r="I69" s="95">
        <v>174095000000</v>
      </c>
      <c r="J69" s="95">
        <v>177754000000</v>
      </c>
      <c r="K69" s="95">
        <v>181914000000</v>
      </c>
      <c r="L69" s="95">
        <v>184701000000</v>
      </c>
      <c r="M69" s="95">
        <v>187815000000</v>
      </c>
      <c r="N69" s="95">
        <v>190692000000</v>
      </c>
      <c r="O69" s="95">
        <v>193742000000</v>
      </c>
      <c r="P69" s="95">
        <v>196440000000</v>
      </c>
      <c r="Q69" s="95">
        <v>198986000000</v>
      </c>
      <c r="R69" s="95">
        <v>201291000000</v>
      </c>
      <c r="S69" s="95">
        <v>203296000000</v>
      </c>
      <c r="T69" s="95">
        <v>205539000000</v>
      </c>
      <c r="U69" s="95">
        <v>207711000000</v>
      </c>
      <c r="V69" s="95">
        <v>209926000000</v>
      </c>
      <c r="W69" s="95">
        <v>212192000000</v>
      </c>
      <c r="X69" s="95">
        <v>214309000000</v>
      </c>
      <c r="Y69" s="95">
        <v>217096000000</v>
      </c>
      <c r="Z69" s="95">
        <v>219457000000</v>
      </c>
      <c r="AA69" s="95">
        <v>222158000000</v>
      </c>
      <c r="AB69" s="95">
        <v>224963000000</v>
      </c>
      <c r="AC69" s="95">
        <v>228065000000</v>
      </c>
      <c r="AD69" s="95">
        <v>231079000000</v>
      </c>
      <c r="AE69" s="95">
        <v>233964000000</v>
      </c>
      <c r="AF69" s="95">
        <v>237357000000</v>
      </c>
      <c r="AG69" s="95">
        <v>239964000000</v>
      </c>
    </row>
    <row r="70" spans="1:33" x14ac:dyDescent="0.35">
      <c r="A70" s="28" t="s">
        <v>1484</v>
      </c>
      <c r="B70" s="95">
        <v>15931900000</v>
      </c>
      <c r="C70" s="95">
        <v>12852400000</v>
      </c>
      <c r="D70" s="95">
        <v>14265500000</v>
      </c>
      <c r="E70" s="95">
        <v>15219000000</v>
      </c>
      <c r="F70" s="95">
        <v>15609500000</v>
      </c>
      <c r="G70" s="95">
        <v>15894500000</v>
      </c>
      <c r="H70" s="95">
        <v>16249500000</v>
      </c>
      <c r="I70" s="95">
        <v>17135600000</v>
      </c>
      <c r="J70" s="95">
        <v>17618900000</v>
      </c>
      <c r="K70" s="95">
        <v>18273800000</v>
      </c>
      <c r="L70" s="95">
        <v>18542700000</v>
      </c>
      <c r="M70" s="95">
        <v>18871400000</v>
      </c>
      <c r="N70" s="95">
        <v>19021800000</v>
      </c>
      <c r="O70" s="95">
        <v>19318700000</v>
      </c>
      <c r="P70" s="95">
        <v>19602100000</v>
      </c>
      <c r="Q70" s="95">
        <v>19889800000</v>
      </c>
      <c r="R70" s="95">
        <v>20052100000</v>
      </c>
      <c r="S70" s="95">
        <v>20184500000</v>
      </c>
      <c r="T70" s="95">
        <v>20391300000</v>
      </c>
      <c r="U70" s="95">
        <v>20579400000</v>
      </c>
      <c r="V70" s="95">
        <v>20729200000</v>
      </c>
      <c r="W70" s="95">
        <v>20864800000</v>
      </c>
      <c r="X70" s="95">
        <v>20995500000</v>
      </c>
      <c r="Y70" s="95">
        <v>21229900000</v>
      </c>
      <c r="Z70" s="95">
        <v>21423000000</v>
      </c>
      <c r="AA70" s="95">
        <v>21659900000</v>
      </c>
      <c r="AB70" s="95">
        <v>21935700000</v>
      </c>
      <c r="AC70" s="95">
        <v>22190400000</v>
      </c>
      <c r="AD70" s="95">
        <v>22522400000</v>
      </c>
      <c r="AE70" s="95">
        <v>22788000000</v>
      </c>
      <c r="AF70" s="95">
        <v>23085400000</v>
      </c>
      <c r="AG70" s="95">
        <v>23306700000</v>
      </c>
    </row>
    <row r="71" spans="1:33" x14ac:dyDescent="0.35">
      <c r="A71" s="28" t="s">
        <v>1483</v>
      </c>
      <c r="B71" s="95">
        <v>12821100000</v>
      </c>
      <c r="C71" s="95">
        <v>11067800000</v>
      </c>
      <c r="D71" s="95">
        <v>12129000000</v>
      </c>
      <c r="E71" s="95">
        <v>12902200000</v>
      </c>
      <c r="F71" s="95">
        <v>13363900000</v>
      </c>
      <c r="G71" s="95">
        <v>13739100000</v>
      </c>
      <c r="H71" s="95">
        <v>14082000000</v>
      </c>
      <c r="I71" s="95">
        <v>14557000000</v>
      </c>
      <c r="J71" s="95">
        <v>14883400000</v>
      </c>
      <c r="K71" s="95">
        <v>15273600000</v>
      </c>
      <c r="L71" s="95">
        <v>15505800000</v>
      </c>
      <c r="M71" s="95">
        <v>15769800000</v>
      </c>
      <c r="N71" s="95">
        <v>15989700000</v>
      </c>
      <c r="O71" s="95">
        <v>16250300000</v>
      </c>
      <c r="P71" s="95">
        <v>16482500000</v>
      </c>
      <c r="Q71" s="95">
        <v>16705800000</v>
      </c>
      <c r="R71" s="95">
        <v>16891200000</v>
      </c>
      <c r="S71" s="95">
        <v>17052700000</v>
      </c>
      <c r="T71" s="95">
        <v>17244900000</v>
      </c>
      <c r="U71" s="95">
        <v>17428700000</v>
      </c>
      <c r="V71" s="95">
        <v>17608900000</v>
      </c>
      <c r="W71" s="95">
        <v>17789100000</v>
      </c>
      <c r="X71" s="95">
        <v>17959100000</v>
      </c>
      <c r="Y71" s="95">
        <v>18191400000</v>
      </c>
      <c r="Z71" s="95">
        <v>18388900000</v>
      </c>
      <c r="AA71" s="95">
        <v>18616800000</v>
      </c>
      <c r="AB71" s="95">
        <v>18859400000</v>
      </c>
      <c r="AC71" s="95">
        <v>19118700000</v>
      </c>
      <c r="AD71" s="95">
        <v>19386000000</v>
      </c>
      <c r="AE71" s="95">
        <v>19634700000</v>
      </c>
      <c r="AF71" s="95">
        <v>19923200000</v>
      </c>
      <c r="AG71" s="95">
        <v>20147700000</v>
      </c>
    </row>
    <row r="72" spans="1:33" x14ac:dyDescent="0.35">
      <c r="A72" s="28" t="s">
        <v>1482</v>
      </c>
      <c r="B72" s="95">
        <v>126565000000</v>
      </c>
      <c r="C72" s="95">
        <v>75676100000</v>
      </c>
      <c r="D72" s="95">
        <v>90268100000</v>
      </c>
      <c r="E72" s="95">
        <v>98493500000</v>
      </c>
      <c r="F72" s="95">
        <v>96926700000</v>
      </c>
      <c r="G72" s="95">
        <v>94695300000</v>
      </c>
      <c r="H72" s="95">
        <v>95926900000</v>
      </c>
      <c r="I72" s="95">
        <v>111054000000</v>
      </c>
      <c r="J72" s="95">
        <v>116985000000</v>
      </c>
      <c r="K72" s="95">
        <v>126634000000</v>
      </c>
      <c r="L72" s="95">
        <v>128253000000</v>
      </c>
      <c r="M72" s="95">
        <v>130877000000</v>
      </c>
      <c r="N72" s="95">
        <v>128481000000</v>
      </c>
      <c r="O72" s="95">
        <v>129721000000</v>
      </c>
      <c r="P72" s="95">
        <v>131476000000</v>
      </c>
      <c r="Q72" s="95">
        <v>133651000000</v>
      </c>
      <c r="R72" s="95">
        <v>132703000000</v>
      </c>
      <c r="S72" s="95">
        <v>131619000000</v>
      </c>
      <c r="T72" s="95">
        <v>132018000000</v>
      </c>
      <c r="U72" s="95">
        <v>132030000000</v>
      </c>
      <c r="V72" s="95">
        <v>130831000000</v>
      </c>
      <c r="W72" s="95">
        <v>129169000000</v>
      </c>
      <c r="X72" s="95">
        <v>127649000000</v>
      </c>
      <c r="Y72" s="95">
        <v>127643000000</v>
      </c>
      <c r="Z72" s="95">
        <v>127339000000</v>
      </c>
      <c r="AA72" s="95">
        <v>127531000000</v>
      </c>
      <c r="AB72" s="95">
        <v>128505000000</v>
      </c>
      <c r="AC72" s="95">
        <v>128196000000</v>
      </c>
      <c r="AD72" s="95">
        <v>130306000000</v>
      </c>
      <c r="AE72" s="95">
        <v>130707000000</v>
      </c>
      <c r="AF72" s="95">
        <v>130893000000</v>
      </c>
      <c r="AG72" s="95">
        <v>130545000000</v>
      </c>
    </row>
    <row r="73" spans="1:33" x14ac:dyDescent="0.35">
      <c r="A73" s="28" t="s">
        <v>1481</v>
      </c>
      <c r="B73" s="95">
        <v>1825160000</v>
      </c>
      <c r="C73" s="95">
        <v>1650870000</v>
      </c>
      <c r="D73" s="95">
        <v>1795610000</v>
      </c>
      <c r="E73" s="95">
        <v>1907300000</v>
      </c>
      <c r="F73" s="95">
        <v>1989260000</v>
      </c>
      <c r="G73" s="95">
        <v>2058510000</v>
      </c>
      <c r="H73" s="95">
        <v>2113470000</v>
      </c>
      <c r="I73" s="95">
        <v>2155680000</v>
      </c>
      <c r="J73" s="95">
        <v>2195530000</v>
      </c>
      <c r="K73" s="95">
        <v>2236530000</v>
      </c>
      <c r="L73" s="95">
        <v>2271290000</v>
      </c>
      <c r="M73" s="95">
        <v>2308830000</v>
      </c>
      <c r="N73" s="95">
        <v>2350730000</v>
      </c>
      <c r="O73" s="95">
        <v>2390220000</v>
      </c>
      <c r="P73" s="95">
        <v>2423750000</v>
      </c>
      <c r="Q73" s="95">
        <v>2454630000</v>
      </c>
      <c r="R73" s="95">
        <v>2486860000</v>
      </c>
      <c r="S73" s="95">
        <v>2515680000</v>
      </c>
      <c r="T73" s="95">
        <v>2545780000</v>
      </c>
      <c r="U73" s="95">
        <v>2575380000</v>
      </c>
      <c r="V73" s="95">
        <v>2607390000</v>
      </c>
      <c r="W73" s="95">
        <v>2640590000</v>
      </c>
      <c r="X73" s="95">
        <v>2671650000</v>
      </c>
      <c r="Y73" s="95">
        <v>2709320000</v>
      </c>
      <c r="Z73" s="95">
        <v>2741890000</v>
      </c>
      <c r="AA73" s="95">
        <v>2778300000</v>
      </c>
      <c r="AB73" s="95">
        <v>2815020000</v>
      </c>
      <c r="AC73" s="95">
        <v>2857710000</v>
      </c>
      <c r="AD73" s="95">
        <v>2895740000</v>
      </c>
      <c r="AE73" s="95">
        <v>2934860000</v>
      </c>
      <c r="AF73" s="95">
        <v>2981140000</v>
      </c>
      <c r="AG73" s="95">
        <v>3018040000</v>
      </c>
    </row>
    <row r="74" spans="1:33" x14ac:dyDescent="0.35">
      <c r="A74" s="28" t="s">
        <v>1480</v>
      </c>
      <c r="B74" s="95">
        <v>4435510000</v>
      </c>
      <c r="C74" s="95">
        <v>4118370000</v>
      </c>
      <c r="D74" s="95">
        <v>4457050000</v>
      </c>
      <c r="E74" s="95">
        <v>4727640000</v>
      </c>
      <c r="F74" s="95">
        <v>4947160000</v>
      </c>
      <c r="G74" s="95">
        <v>5135660000</v>
      </c>
      <c r="H74" s="95">
        <v>5277070000</v>
      </c>
      <c r="I74" s="95">
        <v>5345430000</v>
      </c>
      <c r="J74" s="95">
        <v>5433240000</v>
      </c>
      <c r="K74" s="95">
        <v>5513290000</v>
      </c>
      <c r="L74" s="95">
        <v>5599940000</v>
      </c>
      <c r="M74" s="95">
        <v>5691020000</v>
      </c>
      <c r="N74" s="95">
        <v>5807120000</v>
      </c>
      <c r="O74" s="95">
        <v>5906370000</v>
      </c>
      <c r="P74" s="95">
        <v>5988620000</v>
      </c>
      <c r="Q74" s="95">
        <v>6062770000</v>
      </c>
      <c r="R74" s="95">
        <v>6149200000</v>
      </c>
      <c r="S74" s="95">
        <v>6227330000</v>
      </c>
      <c r="T74" s="95">
        <v>6304410000</v>
      </c>
      <c r="U74" s="95">
        <v>6381270000</v>
      </c>
      <c r="V74" s="95">
        <v>6467840000</v>
      </c>
      <c r="W74" s="95">
        <v>6558990000</v>
      </c>
      <c r="X74" s="95">
        <v>6644030000</v>
      </c>
      <c r="Y74" s="95">
        <v>6742160000</v>
      </c>
      <c r="Z74" s="95">
        <v>6827640000</v>
      </c>
      <c r="AA74" s="95">
        <v>6921780000</v>
      </c>
      <c r="AB74" s="95">
        <v>7014340000</v>
      </c>
      <c r="AC74" s="95">
        <v>7126210000</v>
      </c>
      <c r="AD74" s="95">
        <v>7219060000</v>
      </c>
      <c r="AE74" s="95">
        <v>7319480000</v>
      </c>
      <c r="AF74" s="95">
        <v>7439390000</v>
      </c>
      <c r="AG74" s="95">
        <v>7536090000</v>
      </c>
    </row>
    <row r="75" spans="1:33" x14ac:dyDescent="0.35">
      <c r="A75" s="28" t="s">
        <v>1479</v>
      </c>
      <c r="B75" s="95">
        <v>5557410000</v>
      </c>
      <c r="C75" s="95">
        <v>5039830000</v>
      </c>
      <c r="D75" s="95">
        <v>5436590000</v>
      </c>
      <c r="E75" s="95">
        <v>5754480000</v>
      </c>
      <c r="F75" s="95">
        <v>5970530000</v>
      </c>
      <c r="G75" s="95">
        <v>6157580000</v>
      </c>
      <c r="H75" s="95">
        <v>6319720000</v>
      </c>
      <c r="I75" s="95">
        <v>6484130000</v>
      </c>
      <c r="J75" s="95">
        <v>6613770000</v>
      </c>
      <c r="K75" s="95">
        <v>6755230000</v>
      </c>
      <c r="L75" s="95">
        <v>6858900000</v>
      </c>
      <c r="M75" s="95">
        <v>6973470000</v>
      </c>
      <c r="N75" s="95">
        <v>7085660000</v>
      </c>
      <c r="O75" s="95">
        <v>7195990000</v>
      </c>
      <c r="P75" s="95">
        <v>7293350000</v>
      </c>
      <c r="Q75" s="95">
        <v>7384570000</v>
      </c>
      <c r="R75" s="95">
        <v>7472090000</v>
      </c>
      <c r="S75" s="95">
        <v>7548490000</v>
      </c>
      <c r="T75" s="95">
        <v>7629630000</v>
      </c>
      <c r="U75" s="95">
        <v>7709430000</v>
      </c>
      <c r="V75" s="95">
        <v>7792690000</v>
      </c>
      <c r="W75" s="95">
        <v>7879790000</v>
      </c>
      <c r="X75" s="95">
        <v>7960480000</v>
      </c>
      <c r="Y75" s="95">
        <v>8064640000</v>
      </c>
      <c r="Z75" s="95">
        <v>8152050000</v>
      </c>
      <c r="AA75" s="95">
        <v>8251520000</v>
      </c>
      <c r="AB75" s="95">
        <v>8352950000</v>
      </c>
      <c r="AC75" s="95">
        <v>8467810000</v>
      </c>
      <c r="AD75" s="95">
        <v>8575110000</v>
      </c>
      <c r="AE75" s="95">
        <v>8679260000</v>
      </c>
      <c r="AF75" s="95">
        <v>8803650000</v>
      </c>
      <c r="AG75" s="95">
        <v>8897420000</v>
      </c>
    </row>
    <row r="76" spans="1:33" x14ac:dyDescent="0.35">
      <c r="A76" s="28" t="s">
        <v>1478</v>
      </c>
      <c r="B76" s="95">
        <v>65410500000</v>
      </c>
      <c r="C76" s="95">
        <v>61762600000</v>
      </c>
      <c r="D76" s="95">
        <v>65856700000</v>
      </c>
      <c r="E76" s="95">
        <v>69373600000</v>
      </c>
      <c r="F76" s="95">
        <v>72416600000</v>
      </c>
      <c r="G76" s="95">
        <v>75621700000</v>
      </c>
      <c r="H76" s="95">
        <v>78910700000</v>
      </c>
      <c r="I76" s="95">
        <v>82617100000</v>
      </c>
      <c r="J76" s="95">
        <v>86195800000</v>
      </c>
      <c r="K76" s="95">
        <v>89681100000</v>
      </c>
      <c r="L76" s="95">
        <v>92904500000</v>
      </c>
      <c r="M76" s="95">
        <v>96093800000</v>
      </c>
      <c r="N76" s="95">
        <v>100028000000</v>
      </c>
      <c r="O76" s="95">
        <v>103852000000</v>
      </c>
      <c r="P76" s="95">
        <v>107552000000</v>
      </c>
      <c r="Q76" s="95">
        <v>111038000000</v>
      </c>
      <c r="R76" s="95">
        <v>114560000000</v>
      </c>
      <c r="S76" s="95">
        <v>118684000000</v>
      </c>
      <c r="T76" s="95">
        <v>122847000000</v>
      </c>
      <c r="U76" s="95">
        <v>126971000000</v>
      </c>
      <c r="V76" s="95">
        <v>131134000000</v>
      </c>
      <c r="W76" s="95">
        <v>135259000000</v>
      </c>
      <c r="X76" s="95">
        <v>140175000000</v>
      </c>
      <c r="Y76" s="95">
        <v>145096000000</v>
      </c>
      <c r="Z76" s="95">
        <v>150014000000</v>
      </c>
      <c r="AA76" s="95">
        <v>154896000000</v>
      </c>
      <c r="AB76" s="95">
        <v>159817000000</v>
      </c>
      <c r="AC76" s="95">
        <v>165645000000</v>
      </c>
      <c r="AD76" s="95">
        <v>171472000000</v>
      </c>
      <c r="AE76" s="95">
        <v>177298000000</v>
      </c>
      <c r="AF76" s="95">
        <v>183127000000</v>
      </c>
      <c r="AG76" s="95">
        <v>188952000000</v>
      </c>
    </row>
    <row r="77" spans="1:33" x14ac:dyDescent="0.35">
      <c r="A77" s="28" t="s">
        <v>1477</v>
      </c>
      <c r="B77" s="95">
        <v>201000000000000</v>
      </c>
      <c r="C77" s="95">
        <v>192845000000000</v>
      </c>
      <c r="D77" s="95">
        <v>209169000000000</v>
      </c>
      <c r="E77" s="95">
        <v>223823000000000</v>
      </c>
      <c r="F77" s="95">
        <v>237032000000000</v>
      </c>
      <c r="G77" s="95">
        <v>250740000000000</v>
      </c>
      <c r="H77" s="95">
        <v>265006000000000</v>
      </c>
      <c r="I77" s="95">
        <v>276674000000000</v>
      </c>
      <c r="J77" s="95">
        <v>287930000000000</v>
      </c>
      <c r="K77" s="95">
        <v>298976000000000</v>
      </c>
      <c r="L77" s="95">
        <v>308941000000000</v>
      </c>
      <c r="M77" s="95">
        <v>318882000000000</v>
      </c>
      <c r="N77" s="95">
        <v>325318000000000</v>
      </c>
      <c r="O77" s="95">
        <v>331309000000000</v>
      </c>
      <c r="P77" s="95">
        <v>336900000000000</v>
      </c>
      <c r="Q77" s="95">
        <v>341800000000000</v>
      </c>
      <c r="R77" s="95">
        <v>346700000000000</v>
      </c>
      <c r="S77" s="95">
        <v>350600000000000</v>
      </c>
      <c r="T77" s="95">
        <v>354400000000000</v>
      </c>
      <c r="U77" s="95">
        <v>358300000000000</v>
      </c>
      <c r="V77" s="95">
        <v>362100000000000</v>
      </c>
      <c r="W77" s="95">
        <v>366000000000000</v>
      </c>
      <c r="X77" s="95">
        <v>369700000000000</v>
      </c>
      <c r="Y77" s="95">
        <v>373500000000000</v>
      </c>
      <c r="Z77" s="95">
        <v>377200000000000</v>
      </c>
      <c r="AA77" s="95">
        <v>380900000000000</v>
      </c>
      <c r="AB77" s="95">
        <v>384700000000000</v>
      </c>
      <c r="AC77" s="95">
        <v>387500000000000</v>
      </c>
      <c r="AD77" s="95">
        <v>390300000000000</v>
      </c>
      <c r="AE77" s="95">
        <v>393100000000000</v>
      </c>
      <c r="AF77" s="95">
        <v>395900000000000</v>
      </c>
      <c r="AG77" s="95">
        <v>398800000000000</v>
      </c>
    </row>
    <row r="78" spans="1:33" x14ac:dyDescent="0.35">
      <c r="A78" s="28" t="s">
        <v>1476</v>
      </c>
      <c r="B78" s="95">
        <v>15206100000000</v>
      </c>
      <c r="C78" s="95">
        <v>13615500000000</v>
      </c>
      <c r="D78" s="95">
        <v>14379400000000</v>
      </c>
      <c r="E78" s="95">
        <v>15034600000000</v>
      </c>
      <c r="F78" s="95">
        <v>15283500000000</v>
      </c>
      <c r="G78" s="95">
        <v>15567900000000</v>
      </c>
      <c r="H78" s="95">
        <v>15846300000000</v>
      </c>
      <c r="I78" s="95">
        <v>16228700000000</v>
      </c>
      <c r="J78" s="95">
        <v>16399300000000</v>
      </c>
      <c r="K78" s="95">
        <v>16550500000000</v>
      </c>
      <c r="L78" s="95">
        <v>16653200000000</v>
      </c>
      <c r="M78" s="95">
        <v>16769200000000</v>
      </c>
      <c r="N78" s="95">
        <v>16852800000000</v>
      </c>
      <c r="O78" s="95">
        <v>16908200000000</v>
      </c>
      <c r="P78" s="95">
        <v>16978600000000</v>
      </c>
      <c r="Q78" s="95">
        <v>17019500000000</v>
      </c>
      <c r="R78" s="95">
        <v>17052300000000</v>
      </c>
      <c r="S78" s="95">
        <v>17078400000000</v>
      </c>
      <c r="T78" s="95">
        <v>17105100000000</v>
      </c>
      <c r="U78" s="95">
        <v>17123600000000</v>
      </c>
      <c r="V78" s="95">
        <v>17163300000000</v>
      </c>
      <c r="W78" s="95">
        <v>17223700000000</v>
      </c>
      <c r="X78" s="95">
        <v>17274100000000</v>
      </c>
      <c r="Y78" s="95">
        <v>17326700000000</v>
      </c>
      <c r="Z78" s="95">
        <v>17373200000000</v>
      </c>
      <c r="AA78" s="95">
        <v>17418900000000</v>
      </c>
      <c r="AB78" s="95">
        <v>17451700000000</v>
      </c>
      <c r="AC78" s="95">
        <v>17490100000000</v>
      </c>
      <c r="AD78" s="95">
        <v>17534700000000</v>
      </c>
      <c r="AE78" s="95">
        <v>17570400000000</v>
      </c>
      <c r="AF78" s="95">
        <v>17609100000000</v>
      </c>
      <c r="AG78" s="95">
        <v>17620100000000</v>
      </c>
    </row>
    <row r="79" spans="1:33" x14ac:dyDescent="0.35">
      <c r="A79" s="28" t="s">
        <v>1475</v>
      </c>
      <c r="B79" s="95">
        <v>216337000</v>
      </c>
      <c r="C79" s="95">
        <v>221480000</v>
      </c>
      <c r="D79" s="95">
        <v>229184000</v>
      </c>
      <c r="E79" s="95">
        <v>234079000</v>
      </c>
      <c r="F79" s="95">
        <v>235430000</v>
      </c>
      <c r="G79" s="95">
        <v>237366000</v>
      </c>
      <c r="H79" s="95">
        <v>239414000</v>
      </c>
      <c r="I79" s="95">
        <v>242035000</v>
      </c>
      <c r="J79" s="95">
        <v>243195000</v>
      </c>
      <c r="K79" s="95">
        <v>244062000</v>
      </c>
      <c r="L79" s="95">
        <v>244240000</v>
      </c>
      <c r="M79" s="95">
        <v>244305000</v>
      </c>
      <c r="N79" s="95">
        <v>245312000</v>
      </c>
      <c r="O79" s="95">
        <v>246040000</v>
      </c>
      <c r="P79" s="95">
        <v>246672000</v>
      </c>
      <c r="Q79" s="95">
        <v>246991000</v>
      </c>
      <c r="R79" s="95">
        <v>247191000</v>
      </c>
      <c r="S79" s="95">
        <v>247266000</v>
      </c>
      <c r="T79" s="95">
        <v>247385000</v>
      </c>
      <c r="U79" s="95">
        <v>247524000</v>
      </c>
      <c r="V79" s="95">
        <v>247773000</v>
      </c>
      <c r="W79" s="95">
        <v>248499000</v>
      </c>
      <c r="X79" s="95">
        <v>249053000</v>
      </c>
      <c r="Y79" s="95">
        <v>249630000</v>
      </c>
      <c r="Z79" s="95">
        <v>250105000</v>
      </c>
      <c r="AA79" s="95">
        <v>250505000</v>
      </c>
      <c r="AB79" s="95">
        <v>250771000</v>
      </c>
      <c r="AC79" s="95">
        <v>251023000</v>
      </c>
      <c r="AD79" s="95">
        <v>251409000</v>
      </c>
      <c r="AE79" s="95">
        <v>251742000</v>
      </c>
      <c r="AF79" s="95">
        <v>252137000</v>
      </c>
      <c r="AG79" s="95">
        <v>251985000</v>
      </c>
    </row>
    <row r="80" spans="1:33" x14ac:dyDescent="0.35">
      <c r="A80" s="28" t="s">
        <v>1474</v>
      </c>
      <c r="B80" s="95">
        <v>4321520000</v>
      </c>
      <c r="C80" s="95">
        <v>3921100000</v>
      </c>
      <c r="D80" s="95">
        <v>4142710000</v>
      </c>
      <c r="E80" s="95">
        <v>4329680000</v>
      </c>
      <c r="F80" s="95">
        <v>4400130000</v>
      </c>
      <c r="G80" s="95">
        <v>4482020000</v>
      </c>
      <c r="H80" s="95">
        <v>4563310000</v>
      </c>
      <c r="I80" s="95">
        <v>4671440000</v>
      </c>
      <c r="J80" s="95">
        <v>4720160000</v>
      </c>
      <c r="K80" s="95">
        <v>4763010000</v>
      </c>
      <c r="L80" s="95">
        <v>4792590000</v>
      </c>
      <c r="M80" s="95">
        <v>4823930000</v>
      </c>
      <c r="N80" s="95">
        <v>4847160000</v>
      </c>
      <c r="O80" s="95">
        <v>4863410000</v>
      </c>
      <c r="P80" s="95">
        <v>4882430000</v>
      </c>
      <c r="Q80" s="95">
        <v>4893300000</v>
      </c>
      <c r="R80" s="95">
        <v>4901590000</v>
      </c>
      <c r="S80" s="95">
        <v>4907280000</v>
      </c>
      <c r="T80" s="95">
        <v>4913590000</v>
      </c>
      <c r="U80" s="95">
        <v>4917830000</v>
      </c>
      <c r="V80" s="95">
        <v>4927160000</v>
      </c>
      <c r="W80" s="95">
        <v>4944170000</v>
      </c>
      <c r="X80" s="95">
        <v>4958010000</v>
      </c>
      <c r="Y80" s="95">
        <v>4972430000</v>
      </c>
      <c r="Z80" s="95">
        <v>4984450000</v>
      </c>
      <c r="AA80" s="95">
        <v>4995990000</v>
      </c>
      <c r="AB80" s="95">
        <v>5003860000</v>
      </c>
      <c r="AC80" s="95">
        <v>5012590000</v>
      </c>
      <c r="AD80" s="95">
        <v>5023510000</v>
      </c>
      <c r="AE80" s="95">
        <v>5032590000</v>
      </c>
      <c r="AF80" s="95">
        <v>5042240000</v>
      </c>
      <c r="AG80" s="95">
        <v>5042750000</v>
      </c>
    </row>
    <row r="81" spans="1:33" x14ac:dyDescent="0.35">
      <c r="A81" s="28" t="s">
        <v>1473</v>
      </c>
      <c r="B81" s="95">
        <v>15026200000</v>
      </c>
      <c r="C81" s="95">
        <v>12862000000</v>
      </c>
      <c r="D81" s="95">
        <v>13746400000</v>
      </c>
      <c r="E81" s="95">
        <v>14554400000</v>
      </c>
      <c r="F81" s="95">
        <v>14891300000</v>
      </c>
      <c r="G81" s="95">
        <v>15258000000</v>
      </c>
      <c r="H81" s="95">
        <v>15618100000</v>
      </c>
      <c r="I81" s="95">
        <v>16094400000</v>
      </c>
      <c r="J81" s="95">
        <v>16316700000</v>
      </c>
      <c r="K81" s="95">
        <v>16519100000</v>
      </c>
      <c r="L81" s="95">
        <v>16674300000</v>
      </c>
      <c r="M81" s="95">
        <v>16847400000</v>
      </c>
      <c r="N81" s="95">
        <v>16941300000</v>
      </c>
      <c r="O81" s="95">
        <v>17004600000</v>
      </c>
      <c r="P81" s="95">
        <v>17087900000</v>
      </c>
      <c r="Q81" s="95">
        <v>17139300000</v>
      </c>
      <c r="R81" s="95">
        <v>17183500000</v>
      </c>
      <c r="S81" s="95">
        <v>17219500000</v>
      </c>
      <c r="T81" s="95">
        <v>17257800000</v>
      </c>
      <c r="U81" s="95">
        <v>17283500000</v>
      </c>
      <c r="V81" s="95">
        <v>17333600000</v>
      </c>
      <c r="W81" s="95">
        <v>17399600000</v>
      </c>
      <c r="X81" s="95">
        <v>17457200000</v>
      </c>
      <c r="Y81" s="95">
        <v>17516300000</v>
      </c>
      <c r="Z81" s="95">
        <v>17567600000</v>
      </c>
      <c r="AA81" s="95">
        <v>17623400000</v>
      </c>
      <c r="AB81" s="95">
        <v>17663800000</v>
      </c>
      <c r="AC81" s="95">
        <v>17711200000</v>
      </c>
      <c r="AD81" s="95">
        <v>17764500000</v>
      </c>
      <c r="AE81" s="95">
        <v>17808600000</v>
      </c>
      <c r="AF81" s="95">
        <v>17852700000</v>
      </c>
      <c r="AG81" s="95">
        <v>17873200000</v>
      </c>
    </row>
    <row r="82" spans="1:33" x14ac:dyDescent="0.35">
      <c r="A82" s="28" t="s">
        <v>1472</v>
      </c>
      <c r="B82" s="95">
        <v>1140520000</v>
      </c>
      <c r="C82" s="95">
        <v>939284000</v>
      </c>
      <c r="D82" s="95">
        <v>1024720000</v>
      </c>
      <c r="E82" s="95">
        <v>1101430000</v>
      </c>
      <c r="F82" s="95">
        <v>1130420000</v>
      </c>
      <c r="G82" s="95">
        <v>1165460000</v>
      </c>
      <c r="H82" s="95">
        <v>1200980000</v>
      </c>
      <c r="I82" s="95">
        <v>1245030000</v>
      </c>
      <c r="J82" s="95">
        <v>1264670000</v>
      </c>
      <c r="K82" s="95">
        <v>1282230000</v>
      </c>
      <c r="L82" s="95">
        <v>1297390000</v>
      </c>
      <c r="M82" s="95">
        <v>1310830000</v>
      </c>
      <c r="N82" s="95">
        <v>1316130000</v>
      </c>
      <c r="O82" s="95">
        <v>1321070000</v>
      </c>
      <c r="P82" s="95">
        <v>1325820000</v>
      </c>
      <c r="Q82" s="95">
        <v>1328220000</v>
      </c>
      <c r="R82" s="95">
        <v>1329230000</v>
      </c>
      <c r="S82" s="95">
        <v>1328410000</v>
      </c>
      <c r="T82" s="95">
        <v>1328220000</v>
      </c>
      <c r="U82" s="95">
        <v>1327230000</v>
      </c>
      <c r="V82" s="95">
        <v>1326970000</v>
      </c>
      <c r="W82" s="95">
        <v>1331680000</v>
      </c>
      <c r="X82" s="95">
        <v>1334860000</v>
      </c>
      <c r="Y82" s="95">
        <v>1338270000</v>
      </c>
      <c r="Z82" s="95">
        <v>1339880000</v>
      </c>
      <c r="AA82" s="95">
        <v>1340730000</v>
      </c>
      <c r="AB82" s="95">
        <v>1340430000</v>
      </c>
      <c r="AC82" s="95">
        <v>1339410000</v>
      </c>
      <c r="AD82" s="95">
        <v>1339540000</v>
      </c>
      <c r="AE82" s="95">
        <v>1340100000</v>
      </c>
      <c r="AF82" s="95">
        <v>1340310000</v>
      </c>
      <c r="AG82" s="95">
        <v>1336220000</v>
      </c>
    </row>
    <row r="83" spans="1:33" x14ac:dyDescent="0.35">
      <c r="A83" s="28" t="s">
        <v>1471</v>
      </c>
      <c r="B83" s="95">
        <v>800675000</v>
      </c>
      <c r="C83" s="95">
        <v>697827000</v>
      </c>
      <c r="D83" s="95">
        <v>747520000</v>
      </c>
      <c r="E83" s="95">
        <v>790400000</v>
      </c>
      <c r="F83" s="95">
        <v>805998000</v>
      </c>
      <c r="G83" s="95">
        <v>825075000</v>
      </c>
      <c r="H83" s="95">
        <v>844300000</v>
      </c>
      <c r="I83" s="95">
        <v>868868000</v>
      </c>
      <c r="J83" s="95">
        <v>879667000</v>
      </c>
      <c r="K83" s="95">
        <v>889168000</v>
      </c>
      <c r="L83" s="95">
        <v>896655000</v>
      </c>
      <c r="M83" s="95">
        <v>903481000</v>
      </c>
      <c r="N83" s="95">
        <v>907222000</v>
      </c>
      <c r="O83" s="95">
        <v>910331000</v>
      </c>
      <c r="P83" s="95">
        <v>913483000</v>
      </c>
      <c r="Q83" s="95">
        <v>915093000</v>
      </c>
      <c r="R83" s="95">
        <v>915919000</v>
      </c>
      <c r="S83" s="95">
        <v>915821000</v>
      </c>
      <c r="T83" s="95">
        <v>915996000</v>
      </c>
      <c r="U83" s="95">
        <v>915768000</v>
      </c>
      <c r="V83" s="95">
        <v>916168000</v>
      </c>
      <c r="W83" s="95">
        <v>919289000</v>
      </c>
      <c r="X83" s="95">
        <v>921510000</v>
      </c>
      <c r="Y83" s="95">
        <v>923884000</v>
      </c>
      <c r="Z83" s="95">
        <v>925367000</v>
      </c>
      <c r="AA83" s="95">
        <v>926391000</v>
      </c>
      <c r="AB83" s="95">
        <v>926720000</v>
      </c>
      <c r="AC83" s="95">
        <v>926791000</v>
      </c>
      <c r="AD83" s="95">
        <v>927503000</v>
      </c>
      <c r="AE83" s="95">
        <v>928258000</v>
      </c>
      <c r="AF83" s="95">
        <v>928969000</v>
      </c>
      <c r="AG83" s="95">
        <v>927144000</v>
      </c>
    </row>
    <row r="84" spans="1:33" x14ac:dyDescent="0.35">
      <c r="A84" s="28" t="s">
        <v>1470</v>
      </c>
      <c r="B84" s="95">
        <v>48445600000</v>
      </c>
      <c r="C84" s="95">
        <v>38325300000</v>
      </c>
      <c r="D84" s="95">
        <v>41850600000</v>
      </c>
      <c r="E84" s="95">
        <v>45313900000</v>
      </c>
      <c r="F84" s="95">
        <v>46912200000</v>
      </c>
      <c r="G84" s="95">
        <v>48559700000</v>
      </c>
      <c r="H84" s="95">
        <v>50179900000</v>
      </c>
      <c r="I84" s="95">
        <v>52247400000</v>
      </c>
      <c r="J84" s="95">
        <v>53262800000</v>
      </c>
      <c r="K84" s="95">
        <v>54213100000</v>
      </c>
      <c r="L84" s="95">
        <v>55009300000</v>
      </c>
      <c r="M84" s="95">
        <v>55903600000</v>
      </c>
      <c r="N84" s="95">
        <v>56279300000</v>
      </c>
      <c r="O84" s="95">
        <v>56534300000</v>
      </c>
      <c r="P84" s="95">
        <v>56887900000</v>
      </c>
      <c r="Q84" s="95">
        <v>57123600000</v>
      </c>
      <c r="R84" s="95">
        <v>57344000000</v>
      </c>
      <c r="S84" s="95">
        <v>57533800000</v>
      </c>
      <c r="T84" s="95">
        <v>57738800000</v>
      </c>
      <c r="U84" s="95">
        <v>57877300000</v>
      </c>
      <c r="V84" s="95">
        <v>58118300000</v>
      </c>
      <c r="W84" s="95">
        <v>58369500000</v>
      </c>
      <c r="X84" s="95">
        <v>58605400000</v>
      </c>
      <c r="Y84" s="95">
        <v>58841100000</v>
      </c>
      <c r="Z84" s="95">
        <v>59046300000</v>
      </c>
      <c r="AA84" s="95">
        <v>59302700000</v>
      </c>
      <c r="AB84" s="95">
        <v>59492500000</v>
      </c>
      <c r="AC84" s="95">
        <v>59718200000</v>
      </c>
      <c r="AD84" s="95">
        <v>59959300000</v>
      </c>
      <c r="AE84" s="95">
        <v>60164400000</v>
      </c>
      <c r="AF84" s="95">
        <v>60354200000</v>
      </c>
      <c r="AG84" s="95">
        <v>60497800000</v>
      </c>
    </row>
    <row r="85" spans="1:33" x14ac:dyDescent="0.35">
      <c r="A85" s="28" t="s">
        <v>1469</v>
      </c>
      <c r="B85" s="95">
        <v>74877000</v>
      </c>
      <c r="C85" s="95">
        <v>70771000</v>
      </c>
      <c r="D85" s="95">
        <v>74405700</v>
      </c>
      <c r="E85" s="95">
        <v>77178000</v>
      </c>
      <c r="F85" s="95">
        <v>78013900</v>
      </c>
      <c r="G85" s="95">
        <v>79170800</v>
      </c>
      <c r="H85" s="95">
        <v>80355100</v>
      </c>
      <c r="I85" s="95">
        <v>81897100</v>
      </c>
      <c r="J85" s="95">
        <v>82535300</v>
      </c>
      <c r="K85" s="95">
        <v>83058300</v>
      </c>
      <c r="L85" s="95">
        <v>83379700</v>
      </c>
      <c r="M85" s="95">
        <v>83617100</v>
      </c>
      <c r="N85" s="95">
        <v>83919000</v>
      </c>
      <c r="O85" s="95">
        <v>84166900</v>
      </c>
      <c r="P85" s="95">
        <v>84382900</v>
      </c>
      <c r="Q85" s="95">
        <v>84475400</v>
      </c>
      <c r="R85" s="95">
        <v>84498700</v>
      </c>
      <c r="S85" s="95">
        <v>84450000</v>
      </c>
      <c r="T85" s="95">
        <v>84419400</v>
      </c>
      <c r="U85" s="95">
        <v>84381500</v>
      </c>
      <c r="V85" s="95">
        <v>84379400</v>
      </c>
      <c r="W85" s="95">
        <v>84634400</v>
      </c>
      <c r="X85" s="95">
        <v>84804600</v>
      </c>
      <c r="Y85" s="95">
        <v>84990000</v>
      </c>
      <c r="Z85" s="95">
        <v>85108800</v>
      </c>
      <c r="AA85" s="95">
        <v>85166000</v>
      </c>
      <c r="AB85" s="95">
        <v>85174300</v>
      </c>
      <c r="AC85" s="95">
        <v>85154500</v>
      </c>
      <c r="AD85" s="95">
        <v>85193800</v>
      </c>
      <c r="AE85" s="95">
        <v>85235600</v>
      </c>
      <c r="AF85" s="95">
        <v>85290500</v>
      </c>
      <c r="AG85" s="95">
        <v>85100600</v>
      </c>
    </row>
    <row r="86" spans="1:33" x14ac:dyDescent="0.35">
      <c r="A86" s="28" t="s">
        <v>1468</v>
      </c>
      <c r="B86" s="95">
        <v>164890000</v>
      </c>
      <c r="C86" s="95">
        <v>164090000</v>
      </c>
      <c r="D86" s="95">
        <v>169931000</v>
      </c>
      <c r="E86" s="95">
        <v>173612000</v>
      </c>
      <c r="F86" s="95">
        <v>174261000</v>
      </c>
      <c r="G86" s="95">
        <v>175549000</v>
      </c>
      <c r="H86" s="95">
        <v>176870000</v>
      </c>
      <c r="I86" s="95">
        <v>178832000</v>
      </c>
      <c r="J86" s="95">
        <v>179508000</v>
      </c>
      <c r="K86" s="95">
        <v>179959000</v>
      </c>
      <c r="L86" s="95">
        <v>179917000</v>
      </c>
      <c r="M86" s="95">
        <v>179739000</v>
      </c>
      <c r="N86" s="95">
        <v>180335000</v>
      </c>
      <c r="O86" s="95">
        <v>180774000</v>
      </c>
      <c r="P86" s="95">
        <v>181143000</v>
      </c>
      <c r="Q86" s="95">
        <v>181269000</v>
      </c>
      <c r="R86" s="95">
        <v>181263000</v>
      </c>
      <c r="S86" s="95">
        <v>181158000</v>
      </c>
      <c r="T86" s="95">
        <v>181058000</v>
      </c>
      <c r="U86" s="95">
        <v>180989000</v>
      </c>
      <c r="V86" s="95">
        <v>180997000</v>
      </c>
      <c r="W86" s="95">
        <v>181493000</v>
      </c>
      <c r="X86" s="95">
        <v>181817000</v>
      </c>
      <c r="Y86" s="95">
        <v>182180000</v>
      </c>
      <c r="Z86" s="95">
        <v>182458000</v>
      </c>
      <c r="AA86" s="95">
        <v>182575000</v>
      </c>
      <c r="AB86" s="95">
        <v>182616000</v>
      </c>
      <c r="AC86" s="95">
        <v>182622000</v>
      </c>
      <c r="AD86" s="95">
        <v>182736000</v>
      </c>
      <c r="AE86" s="95">
        <v>182820000</v>
      </c>
      <c r="AF86" s="95">
        <v>182979000</v>
      </c>
      <c r="AG86" s="95">
        <v>182645000</v>
      </c>
    </row>
    <row r="87" spans="1:33" x14ac:dyDescent="0.35">
      <c r="A87" s="28" t="s">
        <v>1467</v>
      </c>
      <c r="B87" s="95">
        <v>2485050000000</v>
      </c>
      <c r="C87" s="95">
        <v>2255460000000</v>
      </c>
      <c r="D87" s="95">
        <v>2259130000000</v>
      </c>
      <c r="E87" s="95">
        <v>2239030000000</v>
      </c>
      <c r="F87" s="95">
        <v>2200060000000</v>
      </c>
      <c r="G87" s="95">
        <v>2164680000000</v>
      </c>
      <c r="H87" s="95">
        <v>2130310000000</v>
      </c>
      <c r="I87" s="95">
        <v>2083570000000</v>
      </c>
      <c r="J87" s="95">
        <v>2031850000000</v>
      </c>
      <c r="K87" s="95">
        <v>1977260000000</v>
      </c>
      <c r="L87" s="95">
        <v>1915410000000</v>
      </c>
      <c r="M87" s="95">
        <v>1852200000000</v>
      </c>
      <c r="N87" s="95">
        <v>1845290000000</v>
      </c>
      <c r="O87" s="95">
        <v>1834570000000</v>
      </c>
      <c r="P87" s="95">
        <v>1822330000000</v>
      </c>
      <c r="Q87" s="95">
        <v>1805910000000</v>
      </c>
      <c r="R87" s="95">
        <v>1789840000000</v>
      </c>
      <c r="S87" s="95">
        <v>1773410000000</v>
      </c>
      <c r="T87" s="95">
        <v>1757350000000</v>
      </c>
      <c r="U87" s="95">
        <v>1740920000000</v>
      </c>
      <c r="V87" s="95">
        <v>1724850000000</v>
      </c>
      <c r="W87" s="95">
        <v>1708430000000</v>
      </c>
      <c r="X87" s="95">
        <v>1698790000000</v>
      </c>
      <c r="Y87" s="95">
        <v>1689160000000</v>
      </c>
      <c r="Z87" s="95">
        <v>1679160000000</v>
      </c>
      <c r="AA87" s="95">
        <v>1669520000000</v>
      </c>
      <c r="AB87" s="95">
        <v>1659880000000</v>
      </c>
      <c r="AC87" s="95">
        <v>1646670000000</v>
      </c>
      <c r="AD87" s="95">
        <v>1633820000000</v>
      </c>
      <c r="AE87" s="95">
        <v>1620610000000</v>
      </c>
      <c r="AF87" s="95">
        <v>1607760000000</v>
      </c>
      <c r="AG87" s="95">
        <v>1594550000000</v>
      </c>
    </row>
    <row r="88" spans="1:33" x14ac:dyDescent="0.35">
      <c r="A88" s="28" t="s">
        <v>1466</v>
      </c>
      <c r="B88" s="95">
        <v>169904000</v>
      </c>
      <c r="C88" s="95">
        <v>142837000</v>
      </c>
      <c r="D88" s="95">
        <v>152493000</v>
      </c>
      <c r="E88" s="95">
        <v>161530000</v>
      </c>
      <c r="F88" s="95">
        <v>165379000</v>
      </c>
      <c r="G88" s="95">
        <v>169452000</v>
      </c>
      <c r="H88" s="95">
        <v>173381000</v>
      </c>
      <c r="I88" s="95">
        <v>178774000</v>
      </c>
      <c r="J88" s="95">
        <v>181283000</v>
      </c>
      <c r="K88" s="95">
        <v>183591000</v>
      </c>
      <c r="L88" s="95">
        <v>185325000</v>
      </c>
      <c r="M88" s="95">
        <v>187403000</v>
      </c>
      <c r="N88" s="95">
        <v>188520000</v>
      </c>
      <c r="O88" s="95">
        <v>189216000</v>
      </c>
      <c r="P88" s="95">
        <v>190235000</v>
      </c>
      <c r="Q88" s="95">
        <v>190880000</v>
      </c>
      <c r="R88" s="95">
        <v>191466000</v>
      </c>
      <c r="S88" s="95">
        <v>192009000</v>
      </c>
      <c r="T88" s="95">
        <v>192550000</v>
      </c>
      <c r="U88" s="95">
        <v>192931000</v>
      </c>
      <c r="V88" s="95">
        <v>193651000</v>
      </c>
      <c r="W88" s="95">
        <v>194412000</v>
      </c>
      <c r="X88" s="95">
        <v>195107000</v>
      </c>
      <c r="Y88" s="95">
        <v>195820000</v>
      </c>
      <c r="Z88" s="95">
        <v>196490000</v>
      </c>
      <c r="AA88" s="95">
        <v>197241000</v>
      </c>
      <c r="AB88" s="95">
        <v>197814000</v>
      </c>
      <c r="AC88" s="95">
        <v>198521000</v>
      </c>
      <c r="AD88" s="95">
        <v>199263000</v>
      </c>
      <c r="AE88" s="95">
        <v>199853000</v>
      </c>
      <c r="AF88" s="95">
        <v>200461000</v>
      </c>
      <c r="AG88" s="95">
        <v>200896000</v>
      </c>
    </row>
    <row r="89" spans="1:33" x14ac:dyDescent="0.35">
      <c r="A89" s="28" t="s">
        <v>1465</v>
      </c>
      <c r="B89" s="28">
        <v>0</v>
      </c>
      <c r="C89" s="28">
        <v>0</v>
      </c>
      <c r="D89" s="28">
        <v>0</v>
      </c>
      <c r="E89" s="28">
        <v>0</v>
      </c>
      <c r="F89" s="28">
        <v>0</v>
      </c>
      <c r="G89" s="28">
        <v>0</v>
      </c>
      <c r="H89" s="28">
        <v>0</v>
      </c>
      <c r="I89" s="28">
        <v>0</v>
      </c>
      <c r="J89" s="28">
        <v>0</v>
      </c>
      <c r="K89" s="28">
        <v>0</v>
      </c>
      <c r="L89" s="28">
        <v>0</v>
      </c>
      <c r="M89" s="28">
        <v>0</v>
      </c>
      <c r="N89" s="28">
        <v>0</v>
      </c>
      <c r="O89" s="28">
        <v>0</v>
      </c>
      <c r="P89" s="28">
        <v>0</v>
      </c>
      <c r="Q89" s="28">
        <v>0</v>
      </c>
      <c r="R89" s="28">
        <v>0</v>
      </c>
      <c r="S89" s="28">
        <v>0</v>
      </c>
      <c r="T89" s="28">
        <v>0</v>
      </c>
      <c r="U89" s="28">
        <v>0</v>
      </c>
      <c r="V89" s="28">
        <v>0</v>
      </c>
      <c r="W89" s="28">
        <v>0</v>
      </c>
      <c r="X89" s="28">
        <v>0</v>
      </c>
      <c r="Y89" s="28">
        <v>0</v>
      </c>
      <c r="Z89" s="28">
        <v>0</v>
      </c>
      <c r="AA89" s="28">
        <v>0</v>
      </c>
      <c r="AB89" s="28">
        <v>0</v>
      </c>
      <c r="AC89" s="28">
        <v>0</v>
      </c>
      <c r="AD89" s="28">
        <v>0</v>
      </c>
      <c r="AE89" s="28">
        <v>0</v>
      </c>
      <c r="AF89" s="28">
        <v>0</v>
      </c>
      <c r="AG89" s="28">
        <v>0</v>
      </c>
    </row>
    <row r="90" spans="1:33" x14ac:dyDescent="0.35">
      <c r="A90" s="28" t="s">
        <v>1464</v>
      </c>
      <c r="B90" s="28">
        <v>0</v>
      </c>
      <c r="C90" s="28">
        <v>0</v>
      </c>
      <c r="D90" s="28">
        <v>0</v>
      </c>
      <c r="E90" s="28">
        <v>0</v>
      </c>
      <c r="F90" s="28">
        <v>0</v>
      </c>
      <c r="G90" s="28">
        <v>0</v>
      </c>
      <c r="H90" s="28">
        <v>0</v>
      </c>
      <c r="I90" s="28">
        <v>0</v>
      </c>
      <c r="J90" s="28">
        <v>0</v>
      </c>
      <c r="K90" s="28">
        <v>0</v>
      </c>
      <c r="L90" s="28">
        <v>0</v>
      </c>
      <c r="M90" s="28">
        <v>0</v>
      </c>
      <c r="N90" s="28">
        <v>0</v>
      </c>
      <c r="O90" s="28">
        <v>0</v>
      </c>
      <c r="P90" s="28">
        <v>0</v>
      </c>
      <c r="Q90" s="28">
        <v>0</v>
      </c>
      <c r="R90" s="28">
        <v>0</v>
      </c>
      <c r="S90" s="28">
        <v>0</v>
      </c>
      <c r="T90" s="28">
        <v>0</v>
      </c>
      <c r="U90" s="28">
        <v>0</v>
      </c>
      <c r="V90" s="28">
        <v>0</v>
      </c>
      <c r="W90" s="28">
        <v>0</v>
      </c>
      <c r="X90" s="28">
        <v>0</v>
      </c>
      <c r="Y90" s="28">
        <v>0</v>
      </c>
      <c r="Z90" s="28">
        <v>0</v>
      </c>
      <c r="AA90" s="28">
        <v>0</v>
      </c>
      <c r="AB90" s="28">
        <v>0</v>
      </c>
      <c r="AC90" s="28">
        <v>0</v>
      </c>
      <c r="AD90" s="28">
        <v>0</v>
      </c>
      <c r="AE90" s="28">
        <v>0</v>
      </c>
      <c r="AF90" s="28">
        <v>0</v>
      </c>
      <c r="AG90" s="28">
        <v>0</v>
      </c>
    </row>
    <row r="91" spans="1:33" x14ac:dyDescent="0.35">
      <c r="A91" s="28" t="s">
        <v>1463</v>
      </c>
      <c r="B91" s="28">
        <v>0</v>
      </c>
      <c r="C91" s="28">
        <v>0</v>
      </c>
      <c r="D91" s="28">
        <v>0</v>
      </c>
      <c r="E91" s="28">
        <v>0</v>
      </c>
      <c r="F91" s="28">
        <v>0</v>
      </c>
      <c r="G91" s="28">
        <v>0</v>
      </c>
      <c r="H91" s="28">
        <v>0</v>
      </c>
      <c r="I91" s="28">
        <v>0</v>
      </c>
      <c r="J91" s="28">
        <v>0</v>
      </c>
      <c r="K91" s="28">
        <v>0</v>
      </c>
      <c r="L91" s="28">
        <v>0</v>
      </c>
      <c r="M91" s="28">
        <v>0</v>
      </c>
      <c r="N91" s="28">
        <v>0</v>
      </c>
      <c r="O91" s="28">
        <v>0</v>
      </c>
      <c r="P91" s="28">
        <v>0</v>
      </c>
      <c r="Q91" s="28">
        <v>0</v>
      </c>
      <c r="R91" s="28">
        <v>0</v>
      </c>
      <c r="S91" s="28">
        <v>0</v>
      </c>
      <c r="T91" s="28">
        <v>0</v>
      </c>
      <c r="U91" s="28">
        <v>0</v>
      </c>
      <c r="V91" s="28">
        <v>0</v>
      </c>
      <c r="W91" s="28">
        <v>0</v>
      </c>
      <c r="X91" s="28">
        <v>0</v>
      </c>
      <c r="Y91" s="28">
        <v>0</v>
      </c>
      <c r="Z91" s="28">
        <v>0</v>
      </c>
      <c r="AA91" s="28">
        <v>0</v>
      </c>
      <c r="AB91" s="28">
        <v>0</v>
      </c>
      <c r="AC91" s="28">
        <v>0</v>
      </c>
      <c r="AD91" s="28">
        <v>0</v>
      </c>
      <c r="AE91" s="28">
        <v>0</v>
      </c>
      <c r="AF91" s="28">
        <v>0</v>
      </c>
      <c r="AG91" s="28">
        <v>0</v>
      </c>
    </row>
    <row r="92" spans="1:33" x14ac:dyDescent="0.35">
      <c r="A92" s="28" t="s">
        <v>1462</v>
      </c>
      <c r="B92" s="28">
        <v>0</v>
      </c>
      <c r="C92" s="28">
        <v>0</v>
      </c>
      <c r="D92" s="28">
        <v>0</v>
      </c>
      <c r="E92" s="28">
        <v>0</v>
      </c>
      <c r="F92" s="28">
        <v>0</v>
      </c>
      <c r="G92" s="28">
        <v>0</v>
      </c>
      <c r="H92" s="28">
        <v>0</v>
      </c>
      <c r="I92" s="28">
        <v>0</v>
      </c>
      <c r="J92" s="28">
        <v>0</v>
      </c>
      <c r="K92" s="28">
        <v>0</v>
      </c>
      <c r="L92" s="28">
        <v>0</v>
      </c>
      <c r="M92" s="28">
        <v>0</v>
      </c>
      <c r="N92" s="28">
        <v>0</v>
      </c>
      <c r="O92" s="28">
        <v>0</v>
      </c>
      <c r="P92" s="28">
        <v>0</v>
      </c>
      <c r="Q92" s="28">
        <v>0</v>
      </c>
      <c r="R92" s="28">
        <v>0</v>
      </c>
      <c r="S92" s="28">
        <v>0</v>
      </c>
      <c r="T92" s="28">
        <v>0</v>
      </c>
      <c r="U92" s="28">
        <v>0</v>
      </c>
      <c r="V92" s="28">
        <v>0</v>
      </c>
      <c r="W92" s="28">
        <v>0</v>
      </c>
      <c r="X92" s="28">
        <v>0</v>
      </c>
      <c r="Y92" s="28">
        <v>0</v>
      </c>
      <c r="Z92" s="28">
        <v>0</v>
      </c>
      <c r="AA92" s="28">
        <v>0</v>
      </c>
      <c r="AB92" s="28">
        <v>0</v>
      </c>
      <c r="AC92" s="28">
        <v>0</v>
      </c>
      <c r="AD92" s="28">
        <v>0</v>
      </c>
      <c r="AE92" s="28">
        <v>0</v>
      </c>
      <c r="AF92" s="28">
        <v>0</v>
      </c>
      <c r="AG92" s="28">
        <v>0</v>
      </c>
    </row>
    <row r="93" spans="1:33" x14ac:dyDescent="0.35">
      <c r="A93" s="28" t="s">
        <v>1461</v>
      </c>
      <c r="B93" s="28">
        <v>0</v>
      </c>
      <c r="C93" s="28">
        <v>0</v>
      </c>
      <c r="D93" s="28">
        <v>0</v>
      </c>
      <c r="E93" s="28">
        <v>0</v>
      </c>
      <c r="F93" s="28">
        <v>0</v>
      </c>
      <c r="G93" s="28">
        <v>0</v>
      </c>
      <c r="H93" s="28">
        <v>0</v>
      </c>
      <c r="I93" s="28">
        <v>0</v>
      </c>
      <c r="J93" s="28">
        <v>0</v>
      </c>
      <c r="K93" s="28">
        <v>0</v>
      </c>
      <c r="L93" s="28">
        <v>0</v>
      </c>
      <c r="M93" s="28">
        <v>0</v>
      </c>
      <c r="N93" s="28">
        <v>0</v>
      </c>
      <c r="O93" s="28">
        <v>0</v>
      </c>
      <c r="P93" s="28">
        <v>0</v>
      </c>
      <c r="Q93" s="28">
        <v>0</v>
      </c>
      <c r="R93" s="28">
        <v>0</v>
      </c>
      <c r="S93" s="28">
        <v>0</v>
      </c>
      <c r="T93" s="28">
        <v>0</v>
      </c>
      <c r="U93" s="28">
        <v>0</v>
      </c>
      <c r="V93" s="28">
        <v>0</v>
      </c>
      <c r="W93" s="28">
        <v>0</v>
      </c>
      <c r="X93" s="28">
        <v>0</v>
      </c>
      <c r="Y93" s="28">
        <v>0</v>
      </c>
      <c r="Z93" s="28">
        <v>0</v>
      </c>
      <c r="AA93" s="28">
        <v>0</v>
      </c>
      <c r="AB93" s="28">
        <v>0</v>
      </c>
      <c r="AC93" s="28">
        <v>0</v>
      </c>
      <c r="AD93" s="28">
        <v>0</v>
      </c>
      <c r="AE93" s="28">
        <v>0</v>
      </c>
      <c r="AF93" s="28">
        <v>0</v>
      </c>
      <c r="AG93" s="28">
        <v>0</v>
      </c>
    </row>
    <row r="94" spans="1:33" x14ac:dyDescent="0.35">
      <c r="A94" s="28" t="s">
        <v>1460</v>
      </c>
      <c r="B94" s="28">
        <v>0</v>
      </c>
      <c r="C94" s="28">
        <v>0</v>
      </c>
      <c r="D94" s="28">
        <v>0</v>
      </c>
      <c r="E94" s="28">
        <v>0</v>
      </c>
      <c r="F94" s="28">
        <v>0</v>
      </c>
      <c r="G94" s="28">
        <v>0</v>
      </c>
      <c r="H94" s="28">
        <v>0</v>
      </c>
      <c r="I94" s="28">
        <v>0</v>
      </c>
      <c r="J94" s="28">
        <v>0</v>
      </c>
      <c r="K94" s="28">
        <v>0</v>
      </c>
      <c r="L94" s="28">
        <v>0</v>
      </c>
      <c r="M94" s="28">
        <v>0</v>
      </c>
      <c r="N94" s="28">
        <v>0</v>
      </c>
      <c r="O94" s="28">
        <v>0</v>
      </c>
      <c r="P94" s="28">
        <v>0</v>
      </c>
      <c r="Q94" s="28">
        <v>0</v>
      </c>
      <c r="R94" s="28">
        <v>0</v>
      </c>
      <c r="S94" s="28">
        <v>0</v>
      </c>
      <c r="T94" s="28">
        <v>0</v>
      </c>
      <c r="U94" s="28">
        <v>0</v>
      </c>
      <c r="V94" s="28">
        <v>0</v>
      </c>
      <c r="W94" s="28">
        <v>0</v>
      </c>
      <c r="X94" s="28">
        <v>0</v>
      </c>
      <c r="Y94" s="28">
        <v>0</v>
      </c>
      <c r="Z94" s="28">
        <v>0</v>
      </c>
      <c r="AA94" s="28">
        <v>0</v>
      </c>
      <c r="AB94" s="28">
        <v>0</v>
      </c>
      <c r="AC94" s="28">
        <v>0</v>
      </c>
      <c r="AD94" s="28">
        <v>0</v>
      </c>
      <c r="AE94" s="28">
        <v>0</v>
      </c>
      <c r="AF94" s="28">
        <v>0</v>
      </c>
      <c r="AG94" s="28">
        <v>0</v>
      </c>
    </row>
    <row r="95" spans="1:33" x14ac:dyDescent="0.35">
      <c r="A95" s="28" t="s">
        <v>1459</v>
      </c>
      <c r="B95" s="28">
        <v>0</v>
      </c>
      <c r="C95" s="28">
        <v>0</v>
      </c>
      <c r="D95" s="28">
        <v>0</v>
      </c>
      <c r="E95" s="28">
        <v>0</v>
      </c>
      <c r="F95" s="28">
        <v>0</v>
      </c>
      <c r="G95" s="28">
        <v>0</v>
      </c>
      <c r="H95" s="28">
        <v>0</v>
      </c>
      <c r="I95" s="28">
        <v>0</v>
      </c>
      <c r="J95" s="28">
        <v>0</v>
      </c>
      <c r="K95" s="28">
        <v>0</v>
      </c>
      <c r="L95" s="28">
        <v>0</v>
      </c>
      <c r="M95" s="28">
        <v>0</v>
      </c>
      <c r="N95" s="28">
        <v>0</v>
      </c>
      <c r="O95" s="28">
        <v>0</v>
      </c>
      <c r="P95" s="28">
        <v>0</v>
      </c>
      <c r="Q95" s="28">
        <v>0</v>
      </c>
      <c r="R95" s="28">
        <v>0</v>
      </c>
      <c r="S95" s="28">
        <v>0</v>
      </c>
      <c r="T95" s="28">
        <v>0</v>
      </c>
      <c r="U95" s="28">
        <v>0</v>
      </c>
      <c r="V95" s="28">
        <v>0</v>
      </c>
      <c r="W95" s="28">
        <v>0</v>
      </c>
      <c r="X95" s="28">
        <v>0</v>
      </c>
      <c r="Y95" s="28">
        <v>0</v>
      </c>
      <c r="Z95" s="28">
        <v>0</v>
      </c>
      <c r="AA95" s="28">
        <v>0</v>
      </c>
      <c r="AB95" s="28">
        <v>0</v>
      </c>
      <c r="AC95" s="28">
        <v>0</v>
      </c>
      <c r="AD95" s="28">
        <v>0</v>
      </c>
      <c r="AE95" s="28">
        <v>0</v>
      </c>
      <c r="AF95" s="28">
        <v>0</v>
      </c>
      <c r="AG95" s="28">
        <v>0</v>
      </c>
    </row>
    <row r="96" spans="1:33" x14ac:dyDescent="0.35">
      <c r="A96" s="28" t="s">
        <v>1458</v>
      </c>
      <c r="B96" s="28">
        <v>0</v>
      </c>
      <c r="C96" s="28">
        <v>0</v>
      </c>
      <c r="D96" s="28">
        <v>0</v>
      </c>
      <c r="E96" s="28">
        <v>0</v>
      </c>
      <c r="F96" s="28">
        <v>0</v>
      </c>
      <c r="G96" s="28">
        <v>0</v>
      </c>
      <c r="H96" s="28">
        <v>0</v>
      </c>
      <c r="I96" s="28">
        <v>0</v>
      </c>
      <c r="J96" s="28">
        <v>0</v>
      </c>
      <c r="K96" s="28">
        <v>0</v>
      </c>
      <c r="L96" s="28">
        <v>0</v>
      </c>
      <c r="M96" s="28">
        <v>0</v>
      </c>
      <c r="N96" s="28">
        <v>0</v>
      </c>
      <c r="O96" s="28">
        <v>0</v>
      </c>
      <c r="P96" s="28">
        <v>0</v>
      </c>
      <c r="Q96" s="28">
        <v>0</v>
      </c>
      <c r="R96" s="28">
        <v>0</v>
      </c>
      <c r="S96" s="28">
        <v>0</v>
      </c>
      <c r="T96" s="28">
        <v>0</v>
      </c>
      <c r="U96" s="28">
        <v>0</v>
      </c>
      <c r="V96" s="28">
        <v>0</v>
      </c>
      <c r="W96" s="28">
        <v>0</v>
      </c>
      <c r="X96" s="28">
        <v>0</v>
      </c>
      <c r="Y96" s="28">
        <v>0</v>
      </c>
      <c r="Z96" s="28">
        <v>0</v>
      </c>
      <c r="AA96" s="28">
        <v>0</v>
      </c>
      <c r="AB96" s="28">
        <v>0</v>
      </c>
      <c r="AC96" s="28">
        <v>0</v>
      </c>
      <c r="AD96" s="28">
        <v>0</v>
      </c>
      <c r="AE96" s="28">
        <v>0</v>
      </c>
      <c r="AF96" s="28">
        <v>0</v>
      </c>
      <c r="AG96" s="28">
        <v>0</v>
      </c>
    </row>
    <row r="97" spans="1:33" x14ac:dyDescent="0.35">
      <c r="A97" s="28" t="s">
        <v>1457</v>
      </c>
      <c r="B97" s="28">
        <v>0</v>
      </c>
      <c r="C97" s="28">
        <v>0</v>
      </c>
      <c r="D97" s="28">
        <v>0</v>
      </c>
      <c r="E97" s="28">
        <v>0</v>
      </c>
      <c r="F97" s="28">
        <v>0</v>
      </c>
      <c r="G97" s="28">
        <v>0</v>
      </c>
      <c r="H97" s="28">
        <v>0</v>
      </c>
      <c r="I97" s="28">
        <v>0</v>
      </c>
      <c r="J97" s="28">
        <v>0</v>
      </c>
      <c r="K97" s="28">
        <v>0</v>
      </c>
      <c r="L97" s="28">
        <v>0</v>
      </c>
      <c r="M97" s="28">
        <v>0</v>
      </c>
      <c r="N97" s="28">
        <v>0</v>
      </c>
      <c r="O97" s="28">
        <v>0</v>
      </c>
      <c r="P97" s="28">
        <v>0</v>
      </c>
      <c r="Q97" s="28">
        <v>0</v>
      </c>
      <c r="R97" s="28">
        <v>0</v>
      </c>
      <c r="S97" s="28">
        <v>0</v>
      </c>
      <c r="T97" s="28">
        <v>0</v>
      </c>
      <c r="U97" s="28">
        <v>0</v>
      </c>
      <c r="V97" s="28">
        <v>0</v>
      </c>
      <c r="W97" s="28">
        <v>0</v>
      </c>
      <c r="X97" s="28">
        <v>0</v>
      </c>
      <c r="Y97" s="28">
        <v>0</v>
      </c>
      <c r="Z97" s="28">
        <v>0</v>
      </c>
      <c r="AA97" s="28">
        <v>0</v>
      </c>
      <c r="AB97" s="28">
        <v>0</v>
      </c>
      <c r="AC97" s="28">
        <v>0</v>
      </c>
      <c r="AD97" s="28">
        <v>0</v>
      </c>
      <c r="AE97" s="28">
        <v>0</v>
      </c>
      <c r="AF97" s="28">
        <v>0</v>
      </c>
      <c r="AG97" s="28">
        <v>0</v>
      </c>
    </row>
    <row r="98" spans="1:33" x14ac:dyDescent="0.35">
      <c r="A98" s="28" t="s">
        <v>1456</v>
      </c>
      <c r="B98" s="28">
        <v>0</v>
      </c>
      <c r="C98" s="28">
        <v>0</v>
      </c>
      <c r="D98" s="28">
        <v>0</v>
      </c>
      <c r="E98" s="28">
        <v>0</v>
      </c>
      <c r="F98" s="28">
        <v>0</v>
      </c>
      <c r="G98" s="28">
        <v>0</v>
      </c>
      <c r="H98" s="28">
        <v>0</v>
      </c>
      <c r="I98" s="28">
        <v>0</v>
      </c>
      <c r="J98" s="28">
        <v>0</v>
      </c>
      <c r="K98" s="28">
        <v>0</v>
      </c>
      <c r="L98" s="28">
        <v>0</v>
      </c>
      <c r="M98" s="28">
        <v>0</v>
      </c>
      <c r="N98" s="28">
        <v>0</v>
      </c>
      <c r="O98" s="28">
        <v>0</v>
      </c>
      <c r="P98" s="28">
        <v>0</v>
      </c>
      <c r="Q98" s="28">
        <v>0</v>
      </c>
      <c r="R98" s="28">
        <v>0</v>
      </c>
      <c r="S98" s="28">
        <v>0</v>
      </c>
      <c r="T98" s="28">
        <v>0</v>
      </c>
      <c r="U98" s="28">
        <v>0</v>
      </c>
      <c r="V98" s="28">
        <v>0</v>
      </c>
      <c r="W98" s="28">
        <v>0</v>
      </c>
      <c r="X98" s="28">
        <v>0</v>
      </c>
      <c r="Y98" s="28">
        <v>0</v>
      </c>
      <c r="Z98" s="28">
        <v>0</v>
      </c>
      <c r="AA98" s="28">
        <v>0</v>
      </c>
      <c r="AB98" s="28">
        <v>0</v>
      </c>
      <c r="AC98" s="28">
        <v>0</v>
      </c>
      <c r="AD98" s="28">
        <v>0</v>
      </c>
      <c r="AE98" s="28">
        <v>0</v>
      </c>
      <c r="AF98" s="28">
        <v>0</v>
      </c>
      <c r="AG98" s="28">
        <v>0</v>
      </c>
    </row>
    <row r="99" spans="1:33" x14ac:dyDescent="0.35">
      <c r="A99" s="28" t="s">
        <v>1455</v>
      </c>
      <c r="B99" s="95">
        <v>5317860000000</v>
      </c>
      <c r="C99" s="95">
        <v>4890200000000</v>
      </c>
      <c r="D99" s="95">
        <v>5060320000000</v>
      </c>
      <c r="E99" s="95">
        <v>5183530000000</v>
      </c>
      <c r="F99" s="95">
        <v>5266610000000</v>
      </c>
      <c r="G99" s="95">
        <v>5359960000000</v>
      </c>
      <c r="H99" s="95">
        <v>5456290000000</v>
      </c>
      <c r="I99" s="95">
        <v>5558630000000</v>
      </c>
      <c r="J99" s="95">
        <v>5650850000000</v>
      </c>
      <c r="K99" s="95">
        <v>5734070000000</v>
      </c>
      <c r="L99" s="95">
        <v>5801210000000</v>
      </c>
      <c r="M99" s="95">
        <v>5862260000000</v>
      </c>
      <c r="N99" s="95">
        <v>5954930000000</v>
      </c>
      <c r="O99" s="95">
        <v>6037410000000</v>
      </c>
      <c r="P99" s="95">
        <v>6114290000000</v>
      </c>
      <c r="Q99" s="95">
        <v>6178570000000</v>
      </c>
      <c r="R99" s="95">
        <v>6242860000000</v>
      </c>
      <c r="S99" s="95">
        <v>6310710000000</v>
      </c>
      <c r="T99" s="95">
        <v>6378570000000</v>
      </c>
      <c r="U99" s="95">
        <v>6446430000000</v>
      </c>
      <c r="V99" s="95">
        <v>6514290000000</v>
      </c>
      <c r="W99" s="95">
        <v>6582140000000</v>
      </c>
      <c r="X99" s="95">
        <v>6650000000000</v>
      </c>
      <c r="Y99" s="95">
        <v>6717860000000</v>
      </c>
      <c r="Z99" s="95">
        <v>6789290000000</v>
      </c>
      <c r="AA99" s="95">
        <v>6857140000000</v>
      </c>
      <c r="AB99" s="95">
        <v>6925000000000</v>
      </c>
      <c r="AC99" s="95">
        <v>6996430000000</v>
      </c>
      <c r="AD99" s="95">
        <v>7064290000000</v>
      </c>
      <c r="AE99" s="95">
        <v>7132140000000</v>
      </c>
      <c r="AF99" s="95">
        <v>7203570000000</v>
      </c>
      <c r="AG99" s="95">
        <v>7271430000000</v>
      </c>
    </row>
    <row r="100" spans="1:33" x14ac:dyDescent="0.35">
      <c r="A100" s="28" t="s">
        <v>1454</v>
      </c>
      <c r="B100" s="95">
        <v>22667900000</v>
      </c>
      <c r="C100" s="95">
        <v>20788500000</v>
      </c>
      <c r="D100" s="95">
        <v>21408200000</v>
      </c>
      <c r="E100" s="95">
        <v>21825500000</v>
      </c>
      <c r="F100" s="95">
        <v>22075300000</v>
      </c>
      <c r="G100" s="95">
        <v>22363200000</v>
      </c>
      <c r="H100" s="95">
        <v>22679900000</v>
      </c>
      <c r="I100" s="95">
        <v>22965500000</v>
      </c>
      <c r="J100" s="95">
        <v>23207500000</v>
      </c>
      <c r="K100" s="95">
        <v>23425500000</v>
      </c>
      <c r="L100" s="95">
        <v>23562700000</v>
      </c>
      <c r="M100" s="95">
        <v>23689200000</v>
      </c>
      <c r="N100" s="95">
        <v>23902800000</v>
      </c>
      <c r="O100" s="95">
        <v>24070600000</v>
      </c>
      <c r="P100" s="95">
        <v>24218900000</v>
      </c>
      <c r="Q100" s="95">
        <v>24317000000</v>
      </c>
      <c r="R100" s="95">
        <v>24415100000</v>
      </c>
      <c r="S100" s="95">
        <v>24501900000</v>
      </c>
      <c r="T100" s="95">
        <v>24588700000</v>
      </c>
      <c r="U100" s="95">
        <v>24675500000</v>
      </c>
      <c r="V100" s="95">
        <v>24762300000</v>
      </c>
      <c r="W100" s="95">
        <v>24849100000</v>
      </c>
      <c r="X100" s="95">
        <v>24928300000</v>
      </c>
      <c r="Y100" s="95">
        <v>25007500000</v>
      </c>
      <c r="Z100" s="95">
        <v>25086800000</v>
      </c>
      <c r="AA100" s="95">
        <v>25166000000</v>
      </c>
      <c r="AB100" s="95">
        <v>25245300000</v>
      </c>
      <c r="AC100" s="95">
        <v>25320800000</v>
      </c>
      <c r="AD100" s="95">
        <v>25396200000</v>
      </c>
      <c r="AE100" s="95">
        <v>25471700000</v>
      </c>
      <c r="AF100" s="95">
        <v>25550900000</v>
      </c>
      <c r="AG100" s="95">
        <v>25626400000</v>
      </c>
    </row>
    <row r="101" spans="1:33" x14ac:dyDescent="0.35">
      <c r="A101" s="28" t="s">
        <v>1453</v>
      </c>
      <c r="B101" s="28">
        <v>0</v>
      </c>
      <c r="C101" s="28">
        <v>0</v>
      </c>
      <c r="D101" s="28">
        <v>0</v>
      </c>
      <c r="E101" s="2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c r="AD101" s="28">
        <v>0</v>
      </c>
      <c r="AE101" s="28">
        <v>0</v>
      </c>
      <c r="AF101" s="28">
        <v>0</v>
      </c>
      <c r="AG101" s="28">
        <v>0</v>
      </c>
    </row>
    <row r="102" spans="1:33" x14ac:dyDescent="0.35">
      <c r="A102" s="28" t="s">
        <v>1452</v>
      </c>
      <c r="B102" s="95">
        <v>67013200000000</v>
      </c>
      <c r="C102" s="95">
        <v>59752000000000</v>
      </c>
      <c r="D102" s="95">
        <v>62754800000000</v>
      </c>
      <c r="E102" s="95">
        <v>64765300000000</v>
      </c>
      <c r="F102" s="95">
        <v>65863500000000</v>
      </c>
      <c r="G102" s="95">
        <v>67148000000000</v>
      </c>
      <c r="H102" s="95">
        <v>68556900000000</v>
      </c>
      <c r="I102" s="95">
        <v>69881400000000</v>
      </c>
      <c r="J102" s="95">
        <v>70942000000000</v>
      </c>
      <c r="K102" s="95">
        <v>71948500000000</v>
      </c>
      <c r="L102" s="95">
        <v>72746800000000</v>
      </c>
      <c r="M102" s="95">
        <v>73539200000000</v>
      </c>
      <c r="N102" s="95">
        <v>74630700000000</v>
      </c>
      <c r="O102" s="95">
        <v>75721600000000</v>
      </c>
      <c r="P102" s="95">
        <v>76518800000000</v>
      </c>
      <c r="Q102" s="95">
        <v>77224100000000</v>
      </c>
      <c r="R102" s="95">
        <v>77906900000000</v>
      </c>
      <c r="S102" s="95">
        <v>78554900000000</v>
      </c>
      <c r="T102" s="95">
        <v>79217200000000</v>
      </c>
      <c r="U102" s="95">
        <v>79876800000000</v>
      </c>
      <c r="V102" s="95">
        <v>80541100000000</v>
      </c>
      <c r="W102" s="95">
        <v>81187000000000</v>
      </c>
      <c r="X102" s="95">
        <v>81840500000000</v>
      </c>
      <c r="Y102" s="95">
        <v>82472800000000</v>
      </c>
      <c r="Z102" s="95">
        <v>83137400000000</v>
      </c>
      <c r="AA102" s="95">
        <v>83824000000000</v>
      </c>
      <c r="AB102" s="95">
        <v>84539300000000</v>
      </c>
      <c r="AC102" s="95">
        <v>85242300000000</v>
      </c>
      <c r="AD102" s="95">
        <v>85948900000000</v>
      </c>
      <c r="AE102" s="95">
        <v>86689800000000</v>
      </c>
      <c r="AF102" s="95">
        <v>87436500000000</v>
      </c>
      <c r="AG102" s="95">
        <v>88182400000000</v>
      </c>
    </row>
    <row r="103" spans="1:33" x14ac:dyDescent="0.35">
      <c r="A103" s="28" t="s">
        <v>1451</v>
      </c>
      <c r="B103" s="95">
        <v>1185730000</v>
      </c>
      <c r="C103" s="95">
        <v>1079000000</v>
      </c>
      <c r="D103" s="95">
        <v>1146300000</v>
      </c>
      <c r="E103" s="95">
        <v>1174240000</v>
      </c>
      <c r="F103" s="95">
        <v>1188380000</v>
      </c>
      <c r="G103" s="95">
        <v>1206170000</v>
      </c>
      <c r="H103" s="95">
        <v>1226140000</v>
      </c>
      <c r="I103" s="95">
        <v>1244410000</v>
      </c>
      <c r="J103" s="95">
        <v>1259980000</v>
      </c>
      <c r="K103" s="95">
        <v>1274610000</v>
      </c>
      <c r="L103" s="95">
        <v>1285760000</v>
      </c>
      <c r="M103" s="95">
        <v>1296580000</v>
      </c>
      <c r="N103" s="95">
        <v>1315120000</v>
      </c>
      <c r="O103" s="95">
        <v>1335200000</v>
      </c>
      <c r="P103" s="95">
        <v>1348070000</v>
      </c>
      <c r="Q103" s="95">
        <v>1359860000</v>
      </c>
      <c r="R103" s="95">
        <v>1371420000</v>
      </c>
      <c r="S103" s="95">
        <v>1381970000</v>
      </c>
      <c r="T103" s="95">
        <v>1393860000</v>
      </c>
      <c r="U103" s="95">
        <v>1405430000</v>
      </c>
      <c r="V103" s="95">
        <v>1416770000</v>
      </c>
      <c r="W103" s="95">
        <v>1427870000</v>
      </c>
      <c r="X103" s="95">
        <v>1439050000</v>
      </c>
      <c r="Y103" s="95">
        <v>1449680000</v>
      </c>
      <c r="Z103" s="95">
        <v>1461410000</v>
      </c>
      <c r="AA103" s="95">
        <v>1473280000</v>
      </c>
      <c r="AB103" s="95">
        <v>1485770000</v>
      </c>
      <c r="AC103" s="95">
        <v>1498410000</v>
      </c>
      <c r="AD103" s="95">
        <v>1510580000</v>
      </c>
      <c r="AE103" s="95">
        <v>1523690000</v>
      </c>
      <c r="AF103" s="95">
        <v>1537110000</v>
      </c>
      <c r="AG103" s="95">
        <v>1550360000</v>
      </c>
    </row>
    <row r="104" spans="1:33" x14ac:dyDescent="0.35">
      <c r="A104" s="28" t="s">
        <v>1450</v>
      </c>
      <c r="B104" s="95">
        <v>15815800000</v>
      </c>
      <c r="C104" s="95">
        <v>13801400000</v>
      </c>
      <c r="D104" s="95">
        <v>14538100000</v>
      </c>
      <c r="E104" s="95">
        <v>15134500000</v>
      </c>
      <c r="F104" s="95">
        <v>15458500000</v>
      </c>
      <c r="G104" s="95">
        <v>15829300000</v>
      </c>
      <c r="H104" s="95">
        <v>16234600000</v>
      </c>
      <c r="I104" s="95">
        <v>16619000000</v>
      </c>
      <c r="J104" s="95">
        <v>16910800000</v>
      </c>
      <c r="K104" s="95">
        <v>17191300000</v>
      </c>
      <c r="L104" s="95">
        <v>17425000000</v>
      </c>
      <c r="M104" s="95">
        <v>17656600000</v>
      </c>
      <c r="N104" s="95">
        <v>17933300000</v>
      </c>
      <c r="O104" s="95">
        <v>18206800000</v>
      </c>
      <c r="P104" s="95">
        <v>18410300000</v>
      </c>
      <c r="Q104" s="95">
        <v>18592300000</v>
      </c>
      <c r="R104" s="95">
        <v>18768400000</v>
      </c>
      <c r="S104" s="95">
        <v>18936300000</v>
      </c>
      <c r="T104" s="95">
        <v>19103800000</v>
      </c>
      <c r="U104" s="95">
        <v>19272900000</v>
      </c>
      <c r="V104" s="95">
        <v>19440000000</v>
      </c>
      <c r="W104" s="95">
        <v>19606900000</v>
      </c>
      <c r="X104" s="95">
        <v>19777100000</v>
      </c>
      <c r="Y104" s="95">
        <v>19941700000</v>
      </c>
      <c r="Z104" s="95">
        <v>20116100000</v>
      </c>
      <c r="AA104" s="95">
        <v>20297600000</v>
      </c>
      <c r="AB104" s="95">
        <v>20483800000</v>
      </c>
      <c r="AC104" s="95">
        <v>20670100000</v>
      </c>
      <c r="AD104" s="95">
        <v>20859400000</v>
      </c>
      <c r="AE104" s="95">
        <v>21055000000</v>
      </c>
      <c r="AF104" s="95">
        <v>21252800000</v>
      </c>
      <c r="AG104" s="95">
        <v>21452300000</v>
      </c>
    </row>
    <row r="105" spans="1:33" x14ac:dyDescent="0.35">
      <c r="A105" s="28" t="s">
        <v>1449</v>
      </c>
      <c r="B105" s="95">
        <v>44346700000</v>
      </c>
      <c r="C105" s="95">
        <v>37258600000</v>
      </c>
      <c r="D105" s="95">
        <v>40066500000</v>
      </c>
      <c r="E105" s="95">
        <v>42107500000</v>
      </c>
      <c r="F105" s="95">
        <v>43206900000</v>
      </c>
      <c r="G105" s="95">
        <v>44436300000</v>
      </c>
      <c r="H105" s="95">
        <v>45780300000</v>
      </c>
      <c r="I105" s="95">
        <v>47074600000</v>
      </c>
      <c r="J105" s="95">
        <v>48001700000</v>
      </c>
      <c r="K105" s="95">
        <v>48912300000</v>
      </c>
      <c r="L105" s="95">
        <v>49681600000</v>
      </c>
      <c r="M105" s="95">
        <v>50456800000</v>
      </c>
      <c r="N105" s="95">
        <v>51252500000</v>
      </c>
      <c r="O105" s="95">
        <v>52059200000</v>
      </c>
      <c r="P105" s="95">
        <v>52643200000</v>
      </c>
      <c r="Q105" s="95">
        <v>53168400000</v>
      </c>
      <c r="R105" s="95">
        <v>53678500000</v>
      </c>
      <c r="S105" s="95">
        <v>54165500000</v>
      </c>
      <c r="T105" s="95">
        <v>54662300000</v>
      </c>
      <c r="U105" s="95">
        <v>55157700000</v>
      </c>
      <c r="V105" s="95">
        <v>55649800000</v>
      </c>
      <c r="W105" s="95">
        <v>56133700000</v>
      </c>
      <c r="X105" s="95">
        <v>56630400000</v>
      </c>
      <c r="Y105" s="95">
        <v>57102800000</v>
      </c>
      <c r="Z105" s="95">
        <v>57616000000</v>
      </c>
      <c r="AA105" s="95">
        <v>58142200000</v>
      </c>
      <c r="AB105" s="95">
        <v>58682200000</v>
      </c>
      <c r="AC105" s="95">
        <v>59220400000</v>
      </c>
      <c r="AD105" s="95">
        <v>59766700000</v>
      </c>
      <c r="AE105" s="95">
        <v>60331100000</v>
      </c>
      <c r="AF105" s="95">
        <v>60908700000</v>
      </c>
      <c r="AG105" s="95">
        <v>61483200000</v>
      </c>
    </row>
    <row r="106" spans="1:33" x14ac:dyDescent="0.35">
      <c r="A106" s="28" t="s">
        <v>1448</v>
      </c>
      <c r="B106" s="95">
        <v>6538150000</v>
      </c>
      <c r="C106" s="95">
        <v>5103080000</v>
      </c>
      <c r="D106" s="95">
        <v>5587770000</v>
      </c>
      <c r="E106" s="95">
        <v>6015350000</v>
      </c>
      <c r="F106" s="95">
        <v>6247420000</v>
      </c>
      <c r="G106" s="95">
        <v>6498450000</v>
      </c>
      <c r="H106" s="95">
        <v>6771060000</v>
      </c>
      <c r="I106" s="95">
        <v>7037860000</v>
      </c>
      <c r="J106" s="95">
        <v>7215710000</v>
      </c>
      <c r="K106" s="95">
        <v>7393760000</v>
      </c>
      <c r="L106" s="95">
        <v>7550150000</v>
      </c>
      <c r="M106" s="95">
        <v>7708590000</v>
      </c>
      <c r="N106" s="95">
        <v>7835070000</v>
      </c>
      <c r="O106" s="95">
        <v>7958790000</v>
      </c>
      <c r="P106" s="95">
        <v>8053530000</v>
      </c>
      <c r="Q106" s="95">
        <v>8137570000</v>
      </c>
      <c r="R106" s="95">
        <v>8219330000</v>
      </c>
      <c r="S106" s="95">
        <v>8298580000</v>
      </c>
      <c r="T106" s="95">
        <v>8375900000</v>
      </c>
      <c r="U106" s="95">
        <v>8453620000</v>
      </c>
      <c r="V106" s="95">
        <v>8531030000</v>
      </c>
      <c r="W106" s="95">
        <v>8607650000</v>
      </c>
      <c r="X106" s="95">
        <v>8687570000</v>
      </c>
      <c r="Y106" s="95">
        <v>8763080000</v>
      </c>
      <c r="Z106" s="95">
        <v>8844870000</v>
      </c>
      <c r="AA106" s="95">
        <v>8930250000</v>
      </c>
      <c r="AB106" s="95">
        <v>9015710000</v>
      </c>
      <c r="AC106" s="95">
        <v>9100730000</v>
      </c>
      <c r="AD106" s="95">
        <v>9189150000</v>
      </c>
      <c r="AE106" s="95">
        <v>9279310000</v>
      </c>
      <c r="AF106" s="95">
        <v>9371010000</v>
      </c>
      <c r="AG106" s="95">
        <v>9462690000</v>
      </c>
    </row>
    <row r="107" spans="1:33" x14ac:dyDescent="0.35">
      <c r="A107" s="28" t="s">
        <v>1447</v>
      </c>
      <c r="B107" s="95">
        <v>4319790000</v>
      </c>
      <c r="C107" s="95">
        <v>3566310000</v>
      </c>
      <c r="D107" s="95">
        <v>3839710000</v>
      </c>
      <c r="E107" s="95">
        <v>4061130000</v>
      </c>
      <c r="F107" s="95">
        <v>4181070000</v>
      </c>
      <c r="G107" s="95">
        <v>4313620000</v>
      </c>
      <c r="H107" s="95">
        <v>4458080000</v>
      </c>
      <c r="I107" s="95">
        <v>4597870000</v>
      </c>
      <c r="J107" s="95">
        <v>4695840000</v>
      </c>
      <c r="K107" s="95">
        <v>4792500000</v>
      </c>
      <c r="L107" s="95">
        <v>4875400000</v>
      </c>
      <c r="M107" s="95">
        <v>4958940000</v>
      </c>
      <c r="N107" s="95">
        <v>5038340000</v>
      </c>
      <c r="O107" s="95">
        <v>5117270000</v>
      </c>
      <c r="P107" s="95">
        <v>5176080000</v>
      </c>
      <c r="Q107" s="95">
        <v>5228630000</v>
      </c>
      <c r="R107" s="95">
        <v>5279640000</v>
      </c>
      <c r="S107" s="95">
        <v>5328650000</v>
      </c>
      <c r="T107" s="95">
        <v>5377500000</v>
      </c>
      <c r="U107" s="95">
        <v>5426520000</v>
      </c>
      <c r="V107" s="95">
        <v>5475230000</v>
      </c>
      <c r="W107" s="95">
        <v>5523380000</v>
      </c>
      <c r="X107" s="95">
        <v>5573060000</v>
      </c>
      <c r="Y107" s="95">
        <v>5620360000</v>
      </c>
      <c r="Z107" s="95">
        <v>5671400000</v>
      </c>
      <c r="AA107" s="95">
        <v>5724240000</v>
      </c>
      <c r="AB107" s="95">
        <v>5777960000</v>
      </c>
      <c r="AC107" s="95">
        <v>5831490000</v>
      </c>
      <c r="AD107" s="95">
        <v>5886380000</v>
      </c>
      <c r="AE107" s="95">
        <v>5942760000</v>
      </c>
      <c r="AF107" s="95">
        <v>6000190000</v>
      </c>
      <c r="AG107" s="95">
        <v>6057590000</v>
      </c>
    </row>
    <row r="108" spans="1:33" x14ac:dyDescent="0.35">
      <c r="A108" s="28" t="s">
        <v>1446</v>
      </c>
      <c r="B108" s="95">
        <v>33212300000</v>
      </c>
      <c r="C108" s="95">
        <v>12874500000</v>
      </c>
      <c r="D108" s="95">
        <v>18925300000</v>
      </c>
      <c r="E108" s="95">
        <v>25194700000</v>
      </c>
      <c r="F108" s="95">
        <v>28581800000</v>
      </c>
      <c r="G108" s="95">
        <v>32066500000</v>
      </c>
      <c r="H108" s="95">
        <v>35825500000</v>
      </c>
      <c r="I108" s="95">
        <v>39607600000</v>
      </c>
      <c r="J108" s="95">
        <v>41789200000</v>
      </c>
      <c r="K108" s="95">
        <v>44072500000</v>
      </c>
      <c r="L108" s="95">
        <v>46215200000</v>
      </c>
      <c r="M108" s="95">
        <v>48404100000</v>
      </c>
      <c r="N108" s="95">
        <v>49280300000</v>
      </c>
      <c r="O108" s="95">
        <v>50073800000</v>
      </c>
      <c r="P108" s="95">
        <v>50756400000</v>
      </c>
      <c r="Q108" s="95">
        <v>51334900000</v>
      </c>
      <c r="R108" s="95">
        <v>51913200000</v>
      </c>
      <c r="S108" s="95">
        <v>52491400000</v>
      </c>
      <c r="T108" s="95">
        <v>53005700000</v>
      </c>
      <c r="U108" s="95">
        <v>53520100000</v>
      </c>
      <c r="V108" s="95">
        <v>54034500000</v>
      </c>
      <c r="W108" s="95">
        <v>54548800000</v>
      </c>
      <c r="X108" s="95">
        <v>55127000000</v>
      </c>
      <c r="Y108" s="95">
        <v>55641300000</v>
      </c>
      <c r="Z108" s="95">
        <v>56219600000</v>
      </c>
      <c r="AA108" s="95">
        <v>56861900000</v>
      </c>
      <c r="AB108" s="95">
        <v>57440500000</v>
      </c>
      <c r="AC108" s="95">
        <v>58019000000</v>
      </c>
      <c r="AD108" s="95">
        <v>58661500000</v>
      </c>
      <c r="AE108" s="95">
        <v>59304000000</v>
      </c>
      <c r="AF108" s="95">
        <v>59946700000</v>
      </c>
      <c r="AG108" s="95">
        <v>60589300000</v>
      </c>
    </row>
    <row r="109" spans="1:33" x14ac:dyDescent="0.35">
      <c r="A109" s="28" t="s">
        <v>1445</v>
      </c>
      <c r="B109" s="95">
        <v>459804000</v>
      </c>
      <c r="C109" s="95">
        <v>399304000</v>
      </c>
      <c r="D109" s="95">
        <v>424280000</v>
      </c>
      <c r="E109" s="95">
        <v>441670000</v>
      </c>
      <c r="F109" s="95">
        <v>451017000</v>
      </c>
      <c r="G109" s="95">
        <v>461726000</v>
      </c>
      <c r="H109" s="95">
        <v>473471000</v>
      </c>
      <c r="I109" s="95">
        <v>484632000</v>
      </c>
      <c r="J109" s="95">
        <v>493040000</v>
      </c>
      <c r="K109" s="95">
        <v>501170000</v>
      </c>
      <c r="L109" s="95">
        <v>507897000</v>
      </c>
      <c r="M109" s="95">
        <v>514603000</v>
      </c>
      <c r="N109" s="95">
        <v>522572000</v>
      </c>
      <c r="O109" s="95">
        <v>530657000</v>
      </c>
      <c r="P109" s="95">
        <v>536464000</v>
      </c>
      <c r="Q109" s="95">
        <v>541691000</v>
      </c>
      <c r="R109" s="95">
        <v>546764000</v>
      </c>
      <c r="S109" s="95">
        <v>551573000</v>
      </c>
      <c r="T109" s="95">
        <v>556510000</v>
      </c>
      <c r="U109" s="95">
        <v>561441000</v>
      </c>
      <c r="V109" s="95">
        <v>566320000</v>
      </c>
      <c r="W109" s="95">
        <v>571143000</v>
      </c>
      <c r="X109" s="95">
        <v>576061000</v>
      </c>
      <c r="Y109" s="95">
        <v>580775000</v>
      </c>
      <c r="Z109" s="95">
        <v>585853000</v>
      </c>
      <c r="AA109" s="95">
        <v>591074000</v>
      </c>
      <c r="AB109" s="95">
        <v>596462000</v>
      </c>
      <c r="AC109" s="95">
        <v>601850000</v>
      </c>
      <c r="AD109" s="95">
        <v>607276000</v>
      </c>
      <c r="AE109" s="95">
        <v>612915000</v>
      </c>
      <c r="AF109" s="95">
        <v>618662000</v>
      </c>
      <c r="AG109" s="95">
        <v>624403000</v>
      </c>
    </row>
    <row r="110" spans="1:33" x14ac:dyDescent="0.35">
      <c r="A110" s="28" t="s">
        <v>1444</v>
      </c>
      <c r="B110" s="95">
        <v>1073400000</v>
      </c>
      <c r="C110" s="95">
        <v>976620000</v>
      </c>
      <c r="D110" s="95">
        <v>1023350000</v>
      </c>
      <c r="E110" s="95">
        <v>1049990000</v>
      </c>
      <c r="F110" s="95">
        <v>1064250000</v>
      </c>
      <c r="G110" s="95">
        <v>1081690000</v>
      </c>
      <c r="H110" s="95">
        <v>1100990000</v>
      </c>
      <c r="I110" s="95">
        <v>1118750000</v>
      </c>
      <c r="J110" s="95">
        <v>1133980000</v>
      </c>
      <c r="K110" s="95">
        <v>1148220000</v>
      </c>
      <c r="L110" s="95">
        <v>1159300000</v>
      </c>
      <c r="M110" s="95">
        <v>1170190000</v>
      </c>
      <c r="N110" s="95">
        <v>1187930000</v>
      </c>
      <c r="O110" s="95">
        <v>1206210000</v>
      </c>
      <c r="P110" s="95">
        <v>1219010000</v>
      </c>
      <c r="Q110" s="95">
        <v>1230620000</v>
      </c>
      <c r="R110" s="95">
        <v>1241850000</v>
      </c>
      <c r="S110" s="95">
        <v>1252410000</v>
      </c>
      <c r="T110" s="95">
        <v>1263480000</v>
      </c>
      <c r="U110" s="95">
        <v>1274530000</v>
      </c>
      <c r="V110" s="95">
        <v>1285440000</v>
      </c>
      <c r="W110" s="95">
        <v>1296220000</v>
      </c>
      <c r="X110" s="95">
        <v>1307060000</v>
      </c>
      <c r="Y110" s="95">
        <v>1317550000</v>
      </c>
      <c r="Z110" s="95">
        <v>1328800000</v>
      </c>
      <c r="AA110" s="95">
        <v>1340230000</v>
      </c>
      <c r="AB110" s="95">
        <v>1352260000</v>
      </c>
      <c r="AC110" s="95">
        <v>1364290000</v>
      </c>
      <c r="AD110" s="95">
        <v>1376240000</v>
      </c>
      <c r="AE110" s="95">
        <v>1388730000</v>
      </c>
      <c r="AF110" s="95">
        <v>1401490000</v>
      </c>
      <c r="AG110" s="95">
        <v>1414240000</v>
      </c>
    </row>
    <row r="111" spans="1:33" x14ac:dyDescent="0.35">
      <c r="A111" s="28" t="s">
        <v>1443</v>
      </c>
      <c r="B111" s="95">
        <v>10623600000000</v>
      </c>
      <c r="C111" s="95">
        <v>9730180000000</v>
      </c>
      <c r="D111" s="95">
        <v>9992470000000</v>
      </c>
      <c r="E111" s="95">
        <v>10159200000000</v>
      </c>
      <c r="F111" s="95">
        <v>10245800000000</v>
      </c>
      <c r="G111" s="95">
        <v>10351200000000</v>
      </c>
      <c r="H111" s="95">
        <v>10471400000000</v>
      </c>
      <c r="I111" s="95">
        <v>10560900000000</v>
      </c>
      <c r="J111" s="95">
        <v>10633200000000</v>
      </c>
      <c r="K111" s="95">
        <v>10690600000000</v>
      </c>
      <c r="L111" s="95">
        <v>10714500000000</v>
      </c>
      <c r="M111" s="95">
        <v>10729800000000</v>
      </c>
      <c r="N111" s="95">
        <v>10778900000000</v>
      </c>
      <c r="O111" s="95">
        <v>10808500000000</v>
      </c>
      <c r="P111" s="95">
        <v>10827500000000</v>
      </c>
      <c r="Q111" s="95">
        <v>10824000000000</v>
      </c>
      <c r="R111" s="95">
        <v>10820400000000</v>
      </c>
      <c r="S111" s="95">
        <v>10809700000000</v>
      </c>
      <c r="T111" s="95">
        <v>10795500000000</v>
      </c>
      <c r="U111" s="95">
        <v>10781200000000</v>
      </c>
      <c r="V111" s="95">
        <v>10770500000000</v>
      </c>
      <c r="W111" s="95">
        <v>10756200000000</v>
      </c>
      <c r="X111" s="95">
        <v>10727700000000</v>
      </c>
      <c r="Y111" s="95">
        <v>10699100000000</v>
      </c>
      <c r="Z111" s="95">
        <v>10670600000000</v>
      </c>
      <c r="AA111" s="95">
        <v>10642000000000</v>
      </c>
      <c r="AB111" s="95">
        <v>10613500000000</v>
      </c>
      <c r="AC111" s="95">
        <v>10577800000000</v>
      </c>
      <c r="AD111" s="95">
        <v>10542100000000</v>
      </c>
      <c r="AE111" s="95">
        <v>10506400000000</v>
      </c>
      <c r="AF111" s="95">
        <v>10470800000000</v>
      </c>
      <c r="AG111" s="95">
        <v>10435100000000</v>
      </c>
    </row>
    <row r="112" spans="1:33" x14ac:dyDescent="0.35">
      <c r="A112" s="28" t="s">
        <v>1442</v>
      </c>
      <c r="B112" s="95">
        <v>1057770000000</v>
      </c>
      <c r="C112" s="95">
        <v>978341000000</v>
      </c>
      <c r="D112" s="95">
        <v>1015420000000</v>
      </c>
      <c r="E112" s="95">
        <v>1043200000000</v>
      </c>
      <c r="F112" s="95">
        <v>1062960000000</v>
      </c>
      <c r="G112" s="95">
        <v>1085200000000</v>
      </c>
      <c r="H112" s="95">
        <v>1108430000000</v>
      </c>
      <c r="I112" s="95">
        <v>1130080000000</v>
      </c>
      <c r="J112" s="95">
        <v>1149680000000</v>
      </c>
      <c r="K112" s="95">
        <v>1167810000000</v>
      </c>
      <c r="L112" s="95">
        <v>1182320000000</v>
      </c>
      <c r="M112" s="95">
        <v>1196320000000</v>
      </c>
      <c r="N112" s="95">
        <v>1206310000000</v>
      </c>
      <c r="O112" s="95">
        <v>1213800000000</v>
      </c>
      <c r="P112" s="95">
        <v>1220100000000</v>
      </c>
      <c r="Q112" s="95">
        <v>1224260000000</v>
      </c>
      <c r="R112" s="95">
        <v>1228040000000</v>
      </c>
      <c r="S112" s="95">
        <v>1231820000000</v>
      </c>
      <c r="T112" s="95">
        <v>1235590000000</v>
      </c>
      <c r="U112" s="95">
        <v>1239370000000</v>
      </c>
      <c r="V112" s="95">
        <v>1243150000000</v>
      </c>
      <c r="W112" s="95">
        <v>1246930000000</v>
      </c>
      <c r="X112" s="95">
        <v>1249950000000</v>
      </c>
      <c r="Y112" s="95">
        <v>1252970000000</v>
      </c>
      <c r="Z112" s="95">
        <v>1256000000000</v>
      </c>
      <c r="AA112" s="95">
        <v>1259020000000</v>
      </c>
      <c r="AB112" s="95">
        <v>1262050000000</v>
      </c>
      <c r="AC112" s="95">
        <v>1265070000000</v>
      </c>
      <c r="AD112" s="95">
        <v>1267720000000</v>
      </c>
      <c r="AE112" s="95">
        <v>1270740000000</v>
      </c>
      <c r="AF112" s="95">
        <v>1273390000000</v>
      </c>
      <c r="AG112" s="95">
        <v>1276410000000</v>
      </c>
    </row>
    <row r="113" spans="1:33" x14ac:dyDescent="0.35">
      <c r="A113" s="28" t="s">
        <v>1441</v>
      </c>
      <c r="B113" s="28">
        <v>0</v>
      </c>
      <c r="C113" s="28">
        <v>0</v>
      </c>
      <c r="D113" s="28">
        <v>0</v>
      </c>
      <c r="E113" s="28">
        <v>0</v>
      </c>
      <c r="F113" s="28">
        <v>0</v>
      </c>
      <c r="G113" s="28">
        <v>0</v>
      </c>
      <c r="H113" s="28">
        <v>0</v>
      </c>
      <c r="I113" s="28">
        <v>0</v>
      </c>
      <c r="J113" s="28">
        <v>0</v>
      </c>
      <c r="K113" s="28">
        <v>0</v>
      </c>
      <c r="L113" s="28">
        <v>0</v>
      </c>
      <c r="M113" s="28">
        <v>0</v>
      </c>
      <c r="N113" s="28">
        <v>0</v>
      </c>
      <c r="O113" s="28">
        <v>0</v>
      </c>
      <c r="P113" s="28">
        <v>0</v>
      </c>
      <c r="Q113" s="28">
        <v>0</v>
      </c>
      <c r="R113" s="28">
        <v>0</v>
      </c>
      <c r="S113" s="28">
        <v>0</v>
      </c>
      <c r="T113" s="28">
        <v>0</v>
      </c>
      <c r="U113" s="28">
        <v>0</v>
      </c>
      <c r="V113" s="28">
        <v>0</v>
      </c>
      <c r="W113" s="28">
        <v>0</v>
      </c>
      <c r="X113" s="28">
        <v>0</v>
      </c>
      <c r="Y113" s="28">
        <v>0</v>
      </c>
      <c r="Z113" s="28">
        <v>0</v>
      </c>
      <c r="AA113" s="28">
        <v>0</v>
      </c>
      <c r="AB113" s="28">
        <v>0</v>
      </c>
      <c r="AC113" s="28">
        <v>0</v>
      </c>
      <c r="AD113" s="28">
        <v>0</v>
      </c>
      <c r="AE113" s="28">
        <v>0</v>
      </c>
      <c r="AF113" s="28">
        <v>0</v>
      </c>
      <c r="AG113" s="28">
        <v>0</v>
      </c>
    </row>
    <row r="114" spans="1:33" x14ac:dyDescent="0.35">
      <c r="A114" s="28" t="s">
        <v>1440</v>
      </c>
      <c r="B114" s="95">
        <v>416871000000000</v>
      </c>
      <c r="C114" s="95">
        <v>383861000000000</v>
      </c>
      <c r="D114" s="95">
        <v>397856000000000</v>
      </c>
      <c r="E114" s="95">
        <v>408009000000000</v>
      </c>
      <c r="F114" s="95">
        <v>412922000000000</v>
      </c>
      <c r="G114" s="95">
        <v>417924000000000</v>
      </c>
      <c r="H114" s="95">
        <v>425617000000000</v>
      </c>
      <c r="I114" s="95">
        <v>429651000000000</v>
      </c>
      <c r="J114" s="95">
        <v>434300000000000</v>
      </c>
      <c r="K114" s="95">
        <v>439305000000000</v>
      </c>
      <c r="L114" s="95">
        <v>443759000000000</v>
      </c>
      <c r="M114" s="95">
        <v>446221000000000</v>
      </c>
      <c r="N114" s="95">
        <v>453952000000000</v>
      </c>
      <c r="O114" s="95">
        <v>459356000000000</v>
      </c>
      <c r="P114" s="95">
        <v>464492000000000</v>
      </c>
      <c r="Q114" s="95">
        <v>468175000000000</v>
      </c>
      <c r="R114" s="95">
        <v>471658000000000</v>
      </c>
      <c r="S114" s="95">
        <v>475375000000000</v>
      </c>
      <c r="T114" s="95">
        <v>479098000000000</v>
      </c>
      <c r="U114" s="95">
        <v>484060000000000</v>
      </c>
      <c r="V114" s="95">
        <v>486840000000000</v>
      </c>
      <c r="W114" s="95">
        <v>490877000000000</v>
      </c>
      <c r="X114" s="95">
        <v>495792000000000</v>
      </c>
      <c r="Y114" s="95">
        <v>500432000000000</v>
      </c>
      <c r="Z114" s="95">
        <v>505574000000000</v>
      </c>
      <c r="AA114" s="95">
        <v>509907000000000</v>
      </c>
      <c r="AB114" s="95">
        <v>515761000000000</v>
      </c>
      <c r="AC114" s="95">
        <v>521412000000000</v>
      </c>
      <c r="AD114" s="95">
        <v>526529000000000</v>
      </c>
      <c r="AE114" s="95">
        <v>531740000000000</v>
      </c>
      <c r="AF114" s="95">
        <v>535035000000000</v>
      </c>
      <c r="AG114" s="95">
        <v>541533000000000</v>
      </c>
    </row>
    <row r="115" spans="1:33" x14ac:dyDescent="0.35">
      <c r="A115" s="28" t="s">
        <v>1439</v>
      </c>
      <c r="B115" s="95">
        <v>9199010000</v>
      </c>
      <c r="C115" s="95">
        <v>8686380000</v>
      </c>
      <c r="D115" s="95">
        <v>8976540000</v>
      </c>
      <c r="E115" s="95">
        <v>9192510000</v>
      </c>
      <c r="F115" s="95">
        <v>9331530000</v>
      </c>
      <c r="G115" s="95">
        <v>9367870000</v>
      </c>
      <c r="H115" s="95">
        <v>9493100000</v>
      </c>
      <c r="I115" s="95">
        <v>9515330000</v>
      </c>
      <c r="J115" s="95">
        <v>9564490000</v>
      </c>
      <c r="K115" s="95">
        <v>9601770000</v>
      </c>
      <c r="L115" s="95">
        <v>9669020000</v>
      </c>
      <c r="M115" s="95">
        <v>9703370000</v>
      </c>
      <c r="N115" s="95">
        <v>9871010000</v>
      </c>
      <c r="O115" s="95">
        <v>9963600000</v>
      </c>
      <c r="P115" s="95">
        <v>10064400000</v>
      </c>
      <c r="Q115" s="95">
        <v>10127900000</v>
      </c>
      <c r="R115" s="95">
        <v>10209200000</v>
      </c>
      <c r="S115" s="95">
        <v>10289000000</v>
      </c>
      <c r="T115" s="95">
        <v>10347100000</v>
      </c>
      <c r="U115" s="95">
        <v>10473300000</v>
      </c>
      <c r="V115" s="95">
        <v>10549200000</v>
      </c>
      <c r="W115" s="95">
        <v>10602500000</v>
      </c>
      <c r="X115" s="95">
        <v>10734300000</v>
      </c>
      <c r="Y115" s="95">
        <v>10804500000</v>
      </c>
      <c r="Z115" s="95">
        <v>10895600000</v>
      </c>
      <c r="AA115" s="95">
        <v>11029500000</v>
      </c>
      <c r="AB115" s="95">
        <v>11170900000</v>
      </c>
      <c r="AC115" s="95">
        <v>11304000000</v>
      </c>
      <c r="AD115" s="95">
        <v>11402600000</v>
      </c>
      <c r="AE115" s="95">
        <v>11522200000</v>
      </c>
      <c r="AF115" s="95">
        <v>11593100000</v>
      </c>
      <c r="AG115" s="95">
        <v>11773300000</v>
      </c>
    </row>
    <row r="116" spans="1:33" x14ac:dyDescent="0.35">
      <c r="A116" s="28" t="s">
        <v>1438</v>
      </c>
      <c r="B116" s="95">
        <v>114775000000</v>
      </c>
      <c r="C116" s="95">
        <v>105229000000</v>
      </c>
      <c r="D116" s="95">
        <v>109050000000</v>
      </c>
      <c r="E116" s="95">
        <v>111786000000</v>
      </c>
      <c r="F116" s="95">
        <v>112761000000</v>
      </c>
      <c r="G116" s="95">
        <v>114107000000</v>
      </c>
      <c r="H116" s="95">
        <v>116006000000</v>
      </c>
      <c r="I116" s="95">
        <v>116828000000</v>
      </c>
      <c r="J116" s="95">
        <v>117853000000</v>
      </c>
      <c r="K116" s="95">
        <v>119178000000</v>
      </c>
      <c r="L116" s="95">
        <v>120169000000</v>
      </c>
      <c r="M116" s="95">
        <v>120549000000</v>
      </c>
      <c r="N116" s="95">
        <v>122669000000</v>
      </c>
      <c r="O116" s="95">
        <v>124032000000</v>
      </c>
      <c r="P116" s="95">
        <v>125462000000</v>
      </c>
      <c r="Q116" s="95">
        <v>126521000000</v>
      </c>
      <c r="R116" s="95">
        <v>127246000000</v>
      </c>
      <c r="S116" s="95">
        <v>128308000000</v>
      </c>
      <c r="T116" s="95">
        <v>129412000000</v>
      </c>
      <c r="U116" s="95">
        <v>130657000000</v>
      </c>
      <c r="V116" s="95">
        <v>131370000000</v>
      </c>
      <c r="W116" s="95">
        <v>132634000000</v>
      </c>
      <c r="X116" s="95">
        <v>133887000000</v>
      </c>
      <c r="Y116" s="95">
        <v>135445000000</v>
      </c>
      <c r="Z116" s="95">
        <v>136794000000</v>
      </c>
      <c r="AA116" s="95">
        <v>138017000000</v>
      </c>
      <c r="AB116" s="95">
        <v>139607000000</v>
      </c>
      <c r="AC116" s="95">
        <v>141324000000</v>
      </c>
      <c r="AD116" s="95">
        <v>142802000000</v>
      </c>
      <c r="AE116" s="95">
        <v>144553000000</v>
      </c>
      <c r="AF116" s="95">
        <v>145604000000</v>
      </c>
      <c r="AG116" s="95">
        <v>147246000000</v>
      </c>
    </row>
    <row r="117" spans="1:33" x14ac:dyDescent="0.35">
      <c r="A117" s="28" t="s">
        <v>1437</v>
      </c>
      <c r="B117" s="95">
        <v>260598000000</v>
      </c>
      <c r="C117" s="95">
        <v>232692000000</v>
      </c>
      <c r="D117" s="95">
        <v>243024000000</v>
      </c>
      <c r="E117" s="95">
        <v>249647000000</v>
      </c>
      <c r="F117" s="95">
        <v>252523000000</v>
      </c>
      <c r="G117" s="95">
        <v>255415000000</v>
      </c>
      <c r="H117" s="95">
        <v>260786000000</v>
      </c>
      <c r="I117" s="95">
        <v>263993000000</v>
      </c>
      <c r="J117" s="95">
        <v>267358000000</v>
      </c>
      <c r="K117" s="95">
        <v>270607000000</v>
      </c>
      <c r="L117" s="95">
        <v>273684000000</v>
      </c>
      <c r="M117" s="95">
        <v>274735000000</v>
      </c>
      <c r="N117" s="95">
        <v>279737000000</v>
      </c>
      <c r="O117" s="95">
        <v>283013000000</v>
      </c>
      <c r="P117" s="95">
        <v>286736000000</v>
      </c>
      <c r="Q117" s="95">
        <v>288964000000</v>
      </c>
      <c r="R117" s="95">
        <v>290188000000</v>
      </c>
      <c r="S117" s="95">
        <v>292323000000</v>
      </c>
      <c r="T117" s="95">
        <v>295149000000</v>
      </c>
      <c r="U117" s="95">
        <v>298281000000</v>
      </c>
      <c r="V117" s="95">
        <v>299494000000</v>
      </c>
      <c r="W117" s="95">
        <v>301796000000</v>
      </c>
      <c r="X117" s="95">
        <v>304363000000</v>
      </c>
      <c r="Y117" s="95">
        <v>307721000000</v>
      </c>
      <c r="Z117" s="95">
        <v>311100000000</v>
      </c>
      <c r="AA117" s="95">
        <v>313267000000</v>
      </c>
      <c r="AB117" s="95">
        <v>316915000000</v>
      </c>
      <c r="AC117" s="95">
        <v>321478000000</v>
      </c>
      <c r="AD117" s="95">
        <v>324491000000</v>
      </c>
      <c r="AE117" s="95">
        <v>327926000000</v>
      </c>
      <c r="AF117" s="95">
        <v>329366000000</v>
      </c>
      <c r="AG117" s="95">
        <v>334109000000</v>
      </c>
    </row>
    <row r="118" spans="1:33" x14ac:dyDescent="0.35">
      <c r="A118" s="28" t="s">
        <v>1436</v>
      </c>
      <c r="B118" s="95">
        <v>33947600000</v>
      </c>
      <c r="C118" s="95">
        <v>29500400000</v>
      </c>
      <c r="D118" s="95">
        <v>30854800000</v>
      </c>
      <c r="E118" s="95">
        <v>31717200000</v>
      </c>
      <c r="F118" s="95">
        <v>31760700000</v>
      </c>
      <c r="G118" s="95">
        <v>32231000000</v>
      </c>
      <c r="H118" s="95">
        <v>33053100000</v>
      </c>
      <c r="I118" s="95">
        <v>33905100000</v>
      </c>
      <c r="J118" s="95">
        <v>34380100000</v>
      </c>
      <c r="K118" s="95">
        <v>35081700000</v>
      </c>
      <c r="L118" s="95">
        <v>35422900000</v>
      </c>
      <c r="M118" s="95">
        <v>35623400000</v>
      </c>
      <c r="N118" s="95">
        <v>36353000000</v>
      </c>
      <c r="O118" s="95">
        <v>36682100000</v>
      </c>
      <c r="P118" s="95">
        <v>37223800000</v>
      </c>
      <c r="Q118" s="95">
        <v>37684200000</v>
      </c>
      <c r="R118" s="95">
        <v>37698800000</v>
      </c>
      <c r="S118" s="95">
        <v>37972800000</v>
      </c>
      <c r="T118" s="95">
        <v>38473400000</v>
      </c>
      <c r="U118" s="95">
        <v>38806700000</v>
      </c>
      <c r="V118" s="95">
        <v>39058600000</v>
      </c>
      <c r="W118" s="95">
        <v>39414800000</v>
      </c>
      <c r="X118" s="95">
        <v>39523400000</v>
      </c>
      <c r="Y118" s="95">
        <v>40137100000</v>
      </c>
      <c r="Z118" s="95">
        <v>40525200000</v>
      </c>
      <c r="AA118" s="95">
        <v>40841800000</v>
      </c>
      <c r="AB118" s="95">
        <v>41217000000</v>
      </c>
      <c r="AC118" s="95">
        <v>41900300000</v>
      </c>
      <c r="AD118" s="95">
        <v>42189200000</v>
      </c>
      <c r="AE118" s="95">
        <v>42875800000</v>
      </c>
      <c r="AF118" s="95">
        <v>43129600000</v>
      </c>
      <c r="AG118" s="95">
        <v>43607100000</v>
      </c>
    </row>
    <row r="119" spans="1:33" x14ac:dyDescent="0.35">
      <c r="A119" s="28" t="s">
        <v>1435</v>
      </c>
      <c r="B119" s="95">
        <v>24775900000</v>
      </c>
      <c r="C119" s="95">
        <v>22174400000</v>
      </c>
      <c r="D119" s="95">
        <v>23054500000</v>
      </c>
      <c r="E119" s="95">
        <v>23649500000</v>
      </c>
      <c r="F119" s="95">
        <v>23766500000</v>
      </c>
      <c r="G119" s="95">
        <v>24043600000</v>
      </c>
      <c r="H119" s="95">
        <v>24544100000</v>
      </c>
      <c r="I119" s="95">
        <v>24956900000</v>
      </c>
      <c r="J119" s="95">
        <v>25231200000</v>
      </c>
      <c r="K119" s="95">
        <v>25618200000</v>
      </c>
      <c r="L119" s="95">
        <v>25845400000</v>
      </c>
      <c r="M119" s="95">
        <v>25971100000</v>
      </c>
      <c r="N119" s="95">
        <v>26479600000</v>
      </c>
      <c r="O119" s="95">
        <v>26747600000</v>
      </c>
      <c r="P119" s="95">
        <v>27097300000</v>
      </c>
      <c r="Q119" s="95">
        <v>27383100000</v>
      </c>
      <c r="R119" s="95">
        <v>27486500000</v>
      </c>
      <c r="S119" s="95">
        <v>27697800000</v>
      </c>
      <c r="T119" s="95">
        <v>27992400000</v>
      </c>
      <c r="U119" s="95">
        <v>28266800000</v>
      </c>
      <c r="V119" s="95">
        <v>28451600000</v>
      </c>
      <c r="W119" s="95">
        <v>28700500000</v>
      </c>
      <c r="X119" s="95">
        <v>28887300000</v>
      </c>
      <c r="Y119" s="95">
        <v>29259200000</v>
      </c>
      <c r="Z119" s="95">
        <v>29552800000</v>
      </c>
      <c r="AA119" s="95">
        <v>29819900000</v>
      </c>
      <c r="AB119" s="95">
        <v>30140500000</v>
      </c>
      <c r="AC119" s="95">
        <v>30577100000</v>
      </c>
      <c r="AD119" s="95">
        <v>30838000000</v>
      </c>
      <c r="AE119" s="95">
        <v>31276900000</v>
      </c>
      <c r="AF119" s="95">
        <v>31481000000</v>
      </c>
      <c r="AG119" s="95">
        <v>31864700000</v>
      </c>
    </row>
    <row r="120" spans="1:33" x14ac:dyDescent="0.35">
      <c r="A120" s="28" t="s">
        <v>1434</v>
      </c>
      <c r="B120" s="95">
        <v>200956000000</v>
      </c>
      <c r="C120" s="95">
        <v>131890000000</v>
      </c>
      <c r="D120" s="95">
        <v>155140000000</v>
      </c>
      <c r="E120" s="95">
        <v>166122000000</v>
      </c>
      <c r="F120" s="95">
        <v>171690000000</v>
      </c>
      <c r="G120" s="95">
        <v>181182000000</v>
      </c>
      <c r="H120" s="95">
        <v>192845000000</v>
      </c>
      <c r="I120" s="95">
        <v>202903000000</v>
      </c>
      <c r="J120" s="95">
        <v>213080000000</v>
      </c>
      <c r="K120" s="95">
        <v>220495000000</v>
      </c>
      <c r="L120" s="95">
        <v>227626000000</v>
      </c>
      <c r="M120" s="95">
        <v>227568000000</v>
      </c>
      <c r="N120" s="95">
        <v>230015000000</v>
      </c>
      <c r="O120" s="95">
        <v>231893000000</v>
      </c>
      <c r="P120" s="95">
        <v>238179000000</v>
      </c>
      <c r="Q120" s="95">
        <v>239144000000</v>
      </c>
      <c r="R120" s="95">
        <v>232222000000</v>
      </c>
      <c r="S120" s="95">
        <v>232888000000</v>
      </c>
      <c r="T120" s="95">
        <v>239013000000</v>
      </c>
      <c r="U120" s="95">
        <v>238868000000</v>
      </c>
      <c r="V120" s="95">
        <v>235267000000</v>
      </c>
      <c r="W120" s="95">
        <v>237051000000</v>
      </c>
      <c r="X120" s="95">
        <v>233291000000</v>
      </c>
      <c r="Y120" s="95">
        <v>239751000000</v>
      </c>
      <c r="Z120" s="95">
        <v>241572000000</v>
      </c>
      <c r="AA120" s="95">
        <v>236608000000</v>
      </c>
      <c r="AB120" s="95">
        <v>236183000000</v>
      </c>
      <c r="AC120" s="95">
        <v>243824000000</v>
      </c>
      <c r="AD120" s="95">
        <v>243464000000</v>
      </c>
      <c r="AE120" s="95">
        <v>244977000000</v>
      </c>
      <c r="AF120" s="95">
        <v>241426000000</v>
      </c>
      <c r="AG120" s="95">
        <v>243313000000</v>
      </c>
    </row>
    <row r="121" spans="1:33" x14ac:dyDescent="0.35">
      <c r="A121" s="28" t="s">
        <v>1433</v>
      </c>
      <c r="B121" s="95">
        <v>2989430000</v>
      </c>
      <c r="C121" s="95">
        <v>2750690000</v>
      </c>
      <c r="D121" s="95">
        <v>2845010000</v>
      </c>
      <c r="E121" s="95">
        <v>2913460000</v>
      </c>
      <c r="F121" s="95">
        <v>2936280000</v>
      </c>
      <c r="G121" s="95">
        <v>2961280000</v>
      </c>
      <c r="H121" s="95">
        <v>3010450000</v>
      </c>
      <c r="I121" s="95">
        <v>3039200000</v>
      </c>
      <c r="J121" s="95">
        <v>3062700000</v>
      </c>
      <c r="K121" s="95">
        <v>3095530000</v>
      </c>
      <c r="L121" s="95">
        <v>3118720000</v>
      </c>
      <c r="M121" s="95">
        <v>3132000000</v>
      </c>
      <c r="N121" s="95">
        <v>3190810000</v>
      </c>
      <c r="O121" s="95">
        <v>3223450000</v>
      </c>
      <c r="P121" s="95">
        <v>3260410000</v>
      </c>
      <c r="Q121" s="95">
        <v>3290200000</v>
      </c>
      <c r="R121" s="95">
        <v>3311320000</v>
      </c>
      <c r="S121" s="95">
        <v>3337920000</v>
      </c>
      <c r="T121" s="95">
        <v>3365810000</v>
      </c>
      <c r="U121" s="95">
        <v>3401830000</v>
      </c>
      <c r="V121" s="95">
        <v>3426080000</v>
      </c>
      <c r="W121" s="95">
        <v>3453660000</v>
      </c>
      <c r="X121" s="95">
        <v>3486270000</v>
      </c>
      <c r="Y121" s="95">
        <v>3522850000</v>
      </c>
      <c r="Z121" s="95">
        <v>3556920000</v>
      </c>
      <c r="AA121" s="95">
        <v>3595150000</v>
      </c>
      <c r="AB121" s="95">
        <v>3637720000</v>
      </c>
      <c r="AC121" s="95">
        <v>3684140000</v>
      </c>
      <c r="AD121" s="95">
        <v>3718600000</v>
      </c>
      <c r="AE121" s="95">
        <v>3767010000</v>
      </c>
      <c r="AF121" s="95">
        <v>3794240000</v>
      </c>
      <c r="AG121" s="95">
        <v>3843330000</v>
      </c>
    </row>
    <row r="122" spans="1:33" x14ac:dyDescent="0.35">
      <c r="A122" s="28" t="s">
        <v>1432</v>
      </c>
      <c r="B122" s="95">
        <v>7275680000</v>
      </c>
      <c r="C122" s="95">
        <v>6807860000</v>
      </c>
      <c r="D122" s="95">
        <v>7011640000</v>
      </c>
      <c r="E122" s="95">
        <v>7168650000</v>
      </c>
      <c r="F122" s="95">
        <v>7232390000</v>
      </c>
      <c r="G122" s="95">
        <v>7280420000</v>
      </c>
      <c r="H122" s="95">
        <v>7381790000</v>
      </c>
      <c r="I122" s="95">
        <v>7417750000</v>
      </c>
      <c r="J122" s="95">
        <v>7461230000</v>
      </c>
      <c r="K122" s="95">
        <v>7521860000</v>
      </c>
      <c r="L122" s="95">
        <v>7573280000</v>
      </c>
      <c r="M122" s="95">
        <v>7603290000</v>
      </c>
      <c r="N122" s="95">
        <v>7744440000</v>
      </c>
      <c r="O122" s="95">
        <v>7830320000</v>
      </c>
      <c r="P122" s="95">
        <v>7912000000</v>
      </c>
      <c r="Q122" s="95">
        <v>7978120000</v>
      </c>
      <c r="R122" s="95">
        <v>8048760000</v>
      </c>
      <c r="S122" s="95">
        <v>8115830000</v>
      </c>
      <c r="T122" s="95">
        <v>8171630000</v>
      </c>
      <c r="U122" s="95">
        <v>8265540000</v>
      </c>
      <c r="V122" s="95">
        <v>8326580000</v>
      </c>
      <c r="W122" s="95">
        <v>8393640000</v>
      </c>
      <c r="X122" s="95">
        <v>8492540000</v>
      </c>
      <c r="Y122" s="95">
        <v>8569080000</v>
      </c>
      <c r="Z122" s="95">
        <v>8656150000</v>
      </c>
      <c r="AA122" s="95">
        <v>8757100000</v>
      </c>
      <c r="AB122" s="95">
        <v>8870200000</v>
      </c>
      <c r="AC122" s="95">
        <v>8971490000</v>
      </c>
      <c r="AD122" s="95">
        <v>9066120000</v>
      </c>
      <c r="AE122" s="95">
        <v>9175130000</v>
      </c>
      <c r="AF122" s="95">
        <v>9247140000</v>
      </c>
      <c r="AG122" s="95">
        <v>9373080000</v>
      </c>
    </row>
    <row r="123" spans="1:33" x14ac:dyDescent="0.35">
      <c r="A123" s="28" t="s">
        <v>1431</v>
      </c>
      <c r="B123" s="95">
        <v>23856400000</v>
      </c>
      <c r="C123" s="95">
        <v>21477600000</v>
      </c>
      <c r="D123" s="95">
        <v>22247300000</v>
      </c>
      <c r="E123" s="95">
        <v>22714500000</v>
      </c>
      <c r="F123" s="95">
        <v>22974000000</v>
      </c>
      <c r="G123" s="95">
        <v>23210500000</v>
      </c>
      <c r="H123" s="95">
        <v>23561300000</v>
      </c>
      <c r="I123" s="95">
        <v>23729300000</v>
      </c>
      <c r="J123" s="95">
        <v>23982400000</v>
      </c>
      <c r="K123" s="95">
        <v>24161000000</v>
      </c>
      <c r="L123" s="95">
        <v>24359500000</v>
      </c>
      <c r="M123" s="95">
        <v>24402300000</v>
      </c>
      <c r="N123" s="95">
        <v>24680500000</v>
      </c>
      <c r="O123" s="95">
        <v>24918900000</v>
      </c>
      <c r="P123" s="95">
        <v>25118200000</v>
      </c>
      <c r="Q123" s="95">
        <v>25187400000</v>
      </c>
      <c r="R123" s="95">
        <v>25273300000</v>
      </c>
      <c r="S123" s="95">
        <v>25373700000</v>
      </c>
      <c r="T123" s="95">
        <v>25492900000</v>
      </c>
      <c r="U123" s="95">
        <v>25653300000</v>
      </c>
      <c r="V123" s="95">
        <v>25665300000</v>
      </c>
      <c r="W123" s="95">
        <v>25781900000</v>
      </c>
      <c r="X123" s="95">
        <v>25947000000</v>
      </c>
      <c r="Y123" s="95">
        <v>26085600000</v>
      </c>
      <c r="Z123" s="95">
        <v>26284100000</v>
      </c>
      <c r="AA123" s="95">
        <v>26343000000</v>
      </c>
      <c r="AB123" s="95">
        <v>26539800000</v>
      </c>
      <c r="AC123" s="95">
        <v>26740600000</v>
      </c>
      <c r="AD123" s="95">
        <v>26925800000</v>
      </c>
      <c r="AE123" s="95">
        <v>27021700000</v>
      </c>
      <c r="AF123" s="95">
        <v>27065200000</v>
      </c>
      <c r="AG123" s="95">
        <v>27319300000</v>
      </c>
    </row>
    <row r="124" spans="1:33" x14ac:dyDescent="0.35">
      <c r="A124" s="28" t="s">
        <v>1430</v>
      </c>
      <c r="B124" s="95">
        <v>16212100000</v>
      </c>
      <c r="C124" s="95">
        <v>14733600000</v>
      </c>
      <c r="D124" s="95">
        <v>15131400000</v>
      </c>
      <c r="E124" s="95">
        <v>15370100000</v>
      </c>
      <c r="F124" s="95">
        <v>15478100000</v>
      </c>
      <c r="G124" s="95">
        <v>15607200000</v>
      </c>
      <c r="H124" s="95">
        <v>15771900000</v>
      </c>
      <c r="I124" s="95">
        <v>15901100000</v>
      </c>
      <c r="J124" s="95">
        <v>16013000000</v>
      </c>
      <c r="K124" s="95">
        <v>16103300000</v>
      </c>
      <c r="L124" s="95">
        <v>16150500000</v>
      </c>
      <c r="M124" s="95">
        <v>16169500000</v>
      </c>
      <c r="N124" s="95">
        <v>16278700000</v>
      </c>
      <c r="O124" s="95">
        <v>16356300000</v>
      </c>
      <c r="P124" s="95">
        <v>16415700000</v>
      </c>
      <c r="Q124" s="95">
        <v>16430600000</v>
      </c>
      <c r="R124" s="95">
        <v>16446700000</v>
      </c>
      <c r="S124" s="95">
        <v>16463300000</v>
      </c>
      <c r="T124" s="95">
        <v>16484500000</v>
      </c>
      <c r="U124" s="95">
        <v>16512900000</v>
      </c>
      <c r="V124" s="95">
        <v>16518000000</v>
      </c>
      <c r="W124" s="95">
        <v>16537500000</v>
      </c>
      <c r="X124" s="95">
        <v>16564200000</v>
      </c>
      <c r="Y124" s="95">
        <v>16588000000</v>
      </c>
      <c r="Z124" s="95">
        <v>16623000000</v>
      </c>
      <c r="AA124" s="95">
        <v>16635400000</v>
      </c>
      <c r="AB124" s="95">
        <v>16669300000</v>
      </c>
      <c r="AC124" s="95">
        <v>16704100000</v>
      </c>
      <c r="AD124" s="95">
        <v>16734800000</v>
      </c>
      <c r="AE124" s="95">
        <v>16754200000</v>
      </c>
      <c r="AF124" s="95">
        <v>16762800000</v>
      </c>
      <c r="AG124" s="95">
        <v>16807600000</v>
      </c>
    </row>
    <row r="125" spans="1:33" x14ac:dyDescent="0.35">
      <c r="A125" s="28" t="s">
        <v>1429</v>
      </c>
      <c r="B125" s="28">
        <v>0</v>
      </c>
      <c r="C125" s="28">
        <v>0</v>
      </c>
      <c r="D125" s="28">
        <v>0</v>
      </c>
      <c r="E125" s="28">
        <v>0</v>
      </c>
      <c r="F125" s="28">
        <v>0</v>
      </c>
      <c r="G125" s="28">
        <v>0</v>
      </c>
      <c r="H125" s="28">
        <v>0</v>
      </c>
      <c r="I125" s="28">
        <v>0</v>
      </c>
      <c r="J125" s="28">
        <v>0</v>
      </c>
      <c r="K125" s="28">
        <v>0</v>
      </c>
      <c r="L125" s="28">
        <v>0</v>
      </c>
      <c r="M125" s="28">
        <v>0</v>
      </c>
      <c r="N125" s="28">
        <v>0</v>
      </c>
      <c r="O125" s="28">
        <v>0</v>
      </c>
      <c r="P125" s="28">
        <v>0</v>
      </c>
      <c r="Q125" s="28">
        <v>0</v>
      </c>
      <c r="R125" s="28">
        <v>0</v>
      </c>
      <c r="S125" s="28">
        <v>0</v>
      </c>
      <c r="T125" s="28">
        <v>0</v>
      </c>
      <c r="U125" s="28">
        <v>0</v>
      </c>
      <c r="V125" s="28">
        <v>0</v>
      </c>
      <c r="W125" s="28">
        <v>0</v>
      </c>
      <c r="X125" s="28">
        <v>0</v>
      </c>
      <c r="Y125" s="28">
        <v>0</v>
      </c>
      <c r="Z125" s="28">
        <v>0</v>
      </c>
      <c r="AA125" s="28">
        <v>0</v>
      </c>
      <c r="AB125" s="28">
        <v>0</v>
      </c>
      <c r="AC125" s="28">
        <v>0</v>
      </c>
      <c r="AD125" s="28">
        <v>0</v>
      </c>
      <c r="AE125" s="28">
        <v>0</v>
      </c>
      <c r="AF125" s="28">
        <v>0</v>
      </c>
      <c r="AG125" s="28">
        <v>0</v>
      </c>
    </row>
    <row r="127" spans="1:33" x14ac:dyDescent="0.35">
      <c r="A127" s="28" t="s">
        <v>1428</v>
      </c>
      <c r="B127" s="28">
        <v>2019</v>
      </c>
      <c r="C127" s="28">
        <v>2020</v>
      </c>
      <c r="D127" s="28">
        <v>2021</v>
      </c>
      <c r="E127" s="28">
        <v>2022</v>
      </c>
      <c r="F127" s="28">
        <v>2023</v>
      </c>
      <c r="G127" s="28">
        <v>2024</v>
      </c>
      <c r="H127" s="28">
        <v>2025</v>
      </c>
      <c r="I127" s="28">
        <v>2026</v>
      </c>
      <c r="J127" s="28">
        <v>2027</v>
      </c>
      <c r="K127" s="28">
        <v>2028</v>
      </c>
      <c r="L127" s="28">
        <v>2029</v>
      </c>
      <c r="M127" s="28">
        <v>2030</v>
      </c>
      <c r="N127" s="28">
        <v>2031</v>
      </c>
      <c r="O127" s="28">
        <v>2032</v>
      </c>
      <c r="P127" s="28">
        <v>2033</v>
      </c>
      <c r="Q127" s="28">
        <v>2034</v>
      </c>
      <c r="R127" s="28">
        <v>2035</v>
      </c>
      <c r="S127" s="28">
        <v>2036</v>
      </c>
      <c r="T127" s="28">
        <v>2037</v>
      </c>
      <c r="U127" s="28">
        <v>2038</v>
      </c>
      <c r="V127" s="28">
        <v>2039</v>
      </c>
      <c r="W127" s="28">
        <v>2040</v>
      </c>
      <c r="X127" s="28">
        <v>2041</v>
      </c>
      <c r="Y127" s="28">
        <v>2042</v>
      </c>
      <c r="Z127" s="28">
        <v>2043</v>
      </c>
      <c r="AA127" s="28">
        <v>2044</v>
      </c>
      <c r="AB127" s="28">
        <v>2045</v>
      </c>
      <c r="AC127" s="28">
        <v>2046</v>
      </c>
      <c r="AD127" s="28">
        <v>2047</v>
      </c>
      <c r="AE127" s="28">
        <v>2048</v>
      </c>
      <c r="AF127" s="28">
        <v>2049</v>
      </c>
      <c r="AG127" s="28">
        <v>2050</v>
      </c>
    </row>
    <row r="128" spans="1:33" x14ac:dyDescent="0.35">
      <c r="A128" s="28" t="s">
        <v>1427</v>
      </c>
      <c r="B128" s="28">
        <v>-1056.9100000000001</v>
      </c>
      <c r="C128" s="28">
        <v>-1096.2</v>
      </c>
      <c r="D128" s="28">
        <v>-1076.44</v>
      </c>
      <c r="E128" s="28">
        <v>-1066.72</v>
      </c>
      <c r="F128" s="28">
        <v>-1056.99</v>
      </c>
      <c r="G128" s="28">
        <v>-1047.24</v>
      </c>
      <c r="H128" s="28">
        <v>-1027.54</v>
      </c>
      <c r="I128" s="28">
        <v>-998.16700000000003</v>
      </c>
      <c r="J128" s="28">
        <v>-972.822</v>
      </c>
      <c r="K128" s="28">
        <v>-943.47699999999998</v>
      </c>
      <c r="L128" s="28">
        <v>-914.10699999999997</v>
      </c>
      <c r="M128" s="28">
        <v>-884.76199999999994</v>
      </c>
      <c r="N128" s="28">
        <v>-883.76199999999994</v>
      </c>
      <c r="O128" s="28">
        <v>-883.76199999999994</v>
      </c>
      <c r="P128" s="28">
        <v>-882.76199999999994</v>
      </c>
      <c r="Q128" s="28">
        <v>-882.76199999999994</v>
      </c>
      <c r="R128" s="28">
        <v>-882.76199999999994</v>
      </c>
      <c r="S128" s="28">
        <v>-881.76199999999994</v>
      </c>
      <c r="T128" s="28">
        <v>-881.81700000000001</v>
      </c>
      <c r="U128" s="28">
        <v>-881.81700000000001</v>
      </c>
      <c r="V128" s="28">
        <v>-880.81700000000001</v>
      </c>
      <c r="W128" s="28">
        <v>-880.81700000000001</v>
      </c>
      <c r="X128" s="28">
        <v>-880.81700000000001</v>
      </c>
      <c r="Y128" s="28">
        <v>-879.81700000000001</v>
      </c>
      <c r="Z128" s="28">
        <v>-879.84400000000005</v>
      </c>
      <c r="AA128" s="28">
        <v>-879.84400000000005</v>
      </c>
      <c r="AB128" s="28">
        <v>-878.87099999999998</v>
      </c>
      <c r="AC128" s="28">
        <v>-878.87099999999998</v>
      </c>
      <c r="AD128" s="28">
        <v>-877.87099999999998</v>
      </c>
      <c r="AE128" s="28">
        <v>-877.87099999999998</v>
      </c>
      <c r="AF128" s="28">
        <v>-877.87099999999998</v>
      </c>
      <c r="AG128" s="28">
        <v>-876.899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222"/>
  <sheetViews>
    <sheetView workbookViewId="0">
      <selection sqref="A1:E1"/>
    </sheetView>
  </sheetViews>
  <sheetFormatPr defaultColWidth="9.08984375" defaultRowHeight="14.5" x14ac:dyDescent="0.35"/>
  <cols>
    <col min="1" max="1" width="79.7265625" style="28" customWidth="1"/>
    <col min="2" max="2" width="12.7265625" style="28" bestFit="1" customWidth="1"/>
    <col min="3" max="3" width="17.26953125" style="28" customWidth="1"/>
    <col min="4" max="4" width="22" style="28" customWidth="1"/>
    <col min="5" max="5" width="19.26953125" style="28" customWidth="1"/>
    <col min="6" max="6" width="14.26953125" style="28" customWidth="1"/>
    <col min="7" max="7" width="26.08984375" style="28" customWidth="1"/>
    <col min="8" max="8" width="26.7265625" style="28" bestFit="1" customWidth="1"/>
    <col min="9" max="9" width="17.81640625" style="28" bestFit="1" customWidth="1"/>
    <col min="10" max="14" width="9.08984375" style="28"/>
    <col min="15" max="15" width="25.81640625" style="28" customWidth="1"/>
    <col min="16" max="16" width="12.26953125" style="28" customWidth="1"/>
    <col min="17" max="17" width="19.81640625" style="28" customWidth="1"/>
    <col min="18" max="19" width="12.26953125" style="28" customWidth="1"/>
    <col min="20" max="21" width="16.26953125" style="28" customWidth="1"/>
    <col min="22" max="22" width="10.81640625" style="28" bestFit="1" customWidth="1"/>
    <col min="23" max="16384" width="9.08984375" style="28"/>
  </cols>
  <sheetData>
    <row r="1" spans="1:5" x14ac:dyDescent="0.35">
      <c r="A1" s="228" t="s">
        <v>11</v>
      </c>
      <c r="B1" s="228"/>
      <c r="C1" s="228"/>
      <c r="D1" s="228"/>
      <c r="E1" s="228"/>
    </row>
    <row r="2" spans="1:5" x14ac:dyDescent="0.35">
      <c r="A2" s="232" t="s">
        <v>169</v>
      </c>
      <c r="B2" s="232"/>
      <c r="C2" s="232"/>
      <c r="D2" s="232"/>
      <c r="E2" s="232"/>
    </row>
    <row r="19" spans="1:5" x14ac:dyDescent="0.35">
      <c r="A19" s="28" t="s">
        <v>170</v>
      </c>
    </row>
    <row r="20" spans="1:5" x14ac:dyDescent="0.35">
      <c r="A20" s="28">
        <v>155400</v>
      </c>
      <c r="B20" s="28" t="s">
        <v>171</v>
      </c>
    </row>
    <row r="21" spans="1:5" x14ac:dyDescent="0.35">
      <c r="A21" s="232" t="s">
        <v>172</v>
      </c>
      <c r="B21" s="232"/>
      <c r="C21" s="232"/>
      <c r="D21" s="232"/>
      <c r="E21" s="232"/>
    </row>
    <row r="38" spans="1:5" x14ac:dyDescent="0.35">
      <c r="A38" s="28" t="s">
        <v>170</v>
      </c>
    </row>
    <row r="39" spans="1:5" x14ac:dyDescent="0.35">
      <c r="A39" s="28">
        <v>100800</v>
      </c>
      <c r="B39" s="28" t="s">
        <v>171</v>
      </c>
    </row>
    <row r="40" spans="1:5" x14ac:dyDescent="0.35">
      <c r="A40" s="232" t="s">
        <v>173</v>
      </c>
      <c r="B40" s="232"/>
      <c r="C40" s="232"/>
      <c r="D40" s="232"/>
      <c r="E40" s="232"/>
    </row>
    <row r="57" spans="1:5" ht="15" thickBot="1" x14ac:dyDescent="0.4">
      <c r="A57" s="28" t="s">
        <v>170</v>
      </c>
    </row>
    <row r="58" spans="1:5" ht="15" thickBot="1" x14ac:dyDescent="0.4">
      <c r="A58" s="99">
        <v>194000</v>
      </c>
      <c r="B58" s="28" t="s">
        <v>174</v>
      </c>
    </row>
    <row r="60" spans="1:5" x14ac:dyDescent="0.35">
      <c r="A60" s="228" t="s">
        <v>175</v>
      </c>
      <c r="B60" s="228"/>
      <c r="C60" s="228"/>
      <c r="D60" s="228"/>
      <c r="E60" s="228"/>
    </row>
    <row r="85" spans="1:37" s="100" customFormat="1" x14ac:dyDescent="0.35">
      <c r="A85" s="28" t="s">
        <v>357</v>
      </c>
      <c r="B85" s="28">
        <v>55.1</v>
      </c>
      <c r="C85" s="28" t="s">
        <v>358</v>
      </c>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row>
    <row r="86" spans="1:37" s="100" customFormat="1" x14ac:dyDescent="0.35">
      <c r="A86" s="28" t="s">
        <v>359</v>
      </c>
      <c r="B86" s="28">
        <v>111.6</v>
      </c>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row>
    <row r="87" spans="1:37" ht="15" thickBot="1" x14ac:dyDescent="0.4"/>
    <row r="88" spans="1:37" ht="15" thickBot="1" x14ac:dyDescent="0.4">
      <c r="A88" s="37" t="s">
        <v>360</v>
      </c>
      <c r="B88" s="101">
        <f>(B86-B85)/B85</f>
        <v>1.0254083484573502</v>
      </c>
    </row>
    <row r="89" spans="1:37" x14ac:dyDescent="0.35">
      <c r="A89" s="228" t="s">
        <v>176</v>
      </c>
      <c r="B89" s="228"/>
      <c r="C89" s="228"/>
      <c r="D89" s="228"/>
      <c r="E89" s="228"/>
    </row>
    <row r="90" spans="1:37" x14ac:dyDescent="0.35">
      <c r="A90" s="28">
        <v>6.6290250000000004</v>
      </c>
      <c r="B90" s="28" t="s">
        <v>364</v>
      </c>
      <c r="E90" s="28" t="s">
        <v>369</v>
      </c>
    </row>
    <row r="91" spans="1:37" x14ac:dyDescent="0.35">
      <c r="A91" s="28">
        <f>1/A90</f>
        <v>0.15085174667466181</v>
      </c>
      <c r="B91" s="28" t="s">
        <v>365</v>
      </c>
      <c r="E91" s="28" t="s">
        <v>181</v>
      </c>
    </row>
    <row r="92" spans="1:37" x14ac:dyDescent="0.35">
      <c r="A92" s="6">
        <v>0.5</v>
      </c>
      <c r="B92" s="28" t="s">
        <v>366</v>
      </c>
      <c r="E92" s="28" t="s">
        <v>370</v>
      </c>
    </row>
    <row r="93" spans="1:37" x14ac:dyDescent="0.35">
      <c r="A93" s="28">
        <f>A92*A91</f>
        <v>7.5425873337330904E-2</v>
      </c>
      <c r="B93" s="28" t="s">
        <v>367</v>
      </c>
      <c r="E93" s="28" t="s">
        <v>181</v>
      </c>
    </row>
    <row r="94" spans="1:37" x14ac:dyDescent="0.35">
      <c r="A94" s="28">
        <f>1/A93</f>
        <v>13.258050000000001</v>
      </c>
      <c r="B94" s="28" t="s">
        <v>368</v>
      </c>
      <c r="E94" s="28" t="s">
        <v>181</v>
      </c>
      <c r="J94" s="6"/>
    </row>
    <row r="95" spans="1:37" ht="15" thickBot="1" x14ac:dyDescent="0.4">
      <c r="A95" s="28">
        <v>8.0274920000000005</v>
      </c>
      <c r="B95" s="28" t="s">
        <v>362</v>
      </c>
      <c r="E95" s="28" t="s">
        <v>371</v>
      </c>
      <c r="J95" s="6"/>
    </row>
    <row r="96" spans="1:37" ht="15" thickBot="1" x14ac:dyDescent="0.4">
      <c r="A96" s="7">
        <f>(A94-A95)/A95</f>
        <v>0.65158059329115492</v>
      </c>
      <c r="B96" s="28" t="s">
        <v>363</v>
      </c>
      <c r="C96" s="102"/>
      <c r="E96" s="28" t="s">
        <v>181</v>
      </c>
    </row>
    <row r="98" spans="1:5" x14ac:dyDescent="0.35">
      <c r="A98" s="228" t="s">
        <v>177</v>
      </c>
      <c r="B98" s="228"/>
      <c r="C98" s="228"/>
      <c r="D98" s="228"/>
      <c r="E98" s="228"/>
    </row>
    <row r="99" spans="1:5" x14ac:dyDescent="0.35">
      <c r="A99" s="102">
        <v>0.3</v>
      </c>
      <c r="B99" s="6" t="s">
        <v>374</v>
      </c>
    </row>
    <row r="100" spans="1:5" x14ac:dyDescent="0.35">
      <c r="A100" s="28">
        <v>63.5</v>
      </c>
      <c r="B100" s="28" t="s">
        <v>375</v>
      </c>
    </row>
    <row r="101" spans="1:5" x14ac:dyDescent="0.35">
      <c r="A101" s="28">
        <f>1/A100</f>
        <v>1.5748031496062992E-2</v>
      </c>
      <c r="B101" s="28" t="s">
        <v>373</v>
      </c>
    </row>
    <row r="102" spans="1:5" x14ac:dyDescent="0.35">
      <c r="A102" s="103">
        <f>A101*(1-A99)</f>
        <v>1.1023622047244094E-2</v>
      </c>
      <c r="B102" s="28" t="s">
        <v>376</v>
      </c>
    </row>
    <row r="103" spans="1:5" x14ac:dyDescent="0.35">
      <c r="A103" s="103">
        <f>1/A102</f>
        <v>90.714285714285722</v>
      </c>
      <c r="B103" s="28" t="s">
        <v>380</v>
      </c>
    </row>
    <row r="104" spans="1:5" x14ac:dyDescent="0.35">
      <c r="A104" s="102">
        <v>0.35</v>
      </c>
      <c r="B104" s="28" t="s">
        <v>377</v>
      </c>
    </row>
    <row r="105" spans="1:5" x14ac:dyDescent="0.35">
      <c r="A105" s="28">
        <f>A102*(1-A104)</f>
        <v>7.1653543307086615E-3</v>
      </c>
      <c r="B105" s="28" t="s">
        <v>378</v>
      </c>
    </row>
    <row r="106" spans="1:5" ht="15" thickBot="1" x14ac:dyDescent="0.4">
      <c r="A106" s="28">
        <f>1/A105</f>
        <v>139.56043956043956</v>
      </c>
      <c r="B106" s="28" t="s">
        <v>379</v>
      </c>
    </row>
    <row r="107" spans="1:5" ht="15" thickBot="1" x14ac:dyDescent="0.4">
      <c r="A107" s="7">
        <f>(A106-A103)/A103</f>
        <v>0.53846153846153832</v>
      </c>
      <c r="B107" s="28" t="s">
        <v>381</v>
      </c>
    </row>
    <row r="108" spans="1:5" x14ac:dyDescent="0.35">
      <c r="A108" s="8"/>
    </row>
    <row r="109" spans="1:5" x14ac:dyDescent="0.35">
      <c r="A109" s="228" t="s">
        <v>179</v>
      </c>
      <c r="B109" s="228"/>
      <c r="C109" s="228"/>
      <c r="D109" s="228"/>
      <c r="E109" s="228"/>
    </row>
    <row r="110" spans="1:5" ht="15" thickBot="1" x14ac:dyDescent="0.4"/>
    <row r="111" spans="1:5" ht="15" thickBot="1" x14ac:dyDescent="0.4">
      <c r="A111" s="7">
        <f>A122</f>
        <v>0.20481927710843381</v>
      </c>
      <c r="B111" s="28" t="s">
        <v>383</v>
      </c>
    </row>
    <row r="113" spans="1:12" x14ac:dyDescent="0.35">
      <c r="A113" s="228" t="s">
        <v>178</v>
      </c>
      <c r="B113" s="228"/>
      <c r="C113" s="228"/>
      <c r="D113" s="228"/>
      <c r="E113" s="228"/>
    </row>
    <row r="114" spans="1:12" x14ac:dyDescent="0.35">
      <c r="A114" s="102">
        <v>0.2</v>
      </c>
      <c r="B114" s="6" t="s">
        <v>374</v>
      </c>
    </row>
    <row r="115" spans="1:12" x14ac:dyDescent="0.35">
      <c r="A115" s="28">
        <v>1.95</v>
      </c>
      <c r="B115" s="28" t="s">
        <v>382</v>
      </c>
    </row>
    <row r="116" spans="1:12" x14ac:dyDescent="0.35">
      <c r="A116" s="28">
        <f>1/A115</f>
        <v>0.51282051282051289</v>
      </c>
      <c r="B116" s="28" t="s">
        <v>373</v>
      </c>
    </row>
    <row r="117" spans="1:12" x14ac:dyDescent="0.35">
      <c r="A117" s="103">
        <f>A116*(1-A114)</f>
        <v>0.41025641025641035</v>
      </c>
      <c r="B117" s="28" t="s">
        <v>376</v>
      </c>
    </row>
    <row r="118" spans="1:12" x14ac:dyDescent="0.35">
      <c r="A118" s="103">
        <f>1/A117</f>
        <v>2.4374999999999996</v>
      </c>
      <c r="B118" s="28" t="s">
        <v>380</v>
      </c>
    </row>
    <row r="119" spans="1:12" x14ac:dyDescent="0.35">
      <c r="A119" s="102">
        <v>0.17</v>
      </c>
      <c r="B119" s="28" t="s">
        <v>377</v>
      </c>
    </row>
    <row r="120" spans="1:12" x14ac:dyDescent="0.35">
      <c r="A120" s="28">
        <f>A117*(1-A119)</f>
        <v>0.34051282051282056</v>
      </c>
      <c r="B120" s="28" t="s">
        <v>378</v>
      </c>
    </row>
    <row r="121" spans="1:12" ht="15" thickBot="1" x14ac:dyDescent="0.4">
      <c r="A121" s="28">
        <f>1/A120</f>
        <v>2.9367469879518069</v>
      </c>
      <c r="B121" s="28" t="s">
        <v>379</v>
      </c>
    </row>
    <row r="122" spans="1:12" ht="15" thickBot="1" x14ac:dyDescent="0.4">
      <c r="A122" s="7">
        <f>(A121-A118)/A118</f>
        <v>0.20481927710843381</v>
      </c>
      <c r="B122" s="28" t="s">
        <v>381</v>
      </c>
    </row>
    <row r="124" spans="1:12" x14ac:dyDescent="0.35">
      <c r="A124" s="228" t="s">
        <v>384</v>
      </c>
      <c r="B124" s="228"/>
      <c r="C124" s="228"/>
      <c r="D124" s="228"/>
      <c r="E124" s="228"/>
      <c r="J124" s="94"/>
    </row>
    <row r="125" spans="1:12" x14ac:dyDescent="0.35">
      <c r="A125" s="95">
        <v>4.4824543659231753E-4</v>
      </c>
      <c r="B125" s="28" t="s">
        <v>386</v>
      </c>
      <c r="K125" s="6"/>
      <c r="L125" s="6"/>
    </row>
    <row r="126" spans="1:12" x14ac:dyDescent="0.35">
      <c r="A126" s="28">
        <v>1.27</v>
      </c>
      <c r="B126" s="28" t="s">
        <v>391</v>
      </c>
      <c r="F126" s="104"/>
      <c r="J126" s="2"/>
      <c r="K126" s="95"/>
      <c r="L126" s="95"/>
    </row>
    <row r="127" spans="1:12" x14ac:dyDescent="0.35">
      <c r="A127" s="28">
        <f>(1/CONVERT(A125/A126,"mi","km")*0.00105505585)</f>
        <v>1.857438352962903</v>
      </c>
      <c r="B127" s="28" t="s">
        <v>387</v>
      </c>
      <c r="K127" s="95"/>
      <c r="L127" s="95"/>
    </row>
    <row r="128" spans="1:12" x14ac:dyDescent="0.35">
      <c r="A128" s="28">
        <f>1/A127</f>
        <v>0.53837587578874124</v>
      </c>
      <c r="B128" s="28" t="s">
        <v>388</v>
      </c>
      <c r="F128" s="104"/>
      <c r="K128" s="102"/>
      <c r="L128" s="6"/>
    </row>
    <row r="129" spans="1:12" x14ac:dyDescent="0.35">
      <c r="A129" s="28">
        <v>1.07</v>
      </c>
      <c r="B129" s="28" t="s">
        <v>385</v>
      </c>
      <c r="F129" s="104"/>
      <c r="K129" s="102"/>
      <c r="L129" s="6"/>
    </row>
    <row r="130" spans="1:12" ht="15" thickBot="1" x14ac:dyDescent="0.4">
      <c r="A130" s="28">
        <f>1/A129</f>
        <v>0.93457943925233644</v>
      </c>
      <c r="B130" s="28" t="s">
        <v>389</v>
      </c>
      <c r="F130" s="104"/>
      <c r="K130" s="6"/>
      <c r="L130" s="6"/>
    </row>
    <row r="131" spans="1:12" ht="15" thickBot="1" x14ac:dyDescent="0.4">
      <c r="A131" s="7">
        <f>(A130-A128)/A128</f>
        <v>0.73592369435785332</v>
      </c>
      <c r="B131" s="28" t="s">
        <v>381</v>
      </c>
      <c r="F131" s="104"/>
    </row>
    <row r="133" spans="1:12" x14ac:dyDescent="0.35">
      <c r="A133" s="94"/>
      <c r="B133" s="6"/>
      <c r="C133" s="6"/>
    </row>
    <row r="134" spans="1:12" x14ac:dyDescent="0.35">
      <c r="A134" s="228" t="s">
        <v>106</v>
      </c>
      <c r="B134" s="228"/>
      <c r="C134" s="228"/>
      <c r="D134" s="228"/>
      <c r="E134" s="228"/>
    </row>
    <row r="135" spans="1:12" x14ac:dyDescent="0.35">
      <c r="A135" s="105" t="s">
        <v>403</v>
      </c>
      <c r="B135" s="40"/>
      <c r="C135" s="40"/>
      <c r="D135" s="40"/>
      <c r="E135" s="40"/>
      <c r="F135" s="40"/>
      <c r="G135" s="40"/>
    </row>
    <row r="136" spans="1:12" x14ac:dyDescent="0.35">
      <c r="A136" s="9"/>
      <c r="B136" s="229" t="s">
        <v>404</v>
      </c>
      <c r="C136" s="230"/>
      <c r="D136" s="230"/>
      <c r="E136" s="231"/>
      <c r="F136" s="40"/>
      <c r="G136" s="40"/>
    </row>
    <row r="137" spans="1:12" x14ac:dyDescent="0.35">
      <c r="A137" s="10"/>
      <c r="B137" s="229" t="s">
        <v>405</v>
      </c>
      <c r="C137" s="231"/>
      <c r="D137" s="229" t="s">
        <v>406</v>
      </c>
      <c r="E137" s="231"/>
      <c r="F137" s="40"/>
      <c r="G137" s="40"/>
    </row>
    <row r="138" spans="1:12" x14ac:dyDescent="0.35">
      <c r="A138" s="11" t="s">
        <v>407</v>
      </c>
      <c r="B138" s="12" t="s">
        <v>408</v>
      </c>
      <c r="C138" s="12" t="s">
        <v>409</v>
      </c>
      <c r="D138" s="12" t="s">
        <v>408</v>
      </c>
      <c r="E138" s="12" t="s">
        <v>409</v>
      </c>
      <c r="F138" s="40"/>
      <c r="G138" s="106" t="s">
        <v>410</v>
      </c>
    </row>
    <row r="139" spans="1:12" x14ac:dyDescent="0.35">
      <c r="A139" s="107" t="s">
        <v>411</v>
      </c>
      <c r="B139" s="108">
        <v>95</v>
      </c>
      <c r="C139" s="109">
        <v>95</v>
      </c>
      <c r="D139" s="108">
        <v>50</v>
      </c>
      <c r="E139" s="109">
        <v>50</v>
      </c>
      <c r="F139" s="106" t="s">
        <v>131</v>
      </c>
      <c r="G139" s="40">
        <f>(C139-E139)/C139</f>
        <v>0.47368421052631576</v>
      </c>
    </row>
    <row r="140" spans="1:12" x14ac:dyDescent="0.35">
      <c r="A140" s="110" t="s">
        <v>412</v>
      </c>
      <c r="B140" s="111">
        <v>100</v>
      </c>
      <c r="C140" s="112">
        <v>100</v>
      </c>
      <c r="D140" s="111">
        <v>70</v>
      </c>
      <c r="E140" s="112">
        <v>70</v>
      </c>
      <c r="F140" s="106" t="s">
        <v>131</v>
      </c>
      <c r="G140" s="40">
        <f t="shared" ref="G140:G156" si="0">(C140-E140)/C140</f>
        <v>0.3</v>
      </c>
    </row>
    <row r="141" spans="1:12" x14ac:dyDescent="0.35">
      <c r="A141" s="110" t="s">
        <v>413</v>
      </c>
      <c r="B141" s="111">
        <v>95</v>
      </c>
      <c r="C141" s="112">
        <v>95</v>
      </c>
      <c r="D141" s="111">
        <v>50</v>
      </c>
      <c r="E141" s="112">
        <v>50</v>
      </c>
      <c r="F141" s="106" t="s">
        <v>131</v>
      </c>
      <c r="G141" s="40">
        <f t="shared" si="0"/>
        <v>0.47368421052631576</v>
      </c>
    </row>
    <row r="142" spans="1:12" x14ac:dyDescent="0.35">
      <c r="A142" s="110" t="s">
        <v>414</v>
      </c>
      <c r="B142" s="111">
        <v>105</v>
      </c>
      <c r="C142" s="112">
        <v>105</v>
      </c>
      <c r="D142" s="111">
        <v>110</v>
      </c>
      <c r="E142" s="112">
        <v>110</v>
      </c>
      <c r="F142" s="113" t="s">
        <v>430</v>
      </c>
      <c r="G142" s="40">
        <f t="shared" si="0"/>
        <v>-4.7619047619047616E-2</v>
      </c>
    </row>
    <row r="143" spans="1:12" x14ac:dyDescent="0.35">
      <c r="A143" s="110" t="s">
        <v>415</v>
      </c>
      <c r="B143" s="111">
        <v>80</v>
      </c>
      <c r="C143" s="112">
        <v>80</v>
      </c>
      <c r="D143" s="111">
        <v>35</v>
      </c>
      <c r="E143" s="112">
        <v>35</v>
      </c>
      <c r="F143" s="106" t="s">
        <v>131</v>
      </c>
      <c r="G143" s="40">
        <f t="shared" si="0"/>
        <v>0.5625</v>
      </c>
    </row>
    <row r="144" spans="1:12" x14ac:dyDescent="0.35">
      <c r="A144" s="110" t="s">
        <v>416</v>
      </c>
      <c r="B144" s="111">
        <v>70</v>
      </c>
      <c r="C144" s="112">
        <v>70</v>
      </c>
      <c r="D144" s="111">
        <v>50</v>
      </c>
      <c r="E144" s="112">
        <v>50</v>
      </c>
      <c r="F144" s="106" t="s">
        <v>131</v>
      </c>
      <c r="G144" s="40">
        <f t="shared" si="0"/>
        <v>0.2857142857142857</v>
      </c>
    </row>
    <row r="145" spans="1:9" x14ac:dyDescent="0.35">
      <c r="A145" s="110" t="s">
        <v>417</v>
      </c>
      <c r="B145" s="111">
        <v>90</v>
      </c>
      <c r="C145" s="112">
        <v>90</v>
      </c>
      <c r="D145" s="111">
        <v>80</v>
      </c>
      <c r="E145" s="112">
        <v>80</v>
      </c>
      <c r="F145" s="106" t="s">
        <v>418</v>
      </c>
      <c r="G145" s="40">
        <f t="shared" si="0"/>
        <v>0.1111111111111111</v>
      </c>
    </row>
    <row r="146" spans="1:9" x14ac:dyDescent="0.35">
      <c r="A146" s="110" t="s">
        <v>419</v>
      </c>
      <c r="B146" s="111">
        <v>100</v>
      </c>
      <c r="C146" s="112">
        <v>100</v>
      </c>
      <c r="D146" s="111">
        <v>90</v>
      </c>
      <c r="E146" s="112">
        <v>90</v>
      </c>
      <c r="F146" s="106" t="s">
        <v>131</v>
      </c>
      <c r="G146" s="40">
        <f t="shared" si="0"/>
        <v>0.1</v>
      </c>
    </row>
    <row r="147" spans="1:9" x14ac:dyDescent="0.35">
      <c r="A147" s="110" t="s">
        <v>420</v>
      </c>
      <c r="B147" s="111">
        <v>80</v>
      </c>
      <c r="C147" s="112">
        <v>80</v>
      </c>
      <c r="D147" s="111">
        <v>40</v>
      </c>
      <c r="E147" s="112">
        <v>40</v>
      </c>
      <c r="F147" s="106" t="s">
        <v>131</v>
      </c>
      <c r="G147" s="40">
        <f t="shared" si="0"/>
        <v>0.5</v>
      </c>
    </row>
    <row r="148" spans="1:9" x14ac:dyDescent="0.35">
      <c r="A148" s="110" t="s">
        <v>421</v>
      </c>
      <c r="B148" s="111">
        <v>80</v>
      </c>
      <c r="C148" s="112">
        <v>80</v>
      </c>
      <c r="D148" s="111">
        <v>50</v>
      </c>
      <c r="E148" s="112">
        <v>50</v>
      </c>
      <c r="F148" s="106" t="s">
        <v>131</v>
      </c>
      <c r="G148" s="40">
        <f t="shared" si="0"/>
        <v>0.375</v>
      </c>
    </row>
    <row r="149" spans="1:9" x14ac:dyDescent="0.35">
      <c r="A149" s="110" t="s">
        <v>422</v>
      </c>
      <c r="B149" s="111">
        <v>90</v>
      </c>
      <c r="C149" s="112">
        <v>90</v>
      </c>
      <c r="D149" s="111">
        <v>80</v>
      </c>
      <c r="E149" s="112">
        <v>80</v>
      </c>
      <c r="F149" s="106" t="s">
        <v>418</v>
      </c>
      <c r="G149" s="40">
        <f t="shared" si="0"/>
        <v>0.1111111111111111</v>
      </c>
    </row>
    <row r="150" spans="1:9" x14ac:dyDescent="0.35">
      <c r="A150" s="110" t="s">
        <v>423</v>
      </c>
      <c r="B150" s="111">
        <v>95</v>
      </c>
      <c r="C150" s="112">
        <v>95</v>
      </c>
      <c r="D150" s="111">
        <v>90</v>
      </c>
      <c r="E150" s="112">
        <v>90</v>
      </c>
      <c r="F150" s="113" t="s">
        <v>430</v>
      </c>
      <c r="G150" s="40">
        <f t="shared" si="0"/>
        <v>5.2631578947368418E-2</v>
      </c>
    </row>
    <row r="151" spans="1:9" x14ac:dyDescent="0.35">
      <c r="A151" s="110" t="s">
        <v>424</v>
      </c>
      <c r="B151" s="111">
        <v>95</v>
      </c>
      <c r="C151" s="112">
        <v>95</v>
      </c>
      <c r="D151" s="111">
        <v>90</v>
      </c>
      <c r="E151" s="112">
        <v>90</v>
      </c>
      <c r="F151" s="113" t="s">
        <v>430</v>
      </c>
      <c r="G151" s="40">
        <f t="shared" si="0"/>
        <v>5.2631578947368418E-2</v>
      </c>
    </row>
    <row r="152" spans="1:9" x14ac:dyDescent="0.35">
      <c r="A152" s="110" t="s">
        <v>425</v>
      </c>
      <c r="B152" s="111">
        <v>80</v>
      </c>
      <c r="C152" s="112">
        <v>50</v>
      </c>
      <c r="D152" s="111">
        <v>30</v>
      </c>
      <c r="E152" s="112">
        <v>30</v>
      </c>
      <c r="F152" s="106" t="s">
        <v>130</v>
      </c>
      <c r="G152" s="40">
        <f t="shared" si="0"/>
        <v>0.4</v>
      </c>
    </row>
    <row r="153" spans="1:9" x14ac:dyDescent="0.35">
      <c r="A153" s="110" t="s">
        <v>426</v>
      </c>
      <c r="B153" s="111">
        <v>90</v>
      </c>
      <c r="C153" s="112">
        <v>90</v>
      </c>
      <c r="D153" s="111">
        <v>70</v>
      </c>
      <c r="E153" s="112">
        <v>70</v>
      </c>
      <c r="F153" s="106" t="s">
        <v>127</v>
      </c>
      <c r="G153" s="40">
        <f t="shared" si="0"/>
        <v>0.22222222222222221</v>
      </c>
    </row>
    <row r="154" spans="1:9" x14ac:dyDescent="0.35">
      <c r="A154" s="110" t="s">
        <v>427</v>
      </c>
      <c r="B154" s="111">
        <v>95</v>
      </c>
      <c r="C154" s="112">
        <v>90</v>
      </c>
      <c r="D154" s="111">
        <v>80</v>
      </c>
      <c r="E154" s="112">
        <v>80</v>
      </c>
      <c r="F154" s="113" t="s">
        <v>430</v>
      </c>
      <c r="G154" s="40">
        <f t="shared" si="0"/>
        <v>0.1111111111111111</v>
      </c>
      <c r="I154" s="114"/>
    </row>
    <row r="155" spans="1:9" x14ac:dyDescent="0.35">
      <c r="A155" s="110" t="s">
        <v>428</v>
      </c>
      <c r="B155" s="111">
        <v>80</v>
      </c>
      <c r="C155" s="112">
        <v>65</v>
      </c>
      <c r="D155" s="111">
        <v>60</v>
      </c>
      <c r="E155" s="112">
        <v>30</v>
      </c>
      <c r="F155" s="106" t="s">
        <v>128</v>
      </c>
      <c r="G155" s="40">
        <f t="shared" si="0"/>
        <v>0.53846153846153844</v>
      </c>
    </row>
    <row r="156" spans="1:9" x14ac:dyDescent="0.35">
      <c r="A156" s="115" t="s">
        <v>429</v>
      </c>
      <c r="B156" s="116">
        <v>90</v>
      </c>
      <c r="C156" s="117">
        <v>90</v>
      </c>
      <c r="D156" s="116">
        <v>70</v>
      </c>
      <c r="E156" s="117">
        <v>70</v>
      </c>
      <c r="F156" s="106" t="s">
        <v>128</v>
      </c>
      <c r="G156" s="40">
        <f t="shared" si="0"/>
        <v>0.22222222222222221</v>
      </c>
    </row>
    <row r="157" spans="1:9" x14ac:dyDescent="0.35">
      <c r="A157" s="40"/>
      <c r="B157" s="40"/>
      <c r="C157" s="40"/>
      <c r="D157" s="40"/>
      <c r="E157" s="40"/>
      <c r="F157" s="40"/>
      <c r="G157" s="40"/>
    </row>
    <row r="158" spans="1:9" x14ac:dyDescent="0.35">
      <c r="A158" s="40"/>
      <c r="B158" s="40"/>
      <c r="C158" s="40"/>
      <c r="D158" s="40"/>
      <c r="E158" s="40"/>
      <c r="F158" s="40"/>
      <c r="G158" s="40"/>
    </row>
    <row r="159" spans="1:9" x14ac:dyDescent="0.35">
      <c r="A159" s="40" t="s">
        <v>131</v>
      </c>
      <c r="B159" s="40">
        <f>AVERAGEIF(F139:F156,A159,G139:G156)</f>
        <v>0.38382283834586467</v>
      </c>
      <c r="C159" s="40"/>
      <c r="D159" s="40"/>
      <c r="E159" s="40"/>
      <c r="F159" s="40"/>
      <c r="G159" s="40"/>
    </row>
    <row r="160" spans="1:9" x14ac:dyDescent="0.35">
      <c r="A160" s="40" t="s">
        <v>418</v>
      </c>
      <c r="B160" s="40">
        <f>AVERAGEIF(F139:F156,A160,G139:G156)</f>
        <v>0.1111111111111111</v>
      </c>
      <c r="C160" s="40"/>
      <c r="D160" s="40"/>
      <c r="E160" s="40"/>
      <c r="F160" s="40"/>
      <c r="G160" s="40"/>
    </row>
    <row r="161" spans="1:7" x14ac:dyDescent="0.35">
      <c r="A161" s="40" t="s">
        <v>130</v>
      </c>
      <c r="B161" s="40">
        <f>AVERAGEIF(F139:F156,A161,G139:G156)</f>
        <v>0.4</v>
      </c>
      <c r="C161" s="40"/>
      <c r="D161" s="40"/>
      <c r="E161" s="40"/>
      <c r="F161" s="40"/>
      <c r="G161" s="40"/>
    </row>
    <row r="162" spans="1:7" x14ac:dyDescent="0.35">
      <c r="A162" s="40" t="s">
        <v>127</v>
      </c>
      <c r="B162" s="40">
        <f>AVERAGEIF(F139:F156,A162,G139:G156)</f>
        <v>0.22222222222222221</v>
      </c>
      <c r="C162" s="40"/>
      <c r="D162" s="40"/>
      <c r="E162" s="40"/>
      <c r="F162" s="40"/>
      <c r="G162" s="40"/>
    </row>
    <row r="163" spans="1:7" x14ac:dyDescent="0.35">
      <c r="A163" s="40" t="s">
        <v>128</v>
      </c>
      <c r="B163" s="40">
        <f>AVERAGEIF(F139:F156,A163,G139:G156)</f>
        <v>0.38034188034188032</v>
      </c>
      <c r="C163" s="40"/>
      <c r="D163" s="40"/>
      <c r="E163" s="40"/>
      <c r="F163" s="40"/>
      <c r="G163" s="40"/>
    </row>
    <row r="165" spans="1:7" x14ac:dyDescent="0.35">
      <c r="A165" s="228" t="s">
        <v>182</v>
      </c>
      <c r="B165" s="228"/>
      <c r="C165" s="228"/>
      <c r="D165" s="228"/>
      <c r="E165" s="228"/>
    </row>
    <row r="166" spans="1:7" ht="15" thickBot="1" x14ac:dyDescent="0.4">
      <c r="A166" s="28" t="s">
        <v>183</v>
      </c>
      <c r="B166" s="102">
        <v>0.4</v>
      </c>
    </row>
    <row r="167" spans="1:7" ht="15" thickBot="1" x14ac:dyDescent="0.4">
      <c r="A167" s="28" t="s">
        <v>184</v>
      </c>
      <c r="B167" s="13">
        <f>(1+B166)^(1/(2020-2010))-1</f>
        <v>3.4219694129380196E-2</v>
      </c>
    </row>
    <row r="168" spans="1:7" x14ac:dyDescent="0.35">
      <c r="B168" s="14"/>
    </row>
    <row r="169" spans="1:7" x14ac:dyDescent="0.35">
      <c r="A169" s="228" t="s">
        <v>392</v>
      </c>
      <c r="B169" s="228"/>
    </row>
    <row r="170" spans="1:7" x14ac:dyDescent="0.35">
      <c r="A170" s="28" t="s">
        <v>393</v>
      </c>
      <c r="B170" s="93">
        <v>972.7</v>
      </c>
    </row>
    <row r="171" spans="1:7" ht="15" thickBot="1" x14ac:dyDescent="0.4">
      <c r="A171" s="28" t="s">
        <v>394</v>
      </c>
      <c r="B171" s="15">
        <f>400.9+53.5+276.5+255.7+63.5+462.5+B170+975.4+227.6+436.5</f>
        <v>4124.8</v>
      </c>
    </row>
    <row r="172" spans="1:7" ht="15" thickBot="1" x14ac:dyDescent="0.4">
      <c r="A172" s="28" t="s">
        <v>395</v>
      </c>
      <c r="B172" s="13">
        <f>B170/B171</f>
        <v>0.23581749418153608</v>
      </c>
    </row>
    <row r="173" spans="1:7" x14ac:dyDescent="0.35">
      <c r="B173" s="14"/>
    </row>
    <row r="174" spans="1:7" x14ac:dyDescent="0.35">
      <c r="A174" s="228" t="s">
        <v>191</v>
      </c>
      <c r="B174" s="228"/>
      <c r="C174" s="228"/>
      <c r="D174" s="228"/>
      <c r="E174" s="228"/>
    </row>
    <row r="175" spans="1:7" ht="15" thickBot="1" x14ac:dyDescent="0.4">
      <c r="A175" s="28" t="s">
        <v>402</v>
      </c>
      <c r="B175" s="14">
        <v>0.1246</v>
      </c>
    </row>
    <row r="176" spans="1:7" ht="15" thickBot="1" x14ac:dyDescent="0.4">
      <c r="A176" s="28" t="s">
        <v>397</v>
      </c>
      <c r="B176" s="13">
        <f>1-B175</f>
        <v>0.87539999999999996</v>
      </c>
    </row>
    <row r="178" spans="1:5" x14ac:dyDescent="0.35">
      <c r="A178" s="228" t="s">
        <v>185</v>
      </c>
      <c r="B178" s="228"/>
      <c r="C178" s="228"/>
      <c r="D178" s="228"/>
      <c r="E178" s="228"/>
    </row>
    <row r="179" spans="1:5" x14ac:dyDescent="0.35">
      <c r="A179" s="28" t="s">
        <v>399</v>
      </c>
      <c r="B179" s="28">
        <v>197000</v>
      </c>
    </row>
    <row r="180" spans="1:5" ht="15" thickBot="1" x14ac:dyDescent="0.4">
      <c r="A180" s="28" t="s">
        <v>400</v>
      </c>
      <c r="B180" s="28">
        <v>175000</v>
      </c>
    </row>
    <row r="181" spans="1:5" ht="15" thickBot="1" x14ac:dyDescent="0.4">
      <c r="A181" s="28" t="s">
        <v>186</v>
      </c>
      <c r="B181" s="7">
        <f>B179/B180</f>
        <v>1.1257142857142857</v>
      </c>
    </row>
    <row r="183" spans="1:5" x14ac:dyDescent="0.35">
      <c r="A183" s="228" t="s">
        <v>187</v>
      </c>
      <c r="B183" s="228"/>
      <c r="C183" s="228"/>
      <c r="D183" s="228"/>
      <c r="E183" s="228"/>
    </row>
    <row r="184" spans="1:5" x14ac:dyDescent="0.35">
      <c r="A184" s="28" t="s">
        <v>504</v>
      </c>
      <c r="B184" s="118">
        <v>1.2E-2</v>
      </c>
    </row>
    <row r="185" spans="1:5" x14ac:dyDescent="0.35">
      <c r="A185" s="28" t="s">
        <v>505</v>
      </c>
      <c r="B185" s="118">
        <v>2.4E-2</v>
      </c>
    </row>
    <row r="186" spans="1:5" x14ac:dyDescent="0.35">
      <c r="A186" s="28" t="s">
        <v>506</v>
      </c>
      <c r="B186" s="28">
        <f>2050-2018+1</f>
        <v>33</v>
      </c>
    </row>
    <row r="187" spans="1:5" x14ac:dyDescent="0.35">
      <c r="A187" s="28" t="s">
        <v>507</v>
      </c>
      <c r="B187" s="6">
        <f>(1-B184)^B186</f>
        <v>0.67139665221009714</v>
      </c>
    </row>
    <row r="188" spans="1:5" ht="15" thickBot="1" x14ac:dyDescent="0.4">
      <c r="A188" s="28" t="s">
        <v>508</v>
      </c>
      <c r="B188" s="6">
        <f>(1-B185)^B186</f>
        <v>0.44858421050781644</v>
      </c>
    </row>
    <row r="189" spans="1:5" ht="15" thickBot="1" x14ac:dyDescent="0.4">
      <c r="A189" s="28" t="s">
        <v>509</v>
      </c>
      <c r="B189" s="7">
        <f>(B187-B188)/B187</f>
        <v>0.33186409400289502</v>
      </c>
    </row>
    <row r="191" spans="1:5" x14ac:dyDescent="0.35">
      <c r="A191" s="228" t="s">
        <v>201</v>
      </c>
      <c r="B191" s="228"/>
      <c r="C191" s="228"/>
      <c r="D191" s="228"/>
      <c r="E191" s="228"/>
    </row>
    <row r="192" spans="1:5" x14ac:dyDescent="0.35">
      <c r="A192" s="94" t="s">
        <v>193</v>
      </c>
      <c r="B192" s="94" t="s">
        <v>194</v>
      </c>
      <c r="C192" s="94"/>
    </row>
    <row r="193" spans="1:9" x14ac:dyDescent="0.35">
      <c r="A193" s="28" t="s">
        <v>195</v>
      </c>
      <c r="B193" s="95">
        <v>15277777.777777778</v>
      </c>
      <c r="C193" s="28" t="s">
        <v>196</v>
      </c>
    </row>
    <row r="194" spans="1:9" x14ac:dyDescent="0.35">
      <c r="A194" s="28" t="s">
        <v>197</v>
      </c>
      <c r="B194" s="95">
        <f>3.4*10^6</f>
        <v>3400000</v>
      </c>
      <c r="C194" s="16"/>
    </row>
    <row r="195" spans="1:9" x14ac:dyDescent="0.35">
      <c r="A195" s="28" t="s">
        <v>198</v>
      </c>
      <c r="B195" s="28">
        <v>2</v>
      </c>
    </row>
    <row r="196" spans="1:9" ht="15" thickBot="1" x14ac:dyDescent="0.4">
      <c r="A196" s="28" t="s">
        <v>199</v>
      </c>
      <c r="B196" s="95">
        <f>B195*B194</f>
        <v>6800000</v>
      </c>
    </row>
    <row r="197" spans="1:9" ht="15" thickBot="1" x14ac:dyDescent="0.4">
      <c r="A197" s="28" t="s">
        <v>200</v>
      </c>
      <c r="B197" s="7">
        <f>B196/B193</f>
        <v>0.44509090909090909</v>
      </c>
    </row>
    <row r="199" spans="1:9" x14ac:dyDescent="0.35">
      <c r="A199" s="119" t="s">
        <v>1530</v>
      </c>
    </row>
    <row r="201" spans="1:9" x14ac:dyDescent="0.35">
      <c r="A201" s="120" t="s">
        <v>1544</v>
      </c>
      <c r="B201" s="227" t="s">
        <v>1545</v>
      </c>
      <c r="C201" s="227"/>
      <c r="D201" s="227"/>
      <c r="E201" s="227"/>
      <c r="F201" s="227"/>
      <c r="G201" s="227"/>
      <c r="H201" s="227"/>
      <c r="I201" s="227"/>
    </row>
    <row r="202" spans="1:9" x14ac:dyDescent="0.35">
      <c r="A202" s="23" t="s">
        <v>1546</v>
      </c>
      <c r="B202" s="23" t="s">
        <v>1547</v>
      </c>
      <c r="C202" s="23" t="s">
        <v>1548</v>
      </c>
      <c r="D202" s="23" t="s">
        <v>1549</v>
      </c>
      <c r="E202" s="23" t="s">
        <v>617</v>
      </c>
      <c r="F202" s="23" t="s">
        <v>91</v>
      </c>
      <c r="G202" s="23" t="s">
        <v>1550</v>
      </c>
      <c r="H202" s="23" t="s">
        <v>1551</v>
      </c>
      <c r="I202" s="23" t="s">
        <v>1552</v>
      </c>
    </row>
    <row r="203" spans="1:9" x14ac:dyDescent="0.35">
      <c r="A203" s="23" t="s">
        <v>1553</v>
      </c>
      <c r="B203" s="28">
        <v>0</v>
      </c>
      <c r="C203" s="28">
        <v>6</v>
      </c>
      <c r="D203" s="28">
        <v>9</v>
      </c>
      <c r="E203" s="28">
        <v>25</v>
      </c>
      <c r="F203" s="28">
        <v>21</v>
      </c>
      <c r="G203" s="28">
        <v>215</v>
      </c>
      <c r="H203" s="28">
        <v>81</v>
      </c>
      <c r="I203" s="28">
        <v>134</v>
      </c>
    </row>
    <row r="204" spans="1:9" x14ac:dyDescent="0.35">
      <c r="A204" s="23" t="s">
        <v>1554</v>
      </c>
      <c r="B204" s="28">
        <v>4</v>
      </c>
      <c r="C204" s="28">
        <v>3</v>
      </c>
      <c r="D204" s="28">
        <v>15</v>
      </c>
      <c r="E204" s="28">
        <v>40</v>
      </c>
      <c r="F204" s="28">
        <v>43</v>
      </c>
      <c r="G204" s="28">
        <v>163</v>
      </c>
      <c r="H204" s="28">
        <v>56</v>
      </c>
      <c r="I204" s="28">
        <v>94</v>
      </c>
    </row>
    <row r="205" spans="1:9" ht="15" thickBot="1" x14ac:dyDescent="0.4">
      <c r="A205" s="23" t="s">
        <v>1555</v>
      </c>
      <c r="B205" s="28">
        <f>B204-B203</f>
        <v>4</v>
      </c>
      <c r="C205" s="28">
        <f t="shared" ref="C205:I205" si="1">C204-C203</f>
        <v>-3</v>
      </c>
      <c r="D205" s="28">
        <f t="shared" si="1"/>
        <v>6</v>
      </c>
      <c r="E205" s="28">
        <f t="shared" si="1"/>
        <v>15</v>
      </c>
      <c r="F205" s="28">
        <f t="shared" si="1"/>
        <v>22</v>
      </c>
      <c r="G205" s="28">
        <f t="shared" si="1"/>
        <v>-52</v>
      </c>
      <c r="H205" s="28">
        <f t="shared" si="1"/>
        <v>-25</v>
      </c>
      <c r="I205" s="28">
        <f t="shared" si="1"/>
        <v>-40</v>
      </c>
    </row>
    <row r="206" spans="1:9" ht="15" thickBot="1" x14ac:dyDescent="0.4">
      <c r="A206" s="28" t="s">
        <v>1556</v>
      </c>
      <c r="B206" s="7">
        <f>SUM(G205:H205)/SUM(G203:H203)</f>
        <v>-0.26013513513513514</v>
      </c>
    </row>
    <row r="207" spans="1:9" ht="15" thickBot="1" x14ac:dyDescent="0.4">
      <c r="A207" s="28" t="s">
        <v>1557</v>
      </c>
      <c r="B207" s="7">
        <f>I205/I203</f>
        <v>-0.29850746268656714</v>
      </c>
    </row>
    <row r="209" spans="1:9" x14ac:dyDescent="0.35">
      <c r="A209" s="120" t="s">
        <v>1558</v>
      </c>
      <c r="B209" s="227" t="s">
        <v>1545</v>
      </c>
      <c r="C209" s="227"/>
      <c r="D209" s="227"/>
      <c r="E209" s="227"/>
      <c r="F209" s="227"/>
      <c r="G209" s="227"/>
      <c r="H209" s="227"/>
      <c r="I209" s="227"/>
    </row>
    <row r="210" spans="1:9" x14ac:dyDescent="0.35">
      <c r="A210" s="23" t="s">
        <v>1546</v>
      </c>
      <c r="B210" s="23" t="s">
        <v>1547</v>
      </c>
      <c r="C210" s="23" t="s">
        <v>1548</v>
      </c>
      <c r="D210" s="23" t="s">
        <v>1549</v>
      </c>
      <c r="E210" s="23" t="s">
        <v>617</v>
      </c>
      <c r="F210" s="23" t="s">
        <v>91</v>
      </c>
      <c r="G210" s="23" t="s">
        <v>1550</v>
      </c>
      <c r="H210" s="23" t="s">
        <v>1551</v>
      </c>
      <c r="I210" s="23" t="s">
        <v>1552</v>
      </c>
    </row>
    <row r="211" spans="1:9" x14ac:dyDescent="0.35">
      <c r="A211" s="23" t="s">
        <v>1553</v>
      </c>
      <c r="B211" s="28">
        <v>0</v>
      </c>
      <c r="C211" s="28">
        <v>17</v>
      </c>
      <c r="D211" s="28">
        <v>18</v>
      </c>
      <c r="E211" s="28">
        <v>22</v>
      </c>
      <c r="F211" s="28">
        <v>12</v>
      </c>
      <c r="G211" s="28">
        <v>73</v>
      </c>
      <c r="H211" s="28">
        <v>21</v>
      </c>
      <c r="I211" s="28">
        <v>21</v>
      </c>
    </row>
    <row r="212" spans="1:9" x14ac:dyDescent="0.35">
      <c r="A212" s="23" t="s">
        <v>1554</v>
      </c>
      <c r="B212" s="28">
        <v>0</v>
      </c>
      <c r="C212" s="28">
        <v>15</v>
      </c>
      <c r="D212" s="28">
        <v>22</v>
      </c>
      <c r="E212" s="28">
        <v>39</v>
      </c>
      <c r="F212" s="28">
        <v>23</v>
      </c>
      <c r="G212" s="28">
        <v>51</v>
      </c>
      <c r="H212" s="28">
        <v>17</v>
      </c>
      <c r="I212" s="28">
        <v>19</v>
      </c>
    </row>
    <row r="213" spans="1:9" ht="15" thickBot="1" x14ac:dyDescent="0.4">
      <c r="A213" s="23" t="s">
        <v>1555</v>
      </c>
      <c r="B213" s="28">
        <f>B212-B211</f>
        <v>0</v>
      </c>
      <c r="C213" s="28">
        <f t="shared" ref="C213:I213" si="2">C212-C211</f>
        <v>-2</v>
      </c>
      <c r="D213" s="28">
        <f t="shared" si="2"/>
        <v>4</v>
      </c>
      <c r="E213" s="28">
        <f t="shared" si="2"/>
        <v>17</v>
      </c>
      <c r="F213" s="28">
        <f t="shared" si="2"/>
        <v>11</v>
      </c>
      <c r="G213" s="28">
        <f t="shared" si="2"/>
        <v>-22</v>
      </c>
      <c r="H213" s="28">
        <f t="shared" si="2"/>
        <v>-4</v>
      </c>
      <c r="I213" s="28">
        <f t="shared" si="2"/>
        <v>-2</v>
      </c>
    </row>
    <row r="214" spans="1:9" ht="15" thickBot="1" x14ac:dyDescent="0.4">
      <c r="A214" s="28" t="s">
        <v>1556</v>
      </c>
      <c r="B214" s="7">
        <f>SUM(G213:H213)/SUM(G211:H211)</f>
        <v>-0.27659574468085107</v>
      </c>
    </row>
    <row r="215" spans="1:9" ht="15" thickBot="1" x14ac:dyDescent="0.4">
      <c r="A215" s="28" t="s">
        <v>1557</v>
      </c>
      <c r="B215" s="7">
        <f>I213/I211</f>
        <v>-9.5238095238095233E-2</v>
      </c>
    </row>
    <row r="217" spans="1:9" x14ac:dyDescent="0.35">
      <c r="A217" s="120" t="s">
        <v>1559</v>
      </c>
      <c r="B217" s="227" t="s">
        <v>1545</v>
      </c>
      <c r="C217" s="227"/>
      <c r="D217" s="227"/>
      <c r="E217" s="227"/>
    </row>
    <row r="218" spans="1:9" x14ac:dyDescent="0.35">
      <c r="A218" s="23" t="s">
        <v>1546</v>
      </c>
      <c r="B218" s="23" t="s">
        <v>1560</v>
      </c>
      <c r="C218" s="23" t="s">
        <v>1561</v>
      </c>
      <c r="D218" s="23" t="s">
        <v>1562</v>
      </c>
      <c r="E218" s="23" t="s">
        <v>91</v>
      </c>
    </row>
    <row r="219" spans="1:9" x14ac:dyDescent="0.35">
      <c r="A219" s="23" t="s">
        <v>1553</v>
      </c>
      <c r="B219" s="28">
        <v>112</v>
      </c>
      <c r="C219" s="28">
        <v>16</v>
      </c>
      <c r="D219" s="28">
        <v>9</v>
      </c>
      <c r="E219" s="28">
        <v>134</v>
      </c>
    </row>
    <row r="220" spans="1:9" x14ac:dyDescent="0.35">
      <c r="A220" s="23" t="s">
        <v>1554</v>
      </c>
      <c r="B220" s="28">
        <v>87</v>
      </c>
      <c r="C220" s="28">
        <v>17</v>
      </c>
      <c r="D220" s="28">
        <v>9</v>
      </c>
      <c r="E220" s="28">
        <v>151</v>
      </c>
    </row>
    <row r="221" spans="1:9" ht="15" thickBot="1" x14ac:dyDescent="0.4">
      <c r="A221" s="23" t="s">
        <v>1555</v>
      </c>
      <c r="B221" s="28">
        <f>B220-B219</f>
        <v>-25</v>
      </c>
      <c r="C221" s="28">
        <f t="shared" ref="C221:E221" si="3">C220-C219</f>
        <v>1</v>
      </c>
      <c r="D221" s="28">
        <f t="shared" si="3"/>
        <v>0</v>
      </c>
      <c r="E221" s="28">
        <f t="shared" si="3"/>
        <v>17</v>
      </c>
    </row>
    <row r="222" spans="1:9" ht="15" thickBot="1" x14ac:dyDescent="0.4">
      <c r="A222" s="28" t="s">
        <v>1563</v>
      </c>
      <c r="B222" s="7">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Policy Characteristics</vt:lpstr>
      <vt:lpstr>Guidance</vt:lpstr>
      <vt:lpstr>Standard Descriptions</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2021-08-05T21:01:45Z</dcterms:modified>
</cp:coreProperties>
</file>