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a/trans/bnvfe/"/>
    </mc:Choice>
  </mc:AlternateContent>
  <xr:revisionPtr revIDLastSave="0" documentId="13_ncr:1_{06A47B17-9206-064F-B629-E5CE3EE850FC}" xr6:coauthVersionLast="46" xr6:coauthVersionMax="46" xr10:uidLastSave="{00000000-0000-0000-0000-000000000000}"/>
  <bookViews>
    <workbookView xWindow="0" yWindow="460" windowWidth="28800" windowHeight="15880" firstSheet="11" activeTab="14" xr2:uid="{00000000-000D-0000-FFFF-FFFF00000000}"/>
  </bookViews>
  <sheets>
    <sheet name="About" sheetId="1" r:id="rId1"/>
    <sheet name="AEO 7" sheetId="2" r:id="rId2"/>
    <sheet name="AEO 35" sheetId="3" r:id="rId3"/>
    <sheet name="AEO 36" sheetId="4" r:id="rId4"/>
    <sheet name="AEO 38" sheetId="5" r:id="rId5"/>
    <sheet name="AEO 40" sheetId="6" r:id="rId6"/>
    <sheet name="AEO 47" sheetId="7" r:id="rId7"/>
    <sheet name="AEO 48" sheetId="8" r:id="rId8"/>
    <sheet name="AEO 49" sheetId="9" r:id="rId9"/>
    <sheet name="NTS 1-40" sheetId="10" r:id="rId10"/>
    <sheet name="NRBS 40" sheetId="11" r:id="rId11"/>
    <sheet name="NAP F28" sheetId="12" r:id="rId12"/>
    <sheet name="SYFAFE-frgt" sheetId="13" r:id="rId13"/>
    <sheet name="Calculations Etc" sheetId="14" r:id="rId14"/>
    <sheet name="SYFAFE (for Natural Gas)" sheetId="15" r:id="rId15"/>
    <sheet name="BNVFE-LDVs-psgr" sheetId="16" r:id="rId16"/>
    <sheet name="BNVFE-LDVs-frgt" sheetId="17" r:id="rId17"/>
    <sheet name="BNVFE-HDVs-psgr" sheetId="18" r:id="rId18"/>
    <sheet name="BNVFE-HDVs-frgt" sheetId="19" r:id="rId19"/>
    <sheet name="BNVFE-aircraft-psgr" sheetId="20" r:id="rId20"/>
    <sheet name="BNVFE-aircraft-frgt" sheetId="21" r:id="rId21"/>
    <sheet name="BNVFE-rail-psgr" sheetId="22" r:id="rId22"/>
    <sheet name="BNVFE-rail-frgt" sheetId="23" r:id="rId23"/>
    <sheet name="BNVFE-ships-psgr" sheetId="24" r:id="rId24"/>
    <sheet name="BNVFE-ships-frgt" sheetId="25" r:id="rId25"/>
    <sheet name="BNVFE-motorbikes-psgr" sheetId="26" r:id="rId26"/>
    <sheet name="BNVFE-motorbikes-frgt" sheetId="27" r:id="rId27"/>
    <sheet name="BNVFE_data for BHNVFEAL" sheetId="28" r:id="rId28"/>
  </sheets>
  <externalReferences>
    <externalReference r:id="rId29"/>
    <externalReference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14" i="28" l="1"/>
  <c r="AG14" i="28"/>
  <c r="AF14" i="28"/>
  <c r="AE14" i="28"/>
  <c r="AD14" i="28"/>
  <c r="AC14" i="28"/>
  <c r="AB14" i="28"/>
  <c r="AA14" i="28"/>
  <c r="Z14" i="28"/>
  <c r="Y14" i="28"/>
  <c r="X14" i="28"/>
  <c r="W14" i="28"/>
  <c r="V14" i="28"/>
  <c r="U14" i="28"/>
  <c r="T14" i="28"/>
  <c r="S14" i="28"/>
  <c r="R14" i="28"/>
  <c r="Q14" i="28"/>
  <c r="P14" i="28"/>
  <c r="O14" i="28"/>
  <c r="N14" i="28"/>
  <c r="M14" i="28"/>
  <c r="L14" i="28"/>
  <c r="K14" i="28"/>
  <c r="J14" i="28"/>
  <c r="I14" i="28"/>
  <c r="H14" i="28"/>
  <c r="G14" i="28"/>
  <c r="F14" i="28"/>
  <c r="E14" i="28"/>
  <c r="D14" i="28"/>
  <c r="B4" i="26"/>
  <c r="AF5" i="24"/>
  <c r="AH11" i="28" s="1"/>
  <c r="AE5" i="24"/>
  <c r="AD5" i="24"/>
  <c r="AF11" i="28" s="1"/>
  <c r="AC5" i="24"/>
  <c r="AE11" i="28" s="1"/>
  <c r="AB5" i="24"/>
  <c r="Y5" i="24"/>
  <c r="AA11" i="28" s="1"/>
  <c r="X5" i="24"/>
  <c r="Z11" i="28" s="1"/>
  <c r="W5" i="24"/>
  <c r="V5" i="24"/>
  <c r="X11" i="28" s="1"/>
  <c r="U5" i="24"/>
  <c r="W11" i="28" s="1"/>
  <c r="T5" i="24"/>
  <c r="Q5" i="24"/>
  <c r="S11" i="28" s="1"/>
  <c r="P5" i="24"/>
  <c r="R11" i="28" s="1"/>
  <c r="O5" i="24"/>
  <c r="N5" i="24"/>
  <c r="P11" i="28" s="1"/>
  <c r="M5" i="24"/>
  <c r="O11" i="28" s="1"/>
  <c r="L5" i="24"/>
  <c r="I5" i="24"/>
  <c r="K11" i="28" s="1"/>
  <c r="H5" i="24"/>
  <c r="J11" i="28" s="1"/>
  <c r="G5" i="24"/>
  <c r="F5" i="24"/>
  <c r="H11" i="28" s="1"/>
  <c r="E5" i="24"/>
  <c r="G11" i="28" s="1"/>
  <c r="D5" i="24"/>
  <c r="B5" i="24"/>
  <c r="D11" i="28" s="1"/>
  <c r="AF2" i="24"/>
  <c r="AD2" i="24"/>
  <c r="AC2" i="24"/>
  <c r="AB2" i="24"/>
  <c r="X2" i="24"/>
  <c r="V2" i="24"/>
  <c r="U2" i="24"/>
  <c r="T2" i="24"/>
  <c r="P2" i="24"/>
  <c r="L2" i="24"/>
  <c r="H2" i="24"/>
  <c r="F2" i="24"/>
  <c r="E2" i="24"/>
  <c r="D2" i="24"/>
  <c r="AF5" i="23"/>
  <c r="AH10" i="28" s="1"/>
  <c r="AE5" i="23"/>
  <c r="AG10" i="28" s="1"/>
  <c r="AD5" i="23"/>
  <c r="AF10" i="28" s="1"/>
  <c r="AC5" i="23"/>
  <c r="AE10" i="28" s="1"/>
  <c r="AB5" i="23"/>
  <c r="AD10" i="28" s="1"/>
  <c r="AA5" i="23"/>
  <c r="AC10" i="28" s="1"/>
  <c r="Z5" i="23"/>
  <c r="AB10" i="28" s="1"/>
  <c r="Y5" i="23"/>
  <c r="X5" i="23"/>
  <c r="Z10" i="28" s="1"/>
  <c r="W5" i="23"/>
  <c r="Y10" i="28" s="1"/>
  <c r="V5" i="23"/>
  <c r="U5" i="23"/>
  <c r="W10" i="28" s="1"/>
  <c r="T5" i="23"/>
  <c r="V10" i="28" s="1"/>
  <c r="S5" i="23"/>
  <c r="U10" i="28" s="1"/>
  <c r="R5" i="23"/>
  <c r="T10" i="28" s="1"/>
  <c r="Q5" i="23"/>
  <c r="P5" i="23"/>
  <c r="R10" i="28" s="1"/>
  <c r="O5" i="23"/>
  <c r="Q10" i="28" s="1"/>
  <c r="N5" i="23"/>
  <c r="M5" i="23"/>
  <c r="O10" i="28" s="1"/>
  <c r="L5" i="23"/>
  <c r="N10" i="28" s="1"/>
  <c r="K5" i="23"/>
  <c r="M10" i="28" s="1"/>
  <c r="J5" i="23"/>
  <c r="L10" i="28" s="1"/>
  <c r="I5" i="23"/>
  <c r="H5" i="23"/>
  <c r="J10" i="28" s="1"/>
  <c r="G5" i="23"/>
  <c r="I10" i="28" s="1"/>
  <c r="F5" i="23"/>
  <c r="E5" i="23"/>
  <c r="G10" i="28" s="1"/>
  <c r="D5" i="23"/>
  <c r="F10" i="28" s="1"/>
  <c r="C5" i="23"/>
  <c r="E10" i="28" s="1"/>
  <c r="B5" i="23"/>
  <c r="D10" i="28" s="1"/>
  <c r="AF2" i="23"/>
  <c r="AE2" i="23"/>
  <c r="AC2" i="23"/>
  <c r="AB2" i="23"/>
  <c r="AA2" i="23"/>
  <c r="Z2" i="23"/>
  <c r="Y2" i="23"/>
  <c r="X2" i="23"/>
  <c r="W2" i="23"/>
  <c r="S2" i="23"/>
  <c r="R2" i="23"/>
  <c r="Q2" i="23"/>
  <c r="P2" i="23"/>
  <c r="O2" i="23"/>
  <c r="J2" i="23"/>
  <c r="I2" i="23"/>
  <c r="H2" i="23"/>
  <c r="E2" i="23"/>
  <c r="D2" i="23"/>
  <c r="B3" i="19"/>
  <c r="B3" i="18"/>
  <c r="B3" i="17"/>
  <c r="B3" i="16"/>
  <c r="AF123" i="14"/>
  <c r="AE123" i="14"/>
  <c r="AD123" i="14"/>
  <c r="AC123" i="14"/>
  <c r="AB123" i="14"/>
  <c r="AA123"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B116" i="14"/>
  <c r="B115" i="14"/>
  <c r="B114" i="14"/>
  <c r="B112" i="14"/>
  <c r="B111" i="14"/>
  <c r="B110" i="14"/>
  <c r="B120" i="14" s="1"/>
  <c r="B108" i="14"/>
  <c r="B107" i="14"/>
  <c r="B106" i="14"/>
  <c r="B104" i="14"/>
  <c r="B103" i="14"/>
  <c r="B102" i="14"/>
  <c r="AF97" i="14"/>
  <c r="AE97" i="14"/>
  <c r="AD97" i="14"/>
  <c r="AC97" i="14"/>
  <c r="AB97" i="14"/>
  <c r="AA97"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D86" i="14"/>
  <c r="AC86" i="14"/>
  <c r="U86" i="14"/>
  <c r="T86" i="14"/>
  <c r="AC85" i="14"/>
  <c r="AC87" i="14" s="1"/>
  <c r="U85" i="14"/>
  <c r="U87" i="14" s="1"/>
  <c r="T85" i="14"/>
  <c r="T87" i="14" s="1"/>
  <c r="AI84" i="14"/>
  <c r="AI85" i="14" s="1"/>
  <c r="AI87" i="14" s="1"/>
  <c r="AH84" i="14"/>
  <c r="AH85" i="14" s="1"/>
  <c r="AH87" i="14" s="1"/>
  <c r="AG84" i="14"/>
  <c r="AG85" i="14" s="1"/>
  <c r="AG87" i="14" s="1"/>
  <c r="AF84" i="14"/>
  <c r="AF86" i="14" s="1"/>
  <c r="AE84" i="14"/>
  <c r="AD84" i="14"/>
  <c r="AD85" i="14" s="1"/>
  <c r="AD87" i="14" s="1"/>
  <c r="AC84" i="14"/>
  <c r="AB84" i="14"/>
  <c r="AB85" i="14" s="1"/>
  <c r="AB87" i="14" s="1"/>
  <c r="AA84" i="14"/>
  <c r="AA85" i="14" s="1"/>
  <c r="AA87" i="14" s="1"/>
  <c r="Z84" i="14"/>
  <c r="Z85" i="14" s="1"/>
  <c r="Z87" i="14" s="1"/>
  <c r="Y84" i="14"/>
  <c r="Y85" i="14" s="1"/>
  <c r="Y87" i="14" s="1"/>
  <c r="X84" i="14"/>
  <c r="X86" i="14" s="1"/>
  <c r="W84" i="14"/>
  <c r="V84" i="14"/>
  <c r="V85" i="14" s="1"/>
  <c r="V87" i="14" s="1"/>
  <c r="U84" i="14"/>
  <c r="T84" i="14"/>
  <c r="S84" i="14"/>
  <c r="S86" i="14" s="1"/>
  <c r="R84" i="14"/>
  <c r="R85" i="14" s="1"/>
  <c r="R87" i="14" s="1"/>
  <c r="Q84" i="14"/>
  <c r="Q85" i="14" s="1"/>
  <c r="Q87" i="14" s="1"/>
  <c r="P84" i="14"/>
  <c r="P86" i="14" s="1"/>
  <c r="O84" i="14"/>
  <c r="N84" i="14"/>
  <c r="N85" i="14" s="1"/>
  <c r="N87" i="14" s="1"/>
  <c r="M84" i="14"/>
  <c r="M85" i="14" s="1"/>
  <c r="M87" i="14" s="1"/>
  <c r="L84" i="14"/>
  <c r="L85" i="14" s="1"/>
  <c r="L87" i="14" s="1"/>
  <c r="K84" i="14"/>
  <c r="K85" i="14" s="1"/>
  <c r="K87" i="14" s="1"/>
  <c r="J84" i="14"/>
  <c r="J85" i="14" s="1"/>
  <c r="J87" i="14" s="1"/>
  <c r="I84" i="14"/>
  <c r="I86" i="14" s="1"/>
  <c r="H84" i="14"/>
  <c r="H86" i="14" s="1"/>
  <c r="G84" i="14"/>
  <c r="F84" i="14"/>
  <c r="F85" i="14" s="1"/>
  <c r="F87" i="14" s="1"/>
  <c r="E84" i="14"/>
  <c r="E85" i="14" s="1"/>
  <c r="E87" i="14" s="1"/>
  <c r="AI83" i="14"/>
  <c r="AH83" i="14"/>
  <c r="AG83" i="14"/>
  <c r="AF83" i="14"/>
  <c r="AE83" i="14"/>
  <c r="AD83" i="14"/>
  <c r="AD88" i="14" s="1"/>
  <c r="AC83" i="14"/>
  <c r="AC88" i="14" s="1"/>
  <c r="AB83" i="14"/>
  <c r="AA83" i="14"/>
  <c r="Z83" i="14"/>
  <c r="Y83" i="14"/>
  <c r="X83" i="14"/>
  <c r="W83" i="14"/>
  <c r="V83" i="14"/>
  <c r="U83" i="14"/>
  <c r="T83" i="14"/>
  <c r="T88" i="14" s="1"/>
  <c r="S83" i="14"/>
  <c r="R83" i="14"/>
  <c r="Q83" i="14"/>
  <c r="P83" i="14"/>
  <c r="O83" i="14"/>
  <c r="N83" i="14"/>
  <c r="M83" i="14"/>
  <c r="L83" i="14"/>
  <c r="K83" i="14"/>
  <c r="J83" i="14"/>
  <c r="I83" i="14"/>
  <c r="H83" i="14"/>
  <c r="G83" i="14"/>
  <c r="F83" i="14"/>
  <c r="E83" i="14"/>
  <c r="AA79" i="14"/>
  <c r="Z79" i="14"/>
  <c r="S79" i="14"/>
  <c r="R79" i="14"/>
  <c r="K79" i="14"/>
  <c r="AG78" i="14"/>
  <c r="AF78" i="14"/>
  <c r="AE78" i="14"/>
  <c r="AD78" i="14"/>
  <c r="AC78" i="14"/>
  <c r="AB78" i="14"/>
  <c r="AA78"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G77" i="14"/>
  <c r="AF77" i="14"/>
  <c r="AE77" i="14"/>
  <c r="AD77" i="14"/>
  <c r="AC77" i="14"/>
  <c r="AB77" i="14"/>
  <c r="AA77"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G76" i="14"/>
  <c r="AG79" i="14" s="1"/>
  <c r="AF76" i="14"/>
  <c r="AF79" i="14" s="1"/>
  <c r="AE76" i="14"/>
  <c r="AE79" i="14" s="1"/>
  <c r="AD76" i="14"/>
  <c r="AD79" i="14" s="1"/>
  <c r="AC76" i="14"/>
  <c r="AC79" i="14" s="1"/>
  <c r="AB76" i="14"/>
  <c r="AB79" i="14" s="1"/>
  <c r="AA76" i="14"/>
  <c r="Z76" i="14"/>
  <c r="Y76" i="14"/>
  <c r="Y79" i="14" s="1"/>
  <c r="X76" i="14"/>
  <c r="X79" i="14" s="1"/>
  <c r="W76" i="14"/>
  <c r="W79" i="14" s="1"/>
  <c r="V76" i="14"/>
  <c r="V79" i="14" s="1"/>
  <c r="U76" i="14"/>
  <c r="U79" i="14" s="1"/>
  <c r="T76" i="14"/>
  <c r="T79" i="14" s="1"/>
  <c r="S76" i="14"/>
  <c r="R76" i="14"/>
  <c r="Q76" i="14"/>
  <c r="Q79" i="14" s="1"/>
  <c r="P76" i="14"/>
  <c r="P79" i="14" s="1"/>
  <c r="O76" i="14"/>
  <c r="O79" i="14" s="1"/>
  <c r="N76" i="14"/>
  <c r="N79" i="14" s="1"/>
  <c r="M76" i="14"/>
  <c r="M79" i="14" s="1"/>
  <c r="L76" i="14"/>
  <c r="L79" i="14" s="1"/>
  <c r="K76" i="14"/>
  <c r="J76" i="14"/>
  <c r="J79" i="14" s="1"/>
  <c r="I76" i="14"/>
  <c r="I79" i="14" s="1"/>
  <c r="H76" i="14"/>
  <c r="H79" i="14" s="1"/>
  <c r="G76" i="14"/>
  <c r="G79" i="14" s="1"/>
  <c r="F76" i="14"/>
  <c r="F79" i="14" s="1"/>
  <c r="E76" i="14"/>
  <c r="E79" i="14" s="1"/>
  <c r="D76" i="14"/>
  <c r="D79" i="14" s="1"/>
  <c r="C76" i="14"/>
  <c r="C79" i="14" s="1"/>
  <c r="B76" i="14"/>
  <c r="B79" i="14" s="1"/>
  <c r="AG75" i="14"/>
  <c r="AF75" i="14"/>
  <c r="AE75" i="14"/>
  <c r="AD75" i="14"/>
  <c r="AC75" i="14"/>
  <c r="AB75" i="14"/>
  <c r="AA75"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B72" i="14"/>
  <c r="AF67" i="14"/>
  <c r="AE67" i="14"/>
  <c r="X67" i="14"/>
  <c r="W67" i="14"/>
  <c r="V67" i="14"/>
  <c r="U67" i="14"/>
  <c r="P67" i="14"/>
  <c r="O67" i="14"/>
  <c r="N67" i="14"/>
  <c r="L67" i="14"/>
  <c r="H67" i="14"/>
  <c r="G67" i="14"/>
  <c r="AI65" i="14"/>
  <c r="AI67" i="14" s="1"/>
  <c r="AH65" i="14"/>
  <c r="AH67" i="14" s="1"/>
  <c r="AG65" i="14"/>
  <c r="AG67" i="14" s="1"/>
  <c r="AF65" i="14"/>
  <c r="AE65" i="14"/>
  <c r="AD65" i="14"/>
  <c r="AD67" i="14" s="1"/>
  <c r="AC65" i="14"/>
  <c r="AC67" i="14" s="1"/>
  <c r="AB65" i="14"/>
  <c r="AB67" i="14" s="1"/>
  <c r="AA65" i="14"/>
  <c r="AA67" i="14" s="1"/>
  <c r="Z65" i="14"/>
  <c r="Z67" i="14" s="1"/>
  <c r="Y65" i="14"/>
  <c r="Y67" i="14" s="1"/>
  <c r="X65" i="14"/>
  <c r="W65" i="14"/>
  <c r="V65" i="14"/>
  <c r="U65" i="14"/>
  <c r="T65" i="14"/>
  <c r="T67" i="14" s="1"/>
  <c r="S65" i="14"/>
  <c r="S67" i="14" s="1"/>
  <c r="R65" i="14"/>
  <c r="R67" i="14" s="1"/>
  <c r="Q65" i="14"/>
  <c r="Q67" i="14" s="1"/>
  <c r="P65" i="14"/>
  <c r="O65" i="14"/>
  <c r="N65" i="14"/>
  <c r="M65" i="14"/>
  <c r="M67" i="14" s="1"/>
  <c r="L65" i="14"/>
  <c r="K65" i="14"/>
  <c r="K67" i="14" s="1"/>
  <c r="J65" i="14"/>
  <c r="J67" i="14" s="1"/>
  <c r="I65" i="14"/>
  <c r="I67" i="14" s="1"/>
  <c r="H65" i="14"/>
  <c r="G65" i="14"/>
  <c r="F65" i="14"/>
  <c r="F67" i="14" s="1"/>
  <c r="E65" i="14"/>
  <c r="E67" i="14" s="1"/>
  <c r="AI64" i="14"/>
  <c r="AI66" i="14" s="1"/>
  <c r="AH64" i="14"/>
  <c r="AH66" i="14" s="1"/>
  <c r="AG64" i="14"/>
  <c r="AG66" i="14" s="1"/>
  <c r="AF64" i="14"/>
  <c r="AF66" i="14" s="1"/>
  <c r="AE64" i="14"/>
  <c r="AE66" i="14" s="1"/>
  <c r="AD64" i="14"/>
  <c r="AD66" i="14" s="1"/>
  <c r="AC64" i="14"/>
  <c r="AC66" i="14" s="1"/>
  <c r="AB64" i="14"/>
  <c r="AB66" i="14" s="1"/>
  <c r="AA64" i="14"/>
  <c r="AA66" i="14" s="1"/>
  <c r="Z64" i="14"/>
  <c r="Z66" i="14" s="1"/>
  <c r="Y64" i="14"/>
  <c r="Y66" i="14" s="1"/>
  <c r="X64" i="14"/>
  <c r="X66" i="14" s="1"/>
  <c r="W64" i="14"/>
  <c r="W66" i="14" s="1"/>
  <c r="V64" i="14"/>
  <c r="V66" i="14" s="1"/>
  <c r="U64" i="14"/>
  <c r="U66" i="14" s="1"/>
  <c r="T64" i="14"/>
  <c r="T66" i="14" s="1"/>
  <c r="S64" i="14"/>
  <c r="S66" i="14" s="1"/>
  <c r="R64" i="14"/>
  <c r="R66" i="14" s="1"/>
  <c r="Q64" i="14"/>
  <c r="Q66" i="14" s="1"/>
  <c r="P64" i="14"/>
  <c r="P66" i="14" s="1"/>
  <c r="O64" i="14"/>
  <c r="O66" i="14" s="1"/>
  <c r="N64" i="14"/>
  <c r="N66" i="14" s="1"/>
  <c r="M64" i="14"/>
  <c r="M66" i="14" s="1"/>
  <c r="L64" i="14"/>
  <c r="L66" i="14" s="1"/>
  <c r="K64" i="14"/>
  <c r="K66" i="14" s="1"/>
  <c r="J64" i="14"/>
  <c r="J66" i="14" s="1"/>
  <c r="I64" i="14"/>
  <c r="I66" i="14" s="1"/>
  <c r="H64" i="14"/>
  <c r="H66" i="14" s="1"/>
  <c r="G64" i="14"/>
  <c r="G66" i="14" s="1"/>
  <c r="F64" i="14"/>
  <c r="F66" i="14" s="1"/>
  <c r="E64" i="14"/>
  <c r="E66" i="14" s="1"/>
  <c r="AI63" i="14"/>
  <c r="AH63" i="14"/>
  <c r="AG63" i="14"/>
  <c r="AF63" i="14"/>
  <c r="AE63" i="14"/>
  <c r="AD63" i="14"/>
  <c r="AC63" i="14"/>
  <c r="AB63" i="14"/>
  <c r="AA63" i="14"/>
  <c r="Z63" i="14"/>
  <c r="Y63" i="14"/>
  <c r="X63" i="14"/>
  <c r="W63" i="14"/>
  <c r="V63" i="14"/>
  <c r="U63" i="14"/>
  <c r="T63" i="14"/>
  <c r="S63" i="14"/>
  <c r="R63" i="14"/>
  <c r="Q63" i="14"/>
  <c r="P63" i="14"/>
  <c r="O63" i="14"/>
  <c r="N63" i="14"/>
  <c r="M63" i="14"/>
  <c r="L63" i="14"/>
  <c r="K63" i="14"/>
  <c r="J63" i="14"/>
  <c r="I63" i="14"/>
  <c r="I69" i="14" s="1"/>
  <c r="F5" i="22" s="1"/>
  <c r="H63" i="14"/>
  <c r="G63" i="14"/>
  <c r="F63" i="14"/>
  <c r="E63" i="14"/>
  <c r="AB56" i="14"/>
  <c r="T56" i="14"/>
  <c r="L56" i="14"/>
  <c r="D56" i="14"/>
  <c r="AF55" i="14"/>
  <c r="AF56" i="14" s="1"/>
  <c r="AE55" i="14"/>
  <c r="AE56" i="14" s="1"/>
  <c r="AD55" i="14"/>
  <c r="AC55" i="14"/>
  <c r="AC56" i="14" s="1"/>
  <c r="AB55" i="14"/>
  <c r="AA55" i="14"/>
  <c r="AA56" i="14" s="1"/>
  <c r="Z55" i="14"/>
  <c r="Z56" i="14" s="1"/>
  <c r="Y55" i="14"/>
  <c r="Y56" i="14" s="1"/>
  <c r="X55" i="14"/>
  <c r="X56" i="14" s="1"/>
  <c r="W55" i="14"/>
  <c r="W56" i="14" s="1"/>
  <c r="V55" i="14"/>
  <c r="U55" i="14"/>
  <c r="U56" i="14" s="1"/>
  <c r="T55" i="14"/>
  <c r="S55" i="14"/>
  <c r="S56" i="14" s="1"/>
  <c r="R55" i="14"/>
  <c r="R56" i="14" s="1"/>
  <c r="Q55" i="14"/>
  <c r="Q56" i="14" s="1"/>
  <c r="P55" i="14"/>
  <c r="P56" i="14" s="1"/>
  <c r="O55" i="14"/>
  <c r="O56" i="14" s="1"/>
  <c r="N55" i="14"/>
  <c r="M55" i="14"/>
  <c r="M56" i="14" s="1"/>
  <c r="L55" i="14"/>
  <c r="K55" i="14"/>
  <c r="K56" i="14" s="1"/>
  <c r="J55" i="14"/>
  <c r="J56" i="14" s="1"/>
  <c r="I55" i="14"/>
  <c r="I56" i="14" s="1"/>
  <c r="H55" i="14"/>
  <c r="H56" i="14" s="1"/>
  <c r="G55" i="14"/>
  <c r="G56" i="14" s="1"/>
  <c r="F55" i="14"/>
  <c r="E55" i="14"/>
  <c r="E56" i="14" s="1"/>
  <c r="D55" i="14"/>
  <c r="C55" i="14"/>
  <c r="C56" i="14" s="1"/>
  <c r="B55" i="14"/>
  <c r="B56" i="14" s="1"/>
  <c r="AF54" i="14"/>
  <c r="AE54" i="14"/>
  <c r="AD54" i="14"/>
  <c r="AD56" i="14" s="1"/>
  <c r="AC54" i="14"/>
  <c r="AB54" i="14"/>
  <c r="AA54" i="14"/>
  <c r="Z54" i="14"/>
  <c r="Y54" i="14"/>
  <c r="X54" i="14"/>
  <c r="W54" i="14"/>
  <c r="V54" i="14"/>
  <c r="V56" i="14" s="1"/>
  <c r="U54" i="14"/>
  <c r="T54" i="14"/>
  <c r="S54" i="14"/>
  <c r="R54" i="14"/>
  <c r="Q54" i="14"/>
  <c r="P54" i="14"/>
  <c r="O54" i="14"/>
  <c r="N54" i="14"/>
  <c r="N56" i="14" s="1"/>
  <c r="M54" i="14"/>
  <c r="L54" i="14"/>
  <c r="K54" i="14"/>
  <c r="J54" i="14"/>
  <c r="I54" i="14"/>
  <c r="H54" i="14"/>
  <c r="G54" i="14"/>
  <c r="F54" i="14"/>
  <c r="F56" i="14" s="1"/>
  <c r="E54" i="14"/>
  <c r="D54" i="14"/>
  <c r="C54" i="14"/>
  <c r="B54" i="14"/>
  <c r="AF52" i="14"/>
  <c r="AE52" i="14"/>
  <c r="AD52" i="14"/>
  <c r="Y52" i="14"/>
  <c r="X52" i="14"/>
  <c r="W52" i="14"/>
  <c r="V52" i="14"/>
  <c r="Q52" i="14"/>
  <c r="P52" i="14"/>
  <c r="O52" i="14"/>
  <c r="N52" i="14"/>
  <c r="I52" i="14"/>
  <c r="H52" i="14"/>
  <c r="G52" i="14"/>
  <c r="F52" i="14"/>
  <c r="AF50" i="14"/>
  <c r="AE50" i="14"/>
  <c r="AD50" i="14"/>
  <c r="AC50" i="14"/>
  <c r="AB50" i="14"/>
  <c r="AA50"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F49" i="14"/>
  <c r="AE49" i="14"/>
  <c r="AD49" i="14"/>
  <c r="AC49" i="14"/>
  <c r="AB49" i="14"/>
  <c r="AA49"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F47" i="14"/>
  <c r="AE47" i="14"/>
  <c r="AD47" i="14"/>
  <c r="AC47" i="14"/>
  <c r="AC52" i="14" s="1"/>
  <c r="AB47" i="14"/>
  <c r="AB52" i="14" s="1"/>
  <c r="AA47" i="14"/>
  <c r="AA52" i="14" s="1"/>
  <c r="Z47" i="14"/>
  <c r="Z52" i="14" s="1"/>
  <c r="Y47" i="14"/>
  <c r="X47" i="14"/>
  <c r="W47" i="14"/>
  <c r="V47" i="14"/>
  <c r="U47" i="14"/>
  <c r="U52" i="14" s="1"/>
  <c r="T47" i="14"/>
  <c r="T52" i="14" s="1"/>
  <c r="S47" i="14"/>
  <c r="S52" i="14" s="1"/>
  <c r="R47" i="14"/>
  <c r="R52" i="14" s="1"/>
  <c r="Q47" i="14"/>
  <c r="P47" i="14"/>
  <c r="O47" i="14"/>
  <c r="N47" i="14"/>
  <c r="M47" i="14"/>
  <c r="M52" i="14" s="1"/>
  <c r="L47" i="14"/>
  <c r="L52" i="14" s="1"/>
  <c r="K47" i="14"/>
  <c r="K52" i="14" s="1"/>
  <c r="J47" i="14"/>
  <c r="J52" i="14" s="1"/>
  <c r="I47" i="14"/>
  <c r="H47" i="14"/>
  <c r="G47" i="14"/>
  <c r="F47" i="14"/>
  <c r="E47" i="14"/>
  <c r="E52" i="14" s="1"/>
  <c r="D47" i="14"/>
  <c r="D52" i="14" s="1"/>
  <c r="C47" i="14"/>
  <c r="C52" i="14" s="1"/>
  <c r="B47" i="14"/>
  <c r="B52" i="14" s="1"/>
  <c r="AB46" i="14"/>
  <c r="T46" i="14"/>
  <c r="L46" i="14"/>
  <c r="D46" i="14"/>
  <c r="AF45" i="14"/>
  <c r="AE45" i="14"/>
  <c r="AD45" i="14"/>
  <c r="AC45" i="14"/>
  <c r="AB45" i="14"/>
  <c r="AA45" i="14"/>
  <c r="AA46" i="14" s="1"/>
  <c r="Z45" i="14"/>
  <c r="Y45" i="14"/>
  <c r="X45" i="14"/>
  <c r="W45" i="14"/>
  <c r="V45" i="14"/>
  <c r="U45" i="14"/>
  <c r="T45" i="14"/>
  <c r="S45" i="14"/>
  <c r="S46" i="14" s="1"/>
  <c r="R45" i="14"/>
  <c r="Q45" i="14"/>
  <c r="P45" i="14"/>
  <c r="O45" i="14"/>
  <c r="N45" i="14"/>
  <c r="M45" i="14"/>
  <c r="L45" i="14"/>
  <c r="K45" i="14"/>
  <c r="K46" i="14" s="1"/>
  <c r="J45" i="14"/>
  <c r="I45" i="14"/>
  <c r="H45" i="14"/>
  <c r="G45" i="14"/>
  <c r="F45" i="14"/>
  <c r="E45" i="14"/>
  <c r="D45" i="14"/>
  <c r="C45" i="14"/>
  <c r="C46" i="14" s="1"/>
  <c r="B45" i="14"/>
  <c r="AF44" i="14"/>
  <c r="AE44" i="14"/>
  <c r="AE46" i="14" s="1"/>
  <c r="AD44" i="14"/>
  <c r="AD46" i="14" s="1"/>
  <c r="AC44" i="14"/>
  <c r="AC46" i="14" s="1"/>
  <c r="AB44" i="14"/>
  <c r="AB51" i="14" s="1"/>
  <c r="AB58" i="14" s="1"/>
  <c r="AB4" i="16" s="1"/>
  <c r="AA44" i="14"/>
  <c r="Z44" i="14"/>
  <c r="Y44" i="14"/>
  <c r="X44" i="14"/>
  <c r="W44" i="14"/>
  <c r="W46" i="14" s="1"/>
  <c r="V44" i="14"/>
  <c r="V46" i="14" s="1"/>
  <c r="U44" i="14"/>
  <c r="U46" i="14" s="1"/>
  <c r="T44" i="14"/>
  <c r="T51" i="14" s="1"/>
  <c r="T58" i="14" s="1"/>
  <c r="T4" i="16" s="1"/>
  <c r="S44" i="14"/>
  <c r="R44" i="14"/>
  <c r="Q44" i="14"/>
  <c r="P44" i="14"/>
  <c r="O44" i="14"/>
  <c r="O46" i="14" s="1"/>
  <c r="N44" i="14"/>
  <c r="N46" i="14" s="1"/>
  <c r="M44" i="14"/>
  <c r="M46" i="14" s="1"/>
  <c r="L44" i="14"/>
  <c r="L51" i="14" s="1"/>
  <c r="L58" i="14" s="1"/>
  <c r="L4" i="16" s="1"/>
  <c r="K44" i="14"/>
  <c r="J44" i="14"/>
  <c r="I44" i="14"/>
  <c r="H44" i="14"/>
  <c r="G44" i="14"/>
  <c r="G46" i="14" s="1"/>
  <c r="F44" i="14"/>
  <c r="F46" i="14" s="1"/>
  <c r="E44" i="14"/>
  <c r="E46" i="14" s="1"/>
  <c r="D44" i="14"/>
  <c r="D51" i="14" s="1"/>
  <c r="D58" i="14" s="1"/>
  <c r="D4" i="16" s="1"/>
  <c r="C44" i="14"/>
  <c r="B44" i="14"/>
  <c r="B39" i="14"/>
  <c r="B35" i="14"/>
  <c r="AC13" i="14" a="1"/>
  <c r="AC13" i="14" s="1"/>
  <c r="AB13" i="14" a="1"/>
  <c r="AB13" i="14" s="1"/>
  <c r="U13" i="14" a="1"/>
  <c r="U13" i="14" s="1"/>
  <c r="T13" i="14" a="1"/>
  <c r="T13" i="14" s="1"/>
  <c r="M13" i="14" a="1"/>
  <c r="M13" i="14" s="1"/>
  <c r="L13" i="14" a="1"/>
  <c r="L13" i="14" s="1"/>
  <c r="E13" i="14" a="1"/>
  <c r="E13" i="14" s="1"/>
  <c r="D13" i="14" a="1"/>
  <c r="D13" i="14" s="1"/>
  <c r="AD12" i="14"/>
  <c r="AB12" i="14"/>
  <c r="V12" i="14"/>
  <c r="N12" i="14"/>
  <c r="L12" i="14"/>
  <c r="F12" i="14"/>
  <c r="AE9" i="14"/>
  <c r="AD9" i="14"/>
  <c r="W9" i="14"/>
  <c r="V9" i="14"/>
  <c r="O9" i="14"/>
  <c r="N9" i="14"/>
  <c r="G9" i="14"/>
  <c r="F9" i="14"/>
  <c r="AE8" i="14"/>
  <c r="AD8" i="14"/>
  <c r="AC8" i="14"/>
  <c r="AB8" i="14"/>
  <c r="W8" i="14"/>
  <c r="V8" i="14"/>
  <c r="U8" i="14"/>
  <c r="T8" i="14"/>
  <c r="O8" i="14"/>
  <c r="N8" i="14"/>
  <c r="M8" i="14"/>
  <c r="L8" i="14"/>
  <c r="G8" i="14"/>
  <c r="F8" i="14"/>
  <c r="E8" i="14"/>
  <c r="D8" i="14"/>
  <c r="AD7" i="14"/>
  <c r="AC7" i="14"/>
  <c r="AB7" i="14"/>
  <c r="V7" i="14"/>
  <c r="U7" i="14"/>
  <c r="T7" i="14"/>
  <c r="N7" i="14"/>
  <c r="M7" i="14"/>
  <c r="L7" i="14"/>
  <c r="F7" i="14"/>
  <c r="E7" i="14"/>
  <c r="D7" i="14"/>
  <c r="AB5" i="14"/>
  <c r="AA5" i="14"/>
  <c r="T5" i="14"/>
  <c r="S5" i="14"/>
  <c r="L5" i="14"/>
  <c r="K5" i="14"/>
  <c r="D5" i="14"/>
  <c r="C5" i="14"/>
  <c r="AC4" i="14"/>
  <c r="AB4" i="14"/>
  <c r="AB5" i="21" s="1"/>
  <c r="AA4" i="14"/>
  <c r="Z4" i="14"/>
  <c r="U4" i="14"/>
  <c r="T4" i="14"/>
  <c r="T5" i="21" s="1"/>
  <c r="S4" i="14"/>
  <c r="R4" i="14"/>
  <c r="M4" i="14"/>
  <c r="L4" i="14"/>
  <c r="L5" i="21" s="1"/>
  <c r="K4" i="14"/>
  <c r="J4" i="14"/>
  <c r="E4" i="14"/>
  <c r="D4" i="14"/>
  <c r="D5" i="21" s="1"/>
  <c r="C4" i="14"/>
  <c r="B4" i="14"/>
  <c r="AD3" i="14"/>
  <c r="AB3" i="14"/>
  <c r="AB5" i="20" s="1"/>
  <c r="AA3" i="14"/>
  <c r="Z3" i="14"/>
  <c r="Z5" i="14" s="1"/>
  <c r="Y3" i="14"/>
  <c r="V3" i="14"/>
  <c r="T3" i="14"/>
  <c r="T5" i="20" s="1"/>
  <c r="S3" i="14"/>
  <c r="R3" i="14"/>
  <c r="Q3" i="14"/>
  <c r="N3" i="14"/>
  <c r="L3" i="14"/>
  <c r="L5" i="20" s="1"/>
  <c r="K3" i="14"/>
  <c r="J3" i="14"/>
  <c r="J5" i="14" s="1"/>
  <c r="I3" i="14"/>
  <c r="F3" i="14"/>
  <c r="D3" i="14"/>
  <c r="D5" i="20" s="1"/>
  <c r="C3" i="14"/>
  <c r="B3" i="14"/>
  <c r="B5" i="14" s="1"/>
  <c r="AF2" i="14"/>
  <c r="AF13" i="14" s="1" a="1"/>
  <c r="AF13" i="14" s="1"/>
  <c r="AE2" i="14"/>
  <c r="AD2" i="14"/>
  <c r="AD13" i="14" s="1" a="1"/>
  <c r="AD13" i="14" s="1"/>
  <c r="AC2" i="14"/>
  <c r="AC3" i="14" s="1"/>
  <c r="AB2" i="14"/>
  <c r="AA2" i="14"/>
  <c r="AA7" i="14" s="1"/>
  <c r="Z2" i="14"/>
  <c r="Z13" i="14" s="1" a="1"/>
  <c r="Z13" i="14" s="1"/>
  <c r="Y2" i="14"/>
  <c r="Y13" i="14" s="1" a="1"/>
  <c r="Y13" i="14" s="1"/>
  <c r="X2" i="14"/>
  <c r="X13" i="14" s="1" a="1"/>
  <c r="X13" i="14" s="1"/>
  <c r="W2" i="14"/>
  <c r="V2" i="14"/>
  <c r="V13" i="14" s="1" a="1"/>
  <c r="V13" i="14" s="1"/>
  <c r="U2" i="14"/>
  <c r="U3" i="14" s="1"/>
  <c r="T2" i="14"/>
  <c r="S2" i="14"/>
  <c r="S7" i="14" s="1"/>
  <c r="R2" i="14"/>
  <c r="R13" i="14" s="1" a="1"/>
  <c r="R13" i="14" s="1"/>
  <c r="Q2" i="14"/>
  <c r="Q8" i="14" s="1"/>
  <c r="P2" i="14"/>
  <c r="P13" i="14" s="1" a="1"/>
  <c r="P13" i="14" s="1"/>
  <c r="O2" i="14"/>
  <c r="N2" i="14"/>
  <c r="N13" i="14" s="1" a="1"/>
  <c r="N13" i="14" s="1"/>
  <c r="M2" i="14"/>
  <c r="M3" i="14" s="1"/>
  <c r="L2" i="14"/>
  <c r="K2" i="14"/>
  <c r="K7" i="14" s="1"/>
  <c r="J2" i="14"/>
  <c r="J13" i="14" s="1" a="1"/>
  <c r="J13" i="14" s="1"/>
  <c r="I2" i="14"/>
  <c r="I4" i="14" s="1"/>
  <c r="H2" i="14"/>
  <c r="H13" i="14" s="1" a="1"/>
  <c r="H13" i="14" s="1"/>
  <c r="G2" i="14"/>
  <c r="F2" i="14"/>
  <c r="F13" i="14" s="1" a="1"/>
  <c r="F13" i="14" s="1"/>
  <c r="E2" i="14"/>
  <c r="E3" i="14" s="1"/>
  <c r="D2" i="14"/>
  <c r="C2" i="14"/>
  <c r="C7" i="14" s="1"/>
  <c r="B2" i="14"/>
  <c r="B22" i="12"/>
  <c r="B24" i="12" s="1"/>
  <c r="D19" i="12"/>
  <c r="C19" i="12"/>
  <c r="B19" i="12"/>
  <c r="AD2" i="28" l="1"/>
  <c r="AB7" i="16"/>
  <c r="AB8" i="16"/>
  <c r="AB5" i="16"/>
  <c r="N2" i="28"/>
  <c r="L5" i="16"/>
  <c r="L7" i="16"/>
  <c r="L8" i="16"/>
  <c r="E5" i="20"/>
  <c r="E5" i="14"/>
  <c r="F2" i="28"/>
  <c r="D5" i="16"/>
  <c r="D7" i="16"/>
  <c r="D8" i="16"/>
  <c r="M5" i="20"/>
  <c r="M5" i="14"/>
  <c r="V2" i="28"/>
  <c r="T8" i="16"/>
  <c r="T5" i="16"/>
  <c r="T7" i="16"/>
  <c r="AC5" i="20"/>
  <c r="AC5" i="14"/>
  <c r="P51" i="14"/>
  <c r="P58" i="14" s="1"/>
  <c r="P4" i="16" s="1"/>
  <c r="AF51" i="14"/>
  <c r="AF58" i="14" s="1"/>
  <c r="AF4" i="16" s="1"/>
  <c r="T68" i="14"/>
  <c r="Q2" i="22" s="1"/>
  <c r="S9" i="28" s="1"/>
  <c r="J51" i="14"/>
  <c r="J58" i="14" s="1"/>
  <c r="J4" i="16" s="1"/>
  <c r="R51" i="14"/>
  <c r="R58" i="14" s="1"/>
  <c r="R4" i="16" s="1"/>
  <c r="Z51" i="14"/>
  <c r="Z58" i="14" s="1"/>
  <c r="Z4" i="16" s="1"/>
  <c r="E69" i="14"/>
  <c r="B5" i="22" s="1"/>
  <c r="M68" i="14"/>
  <c r="J2" i="22" s="1"/>
  <c r="L9" i="28" s="1"/>
  <c r="U68" i="14"/>
  <c r="R2" i="22" s="1"/>
  <c r="T9" i="28" s="1"/>
  <c r="AC68" i="14"/>
  <c r="Z2" i="22" s="1"/>
  <c r="AB9" i="28" s="1"/>
  <c r="U5" i="20"/>
  <c r="U5" i="14"/>
  <c r="H51" i="14"/>
  <c r="H58" i="14" s="1"/>
  <c r="H4" i="16" s="1"/>
  <c r="X51" i="14"/>
  <c r="X58" i="14" s="1"/>
  <c r="X4" i="16" s="1"/>
  <c r="Q51" i="14"/>
  <c r="Q58" i="14" s="1"/>
  <c r="Q4" i="16" s="1"/>
  <c r="L68" i="14"/>
  <c r="I2" i="22" s="1"/>
  <c r="K9" i="28" s="1"/>
  <c r="AB68" i="14"/>
  <c r="Y2" i="22" s="1"/>
  <c r="AA9" i="28" s="1"/>
  <c r="C51" i="14"/>
  <c r="C58" i="14" s="1"/>
  <c r="C4" i="16" s="1"/>
  <c r="K51" i="14"/>
  <c r="K58" i="14" s="1"/>
  <c r="K4" i="16" s="1"/>
  <c r="S51" i="14"/>
  <c r="S58" i="14" s="1"/>
  <c r="S4" i="16" s="1"/>
  <c r="AA51" i="14"/>
  <c r="AA58" i="14" s="1"/>
  <c r="AA4" i="16" s="1"/>
  <c r="F69" i="14"/>
  <c r="C5" i="22" s="1"/>
  <c r="V7" i="28"/>
  <c r="T8" i="21"/>
  <c r="T2" i="21"/>
  <c r="X9" i="14"/>
  <c r="I13" i="14" a="1"/>
  <c r="I13" i="14" s="1"/>
  <c r="F6" i="28"/>
  <c r="D2" i="20"/>
  <c r="D8" i="20"/>
  <c r="C5" i="20"/>
  <c r="G111" i="14" a="1"/>
  <c r="G111" i="14" s="1"/>
  <c r="G115" i="14" a="1"/>
  <c r="G115" i="14" s="1"/>
  <c r="G118" i="14"/>
  <c r="G112" i="14" a="1"/>
  <c r="G112" i="14" s="1"/>
  <c r="G116" i="14" a="1"/>
  <c r="G116" i="14" s="1"/>
  <c r="G95" i="14"/>
  <c r="G114" i="14" a="1"/>
  <c r="G114" i="14" s="1"/>
  <c r="G110" i="14" a="1"/>
  <c r="G110" i="14" s="1"/>
  <c r="G100" i="14"/>
  <c r="G96" i="14" a="1"/>
  <c r="G96" i="14" s="1"/>
  <c r="G98" i="14" s="1"/>
  <c r="G4" i="17" s="1"/>
  <c r="O111" i="14" a="1"/>
  <c r="O111" i="14" s="1"/>
  <c r="O115" i="14" a="1"/>
  <c r="O115" i="14" s="1"/>
  <c r="O118" i="14"/>
  <c r="O110" i="14" a="1"/>
  <c r="O110" i="14" s="1"/>
  <c r="O100" i="14"/>
  <c r="O96" i="14" a="1"/>
  <c r="O96" i="14" s="1"/>
  <c r="O98" i="14" s="1"/>
  <c r="O4" i="17" s="1"/>
  <c r="O95" i="14"/>
  <c r="O112" i="14" a="1"/>
  <c r="O112" i="14" s="1"/>
  <c r="O114" i="14" a="1"/>
  <c r="O114" i="14" s="1"/>
  <c r="O116" i="14" a="1"/>
  <c r="O116" i="14" s="1"/>
  <c r="W111" i="14" a="1"/>
  <c r="W111" i="14" s="1"/>
  <c r="W115" i="14" a="1"/>
  <c r="W115" i="14" s="1"/>
  <c r="W118" i="14"/>
  <c r="W112" i="14" a="1"/>
  <c r="W112" i="14" s="1"/>
  <c r="W114" i="14" a="1"/>
  <c r="W114" i="14" s="1"/>
  <c r="W100" i="14"/>
  <c r="W110" i="14" a="1"/>
  <c r="W110" i="14" s="1"/>
  <c r="W116" i="14" a="1"/>
  <c r="W116" i="14" s="1"/>
  <c r="W95" i="14"/>
  <c r="W96" i="14" a="1"/>
  <c r="W96" i="14" s="1"/>
  <c r="W98" i="14" s="1"/>
  <c r="W4" i="17" s="1"/>
  <c r="AE111" i="14" a="1"/>
  <c r="AE111" i="14" s="1"/>
  <c r="AE115" i="14" a="1"/>
  <c r="AE115" i="14" s="1"/>
  <c r="AE118" i="14"/>
  <c r="AE116" i="14" a="1"/>
  <c r="AE116" i="14" s="1"/>
  <c r="AE110" i="14" a="1"/>
  <c r="AE110" i="14" s="1"/>
  <c r="AE96" i="14" a="1"/>
  <c r="AE96" i="14" s="1"/>
  <c r="AE98" i="14" s="1"/>
  <c r="AE4" i="17" s="1"/>
  <c r="AE112" i="14" a="1"/>
  <c r="AE112" i="14" s="1"/>
  <c r="AE100" i="14"/>
  <c r="AE114" i="14" a="1"/>
  <c r="AE114" i="14" s="1"/>
  <c r="AE95" i="14"/>
  <c r="H3" i="14"/>
  <c r="P3" i="14"/>
  <c r="X3" i="14"/>
  <c r="AF3" i="14"/>
  <c r="Q4" i="14"/>
  <c r="Q5" i="21" s="1"/>
  <c r="Y4" i="14"/>
  <c r="R5" i="14"/>
  <c r="E9" i="14"/>
  <c r="M9" i="14"/>
  <c r="U9" i="14"/>
  <c r="AC9" i="14"/>
  <c r="J12" i="14"/>
  <c r="Z12" i="14"/>
  <c r="H46" i="14"/>
  <c r="P46" i="14"/>
  <c r="X46" i="14"/>
  <c r="AF46" i="14"/>
  <c r="U69" i="14"/>
  <c r="R5" i="22" s="1"/>
  <c r="I46" i="14"/>
  <c r="I51" i="14" s="1"/>
  <c r="I58" i="14" s="1"/>
  <c r="I4" i="16" s="1"/>
  <c r="Q46" i="14"/>
  <c r="Y46" i="14"/>
  <c r="Y51" i="14" s="1"/>
  <c r="Y58" i="14" s="1"/>
  <c r="Y4" i="16" s="1"/>
  <c r="E51" i="14"/>
  <c r="E58" i="14" s="1"/>
  <c r="E4" i="16" s="1"/>
  <c r="M51" i="14"/>
  <c r="M58" i="14" s="1"/>
  <c r="M4" i="16" s="1"/>
  <c r="U51" i="14"/>
  <c r="U58" i="14" s="1"/>
  <c r="U4" i="16" s="1"/>
  <c r="AC51" i="14"/>
  <c r="AC58" i="14" s="1"/>
  <c r="AC4" i="16" s="1"/>
  <c r="N68" i="14"/>
  <c r="K2" i="22" s="1"/>
  <c r="M9" i="28" s="1"/>
  <c r="V68" i="14"/>
  <c r="S2" i="22" s="1"/>
  <c r="U9" i="28" s="1"/>
  <c r="AD68" i="14"/>
  <c r="AA2" i="22" s="1"/>
  <c r="AC9" i="28" s="1"/>
  <c r="V69" i="14"/>
  <c r="S5" i="22" s="1"/>
  <c r="Q5" i="20"/>
  <c r="I116" i="14" a="1"/>
  <c r="I116" i="14" s="1"/>
  <c r="I95" i="14"/>
  <c r="I110" i="14" a="1"/>
  <c r="I110" i="14" s="1"/>
  <c r="I96" i="14" a="1"/>
  <c r="I96" i="14" s="1"/>
  <c r="I98" i="14" s="1"/>
  <c r="I4" i="17" s="1"/>
  <c r="I118" i="14"/>
  <c r="I115" i="14" a="1"/>
  <c r="I115" i="14" s="1"/>
  <c r="I111" i="14" a="1"/>
  <c r="I111" i="14" s="1"/>
  <c r="I100" i="14"/>
  <c r="I114" i="14" a="1"/>
  <c r="I114" i="14" s="1"/>
  <c r="I112" i="14" a="1"/>
  <c r="I112" i="14" s="1"/>
  <c r="AF8" i="23"/>
  <c r="B8" i="24"/>
  <c r="AE8" i="23"/>
  <c r="W8" i="23"/>
  <c r="O8" i="23"/>
  <c r="G8" i="23"/>
  <c r="X8" i="24"/>
  <c r="H8" i="24"/>
  <c r="AC8" i="23"/>
  <c r="G8" i="24"/>
  <c r="F8" i="24"/>
  <c r="AF8" i="24"/>
  <c r="P8" i="24"/>
  <c r="B46" i="14"/>
  <c r="B51" i="14" s="1"/>
  <c r="B58" i="14" s="1"/>
  <c r="B4" i="16" s="1"/>
  <c r="J46" i="14"/>
  <c r="R46" i="14"/>
  <c r="Z46" i="14"/>
  <c r="F51" i="14"/>
  <c r="F58" i="14" s="1"/>
  <c r="F4" i="16" s="1"/>
  <c r="N51" i="14"/>
  <c r="N58" i="14" s="1"/>
  <c r="N4" i="16" s="1"/>
  <c r="V51" i="14"/>
  <c r="V58" i="14" s="1"/>
  <c r="V4" i="16" s="1"/>
  <c r="AD51" i="14"/>
  <c r="AD58" i="14" s="1"/>
  <c r="AD4" i="16" s="1"/>
  <c r="G68" i="14"/>
  <c r="D2" i="22" s="1"/>
  <c r="F9" i="28" s="1"/>
  <c r="G69" i="14"/>
  <c r="D5" i="22" s="1"/>
  <c r="O68" i="14"/>
  <c r="L2" i="22" s="1"/>
  <c r="N9" i="28" s="1"/>
  <c r="O69" i="14"/>
  <c r="L5" i="22" s="1"/>
  <c r="W68" i="14"/>
  <c r="T2" i="22" s="1"/>
  <c r="V9" i="28" s="1"/>
  <c r="W69" i="14"/>
  <c r="T5" i="22" s="1"/>
  <c r="AE68" i="14"/>
  <c r="AB2" i="22" s="1"/>
  <c r="AD9" i="28" s="1"/>
  <c r="AE69" i="14"/>
  <c r="AB5" i="22" s="1"/>
  <c r="AC69" i="14"/>
  <c r="Z5" i="22" s="1"/>
  <c r="G51" i="14"/>
  <c r="G58" i="14" s="1"/>
  <c r="G4" i="16" s="1"/>
  <c r="O51" i="14"/>
  <c r="O58" i="14" s="1"/>
  <c r="O4" i="16" s="1"/>
  <c r="W51" i="14"/>
  <c r="W58" i="14" s="1"/>
  <c r="W4" i="16" s="1"/>
  <c r="AE51" i="14"/>
  <c r="AE58" i="14" s="1"/>
  <c r="AE4" i="16" s="1"/>
  <c r="H68" i="14"/>
  <c r="E2" i="22" s="1"/>
  <c r="G9" i="28" s="1"/>
  <c r="H69" i="14"/>
  <c r="E5" i="22" s="1"/>
  <c r="P68" i="14"/>
  <c r="M2" i="22" s="1"/>
  <c r="O9" i="28" s="1"/>
  <c r="P69" i="14"/>
  <c r="M5" i="22" s="1"/>
  <c r="X68" i="14"/>
  <c r="U2" i="22" s="1"/>
  <c r="W9" i="28" s="1"/>
  <c r="X69" i="14"/>
  <c r="U5" i="22" s="1"/>
  <c r="AF68" i="14"/>
  <c r="AC2" i="22" s="1"/>
  <c r="AE9" i="28" s="1"/>
  <c r="AF69" i="14"/>
  <c r="AC5" i="22" s="1"/>
  <c r="E68" i="14"/>
  <c r="B2" i="22" s="1"/>
  <c r="D9" i="28" s="1"/>
  <c r="AD69" i="14"/>
  <c r="AA5" i="22" s="1"/>
  <c r="H112" i="14" a="1"/>
  <c r="H112" i="14" s="1"/>
  <c r="H95" i="14"/>
  <c r="H118" i="14"/>
  <c r="H114" i="14" a="1"/>
  <c r="H114" i="14" s="1"/>
  <c r="H110" i="14" a="1"/>
  <c r="H110" i="14" s="1"/>
  <c r="H115" i="14" a="1"/>
  <c r="H115" i="14" s="1"/>
  <c r="H96" i="14" a="1"/>
  <c r="H96" i="14" s="1"/>
  <c r="H98" i="14" s="1"/>
  <c r="H4" i="17" s="1"/>
  <c r="H111" i="14" a="1"/>
  <c r="H111" i="14" s="1"/>
  <c r="H100" i="14"/>
  <c r="H116" i="14" a="1"/>
  <c r="H116" i="14" s="1"/>
  <c r="P112" i="14" a="1"/>
  <c r="P112" i="14" s="1"/>
  <c r="P95" i="14"/>
  <c r="P118" i="14"/>
  <c r="P96" i="14" a="1"/>
  <c r="P96" i="14" s="1"/>
  <c r="P98" i="14" s="1"/>
  <c r="P4" i="17" s="1"/>
  <c r="P111" i="14" a="1"/>
  <c r="P111" i="14" s="1"/>
  <c r="P114" i="14" a="1"/>
  <c r="P114" i="14" s="1"/>
  <c r="P116" i="14" a="1"/>
  <c r="P116" i="14" s="1"/>
  <c r="P110" i="14" a="1"/>
  <c r="P110" i="14" s="1"/>
  <c r="P115" i="14" a="1"/>
  <c r="P115" i="14" s="1"/>
  <c r="P100" i="14"/>
  <c r="X112" i="14" a="1"/>
  <c r="X112" i="14" s="1"/>
  <c r="X95" i="14"/>
  <c r="X118" i="14"/>
  <c r="X114" i="14" a="1"/>
  <c r="X114" i="14" s="1"/>
  <c r="X100" i="14"/>
  <c r="X110" i="14" a="1"/>
  <c r="X110" i="14" s="1"/>
  <c r="X120" i="14" s="1"/>
  <c r="X116" i="14" a="1"/>
  <c r="X116" i="14" s="1"/>
  <c r="X115" i="14" a="1"/>
  <c r="X115" i="14" s="1"/>
  <c r="X96" i="14" a="1"/>
  <c r="X96" i="14" s="1"/>
  <c r="X98" i="14" s="1"/>
  <c r="X4" i="17" s="1"/>
  <c r="X111" i="14" a="1"/>
  <c r="X111" i="14" s="1"/>
  <c r="AF115" i="14" a="1"/>
  <c r="AF115" i="14" s="1"/>
  <c r="AF112" i="14" a="1"/>
  <c r="AF112" i="14" s="1"/>
  <c r="AF95" i="14"/>
  <c r="AF116" i="14" a="1"/>
  <c r="AF116" i="14" s="1"/>
  <c r="AF118" i="14"/>
  <c r="AF96" i="14" a="1"/>
  <c r="AF96" i="14" s="1"/>
  <c r="AF98" i="14" s="1"/>
  <c r="AF4" i="17" s="1"/>
  <c r="AF111" i="14" a="1"/>
  <c r="AF111" i="14" s="1"/>
  <c r="AF100" i="14"/>
  <c r="AF114" i="14" a="1"/>
  <c r="AF114" i="14" s="1"/>
  <c r="AF110" i="14" a="1"/>
  <c r="AF110" i="14" s="1"/>
  <c r="Q13" i="14" a="1"/>
  <c r="Q13" i="14" s="1"/>
  <c r="C118" i="14"/>
  <c r="C111" i="14" a="1"/>
  <c r="C111" i="14" s="1"/>
  <c r="C115" i="14" a="1"/>
  <c r="C115" i="14" s="1"/>
  <c r="C114" i="14" a="1"/>
  <c r="C114" i="14" s="1"/>
  <c r="C100" i="14"/>
  <c r="C110" i="14" a="1"/>
  <c r="C110" i="14" s="1"/>
  <c r="C120" i="14" s="1"/>
  <c r="C96" i="14" a="1"/>
  <c r="C96" i="14" s="1"/>
  <c r="C98" i="14" s="1"/>
  <c r="C4" i="17" s="1"/>
  <c r="C95" i="14"/>
  <c r="C116" i="14" a="1"/>
  <c r="C116" i="14" s="1"/>
  <c r="C112" i="14" a="1"/>
  <c r="C112" i="14" s="1"/>
  <c r="K118" i="14"/>
  <c r="K111" i="14" a="1"/>
  <c r="K111" i="14" s="1"/>
  <c r="K115" i="14" a="1"/>
  <c r="K115" i="14" s="1"/>
  <c r="K96" i="14" a="1"/>
  <c r="K96" i="14" s="1"/>
  <c r="K98" i="14" s="1"/>
  <c r="K4" i="17" s="1"/>
  <c r="K112" i="14" a="1"/>
  <c r="K112" i="14" s="1"/>
  <c r="K100" i="14"/>
  <c r="K116" i="14" a="1"/>
  <c r="K116" i="14" s="1"/>
  <c r="K114" i="14" a="1"/>
  <c r="K114" i="14" s="1"/>
  <c r="K110" i="14" a="1"/>
  <c r="K110" i="14" s="1"/>
  <c r="K95" i="14"/>
  <c r="S118" i="14"/>
  <c r="S111" i="14" a="1"/>
  <c r="S111" i="14" s="1"/>
  <c r="S115" i="14" a="1"/>
  <c r="S115" i="14" s="1"/>
  <c r="S114" i="14" a="1"/>
  <c r="S114" i="14" s="1"/>
  <c r="S95" i="14"/>
  <c r="S116" i="14" a="1"/>
  <c r="S116" i="14" s="1"/>
  <c r="S110" i="14" a="1"/>
  <c r="S110" i="14" s="1"/>
  <c r="S100" i="14"/>
  <c r="S96" i="14" a="1"/>
  <c r="S96" i="14" s="1"/>
  <c r="S98" i="14" s="1"/>
  <c r="S4" i="17" s="1"/>
  <c r="S112" i="14" a="1"/>
  <c r="S112" i="14" s="1"/>
  <c r="AA118" i="14"/>
  <c r="AA111" i="14" a="1"/>
  <c r="AA111" i="14" s="1"/>
  <c r="AA115" i="14" a="1"/>
  <c r="AA115" i="14" s="1"/>
  <c r="AA116" i="14" a="1"/>
  <c r="AA116" i="14" s="1"/>
  <c r="AA96" i="14" a="1"/>
  <c r="AA96" i="14" s="1"/>
  <c r="AA98" i="14" s="1"/>
  <c r="AA4" i="17" s="1"/>
  <c r="AA112" i="14" a="1"/>
  <c r="AA112" i="14" s="1"/>
  <c r="AA95" i="14"/>
  <c r="AA114" i="14" a="1"/>
  <c r="AA114" i="14" s="1"/>
  <c r="AA110" i="14" a="1"/>
  <c r="AA110" i="14" s="1"/>
  <c r="AA100" i="14"/>
  <c r="M5" i="21"/>
  <c r="O7" i="14"/>
  <c r="P8" i="14"/>
  <c r="Q9" i="14"/>
  <c r="R12" i="14"/>
  <c r="H8" i="28"/>
  <c r="F8" i="22"/>
  <c r="Q68" i="14"/>
  <c r="N2" i="22" s="1"/>
  <c r="P9" i="28" s="1"/>
  <c r="Q69" i="14"/>
  <c r="N5" i="22" s="1"/>
  <c r="Y68" i="14"/>
  <c r="V2" i="22" s="1"/>
  <c r="X9" i="28" s="1"/>
  <c r="Y69" i="14"/>
  <c r="V5" i="22" s="1"/>
  <c r="AG68" i="14"/>
  <c r="AD2" i="22" s="1"/>
  <c r="AF9" i="28" s="1"/>
  <c r="AG69" i="14"/>
  <c r="AD5" i="22" s="1"/>
  <c r="F68" i="14"/>
  <c r="C2" i="22" s="1"/>
  <c r="E9" i="28" s="1"/>
  <c r="Y116" i="14" a="1"/>
  <c r="Y116" i="14" s="1"/>
  <c r="Y95" i="14"/>
  <c r="Y110" i="14" a="1"/>
  <c r="Y110" i="14" s="1"/>
  <c r="Y96" i="14" a="1"/>
  <c r="Y96" i="14" s="1"/>
  <c r="Y98" i="14" s="1"/>
  <c r="Y4" i="17" s="1"/>
  <c r="Y118" i="14"/>
  <c r="Y100" i="14"/>
  <c r="Y115" i="14" a="1"/>
  <c r="Y115" i="14" s="1"/>
  <c r="Y111" i="14" a="1"/>
  <c r="Y111" i="14" s="1"/>
  <c r="Y114" i="14" a="1"/>
  <c r="Y114" i="14" s="1"/>
  <c r="Y112" i="14" a="1"/>
  <c r="Y112" i="14" s="1"/>
  <c r="B118" i="14"/>
  <c r="B100" i="14"/>
  <c r="B96" i="14" a="1"/>
  <c r="B96" i="14" s="1"/>
  <c r="B98" i="14" s="1"/>
  <c r="B4" i="17" s="1"/>
  <c r="B95" i="14"/>
  <c r="AD7" i="28"/>
  <c r="AB2" i="21"/>
  <c r="AB8" i="21"/>
  <c r="P9" i="14"/>
  <c r="P12" i="14"/>
  <c r="V6" i="28"/>
  <c r="T2" i="20"/>
  <c r="T8" i="20"/>
  <c r="U5" i="21"/>
  <c r="G7" i="14"/>
  <c r="W7" i="14"/>
  <c r="H8" i="14"/>
  <c r="AF8" i="14"/>
  <c r="I9" i="14"/>
  <c r="Y9" i="14"/>
  <c r="B12" i="14"/>
  <c r="D118" i="14"/>
  <c r="D112" i="14" a="1"/>
  <c r="D112" i="14" s="1"/>
  <c r="D110" i="14" a="1"/>
  <c r="D110" i="14" s="1"/>
  <c r="D115" i="14" a="1"/>
  <c r="D115" i="14" s="1"/>
  <c r="D96" i="14" a="1"/>
  <c r="D96" i="14" s="1"/>
  <c r="D98" i="14" s="1"/>
  <c r="D4" i="17" s="1"/>
  <c r="D111" i="14" a="1"/>
  <c r="D111" i="14" s="1"/>
  <c r="D116" i="14" a="1"/>
  <c r="D116" i="14" s="1"/>
  <c r="D95" i="14"/>
  <c r="D114" i="14" a="1"/>
  <c r="D114" i="14" s="1"/>
  <c r="D100" i="14"/>
  <c r="L118" i="14"/>
  <c r="L112" i="14" a="1"/>
  <c r="L112" i="14" s="1"/>
  <c r="L100" i="14"/>
  <c r="L116" i="14" a="1"/>
  <c r="L116" i="14" s="1"/>
  <c r="L114" i="14" a="1"/>
  <c r="L114" i="14" s="1"/>
  <c r="L110" i="14" a="1"/>
  <c r="L110" i="14" s="1"/>
  <c r="L115" i="14" a="1"/>
  <c r="L115" i="14" s="1"/>
  <c r="L96" i="14" a="1"/>
  <c r="L96" i="14" s="1"/>
  <c r="L98" i="14" s="1"/>
  <c r="L4" i="17" s="1"/>
  <c r="L95" i="14"/>
  <c r="L111" i="14" a="1"/>
  <c r="L111" i="14" s="1"/>
  <c r="T118" i="14"/>
  <c r="T112" i="14" a="1"/>
  <c r="T112" i="14" s="1"/>
  <c r="T116" i="14" a="1"/>
  <c r="T116" i="14" s="1"/>
  <c r="T110" i="14" a="1"/>
  <c r="T110" i="14" s="1"/>
  <c r="T95" i="14"/>
  <c r="T115" i="14" a="1"/>
  <c r="T115" i="14" s="1"/>
  <c r="T96" i="14" a="1"/>
  <c r="T96" i="14" s="1"/>
  <c r="T98" i="14" s="1"/>
  <c r="T4" i="17" s="1"/>
  <c r="T111" i="14" a="1"/>
  <c r="T111" i="14" s="1"/>
  <c r="T100" i="14"/>
  <c r="T114" i="14" a="1"/>
  <c r="T114" i="14" s="1"/>
  <c r="AB118" i="14"/>
  <c r="AB115" i="14" a="1"/>
  <c r="AB115" i="14" s="1"/>
  <c r="AB112" i="14" a="1"/>
  <c r="AB112" i="14" s="1"/>
  <c r="AB114" i="14" a="1"/>
  <c r="AB114" i="14" s="1"/>
  <c r="AB95" i="14"/>
  <c r="AB110" i="14" a="1"/>
  <c r="AB110" i="14" s="1"/>
  <c r="AB100" i="14"/>
  <c r="AB96" i="14" a="1"/>
  <c r="AB96" i="14" s="1"/>
  <c r="AB98" i="14" s="1"/>
  <c r="AB4" i="17" s="1"/>
  <c r="AB116" i="14" a="1"/>
  <c r="AB116" i="14" s="1"/>
  <c r="AB111" i="14" a="1"/>
  <c r="AB111" i="14" s="1"/>
  <c r="F4" i="14"/>
  <c r="N4" i="14"/>
  <c r="V4" i="14"/>
  <c r="AD4" i="14"/>
  <c r="H7" i="14"/>
  <c r="P7" i="14"/>
  <c r="X7" i="14"/>
  <c r="AF7" i="14"/>
  <c r="I8" i="14"/>
  <c r="I5" i="20" s="1"/>
  <c r="Y8" i="14"/>
  <c r="B9" i="14"/>
  <c r="J9" i="14"/>
  <c r="R9" i="14"/>
  <c r="Z9" i="14"/>
  <c r="D12" i="14"/>
  <c r="T12" i="14"/>
  <c r="B13" i="14" a="1"/>
  <c r="B13" i="14" s="1"/>
  <c r="J68" i="14"/>
  <c r="G2" i="22" s="1"/>
  <c r="I9" i="28" s="1"/>
  <c r="J69" i="14"/>
  <c r="G5" i="22" s="1"/>
  <c r="R68" i="14"/>
  <c r="O2" i="22" s="1"/>
  <c r="Q9" i="28" s="1"/>
  <c r="R69" i="14"/>
  <c r="O5" i="22" s="1"/>
  <c r="Z68" i="14"/>
  <c r="W2" i="22" s="1"/>
  <c r="Y9" i="28" s="1"/>
  <c r="Z69" i="14"/>
  <c r="W5" i="22" s="1"/>
  <c r="AH68" i="14"/>
  <c r="AE2" i="22" s="1"/>
  <c r="AG9" i="28" s="1"/>
  <c r="AH69" i="14"/>
  <c r="AE5" i="22" s="1"/>
  <c r="I68" i="14"/>
  <c r="F2" i="22" s="1"/>
  <c r="H9" i="28" s="1"/>
  <c r="U88" i="14"/>
  <c r="J114" i="14" a="1"/>
  <c r="J114" i="14" s="1"/>
  <c r="J118" i="14"/>
  <c r="J110" i="14" a="1"/>
  <c r="J110" i="14" s="1"/>
  <c r="J95" i="14"/>
  <c r="J111" i="14" a="1"/>
  <c r="J111" i="14" s="1"/>
  <c r="J96" i="14" a="1"/>
  <c r="J96" i="14" s="1"/>
  <c r="J98" i="14" s="1"/>
  <c r="J4" i="17" s="1"/>
  <c r="J100" i="14"/>
  <c r="J112" i="14" a="1"/>
  <c r="J112" i="14" s="1"/>
  <c r="J116" i="14" a="1"/>
  <c r="J116" i="14" s="1"/>
  <c r="J115" i="14" a="1"/>
  <c r="J115" i="14" s="1"/>
  <c r="Z114" i="14" a="1"/>
  <c r="Z114" i="14" s="1"/>
  <c r="Z118" i="14"/>
  <c r="Z110" i="14" a="1"/>
  <c r="Z110" i="14" s="1"/>
  <c r="Z111" i="14" a="1"/>
  <c r="Z111" i="14" s="1"/>
  <c r="Z116" i="14" a="1"/>
  <c r="Z116" i="14" s="1"/>
  <c r="Z96" i="14" a="1"/>
  <c r="Z96" i="14" s="1"/>
  <c r="Z98" i="14" s="1"/>
  <c r="Z4" i="17" s="1"/>
  <c r="Z112" i="14" a="1"/>
  <c r="Z112" i="14" s="1"/>
  <c r="Z95" i="14"/>
  <c r="Z115" i="14" a="1"/>
  <c r="Z115" i="14" s="1"/>
  <c r="Z100" i="14"/>
  <c r="F7" i="28"/>
  <c r="D2" i="21"/>
  <c r="D8" i="21"/>
  <c r="C5" i="21"/>
  <c r="H9" i="14"/>
  <c r="AF12" i="14"/>
  <c r="N6" i="28"/>
  <c r="L2" i="20"/>
  <c r="L8" i="20"/>
  <c r="E5" i="21"/>
  <c r="X8" i="14"/>
  <c r="E116" i="14" a="1"/>
  <c r="E116" i="14" s="1"/>
  <c r="E110" i="14" a="1"/>
  <c r="E110" i="14" s="1"/>
  <c r="E100" i="14"/>
  <c r="E96" i="14" a="1"/>
  <c r="E96" i="14" s="1"/>
  <c r="E98" i="14" s="1"/>
  <c r="E4" i="17" s="1"/>
  <c r="E111" i="14" a="1"/>
  <c r="E111" i="14" s="1"/>
  <c r="E95" i="14"/>
  <c r="E118" i="14"/>
  <c r="E114" i="14" a="1"/>
  <c r="E114" i="14" s="1"/>
  <c r="E112" i="14" a="1"/>
  <c r="E112" i="14" s="1"/>
  <c r="E115" i="14" a="1"/>
  <c r="E115" i="14" s="1"/>
  <c r="U116" i="14" a="1"/>
  <c r="U116" i="14" s="1"/>
  <c r="U110" i="14" a="1"/>
  <c r="U110" i="14" s="1"/>
  <c r="U100" i="14"/>
  <c r="U96" i="14" a="1"/>
  <c r="U96" i="14" s="1"/>
  <c r="U98" i="14" s="1"/>
  <c r="U4" i="17" s="1"/>
  <c r="U118" i="14"/>
  <c r="U111" i="14" a="1"/>
  <c r="U111" i="14" s="1"/>
  <c r="U114" i="14" a="1"/>
  <c r="U114" i="14" s="1"/>
  <c r="U112" i="14" a="1"/>
  <c r="U112" i="14" s="1"/>
  <c r="U115" i="14" a="1"/>
  <c r="U115" i="14" s="1"/>
  <c r="U95" i="14"/>
  <c r="F5" i="20"/>
  <c r="V5" i="20"/>
  <c r="G4" i="14"/>
  <c r="G5" i="21" s="1"/>
  <c r="W4" i="14"/>
  <c r="W5" i="21" s="1"/>
  <c r="Y7" i="14"/>
  <c r="J8" i="14"/>
  <c r="J5" i="21" s="1"/>
  <c r="Z8" i="14"/>
  <c r="Z5" i="21" s="1"/>
  <c r="K9" i="14"/>
  <c r="AA9" i="14"/>
  <c r="K68" i="14"/>
  <c r="H2" i="22" s="1"/>
  <c r="J9" i="28" s="1"/>
  <c r="K69" i="14"/>
  <c r="H5" i="22" s="1"/>
  <c r="S68" i="14"/>
  <c r="P2" i="22" s="1"/>
  <c r="R9" i="28" s="1"/>
  <c r="S69" i="14"/>
  <c r="P5" i="22" s="1"/>
  <c r="AA68" i="14"/>
  <c r="X2" i="22" s="1"/>
  <c r="Z9" i="28" s="1"/>
  <c r="AA69" i="14"/>
  <c r="X5" i="22" s="1"/>
  <c r="AI68" i="14"/>
  <c r="AF2" i="22" s="1"/>
  <c r="AH9" i="28" s="1"/>
  <c r="AI69" i="14"/>
  <c r="AF5" i="22" s="1"/>
  <c r="M69" i="14"/>
  <c r="J5" i="22" s="1"/>
  <c r="N88" i="14"/>
  <c r="V89" i="14"/>
  <c r="S5" i="18" s="1"/>
  <c r="Y5" i="20"/>
  <c r="Q116" i="14" a="1"/>
  <c r="Q116" i="14" s="1"/>
  <c r="Q95" i="14"/>
  <c r="Q110" i="14" a="1"/>
  <c r="Q110" i="14" s="1"/>
  <c r="Q96" i="14" a="1"/>
  <c r="Q96" i="14" s="1"/>
  <c r="Q98" i="14" s="1"/>
  <c r="Q4" i="17" s="1"/>
  <c r="Q118" i="14"/>
  <c r="Q114" i="14" a="1"/>
  <c r="Q114" i="14" s="1"/>
  <c r="Q112" i="14" a="1"/>
  <c r="Q112" i="14" s="1"/>
  <c r="Q115" i="14" a="1"/>
  <c r="Q115" i="14" s="1"/>
  <c r="Q100" i="14"/>
  <c r="Q111" i="14" a="1"/>
  <c r="Q111" i="14" s="1"/>
  <c r="R114" i="14" a="1"/>
  <c r="R114" i="14" s="1"/>
  <c r="R118" i="14"/>
  <c r="R112" i="14" a="1"/>
  <c r="R112" i="14" s="1"/>
  <c r="R95" i="14"/>
  <c r="R115" i="14" a="1"/>
  <c r="R115" i="14" s="1"/>
  <c r="R116" i="14" a="1"/>
  <c r="R116" i="14" s="1"/>
  <c r="R110" i="14" a="1"/>
  <c r="R110" i="14" s="1"/>
  <c r="R111" i="14" a="1"/>
  <c r="R111" i="14" s="1"/>
  <c r="R100" i="14"/>
  <c r="R96" i="14" a="1"/>
  <c r="R96" i="14" s="1"/>
  <c r="R98" i="14" s="1"/>
  <c r="R4" i="17" s="1"/>
  <c r="N7" i="28"/>
  <c r="L2" i="21"/>
  <c r="L8" i="21"/>
  <c r="AF9" i="14"/>
  <c r="AD6" i="28"/>
  <c r="AB8" i="20"/>
  <c r="AB2" i="20"/>
  <c r="AC5" i="21"/>
  <c r="AE7" i="14"/>
  <c r="M116" i="14" a="1"/>
  <c r="M116" i="14" s="1"/>
  <c r="M110" i="14" a="1"/>
  <c r="M110" i="14" s="1"/>
  <c r="M120" i="14" s="1"/>
  <c r="M100" i="14"/>
  <c r="M96" i="14" a="1"/>
  <c r="M96" i="14" s="1"/>
  <c r="M98" i="14" s="1"/>
  <c r="M4" i="17" s="1"/>
  <c r="M114" i="14" a="1"/>
  <c r="M114" i="14" s="1"/>
  <c r="M112" i="14" a="1"/>
  <c r="M112" i="14" s="1"/>
  <c r="M118" i="14"/>
  <c r="M115" i="14" a="1"/>
  <c r="M115" i="14" s="1"/>
  <c r="M111" i="14" a="1"/>
  <c r="M111" i="14" s="1"/>
  <c r="M95" i="14"/>
  <c r="AC116" i="14" a="1"/>
  <c r="AC116" i="14" s="1"/>
  <c r="AC110" i="14" a="1"/>
  <c r="AC110" i="14" s="1"/>
  <c r="AC100" i="14"/>
  <c r="AC96" i="14" a="1"/>
  <c r="AC96" i="14" s="1"/>
  <c r="AC98" i="14" s="1"/>
  <c r="AC4" i="17" s="1"/>
  <c r="AC114" i="14" a="1"/>
  <c r="AC114" i="14" s="1"/>
  <c r="AC112" i="14" a="1"/>
  <c r="AC112" i="14" s="1"/>
  <c r="AC95" i="14"/>
  <c r="AC115" i="14" a="1"/>
  <c r="AC115" i="14" s="1"/>
  <c r="AC111" i="14" a="1"/>
  <c r="AC111" i="14" s="1"/>
  <c r="AC118" i="14"/>
  <c r="N5" i="20"/>
  <c r="AD5" i="20"/>
  <c r="O4" i="14"/>
  <c r="O5" i="21" s="1"/>
  <c r="AE4" i="14"/>
  <c r="AE5" i="21" s="1"/>
  <c r="I7" i="14"/>
  <c r="Q7" i="14"/>
  <c r="B8" i="14"/>
  <c r="B5" i="25" s="1"/>
  <c r="R8" i="14"/>
  <c r="R5" i="20" s="1"/>
  <c r="C9" i="14"/>
  <c r="S9" i="14"/>
  <c r="F114" i="14" a="1"/>
  <c r="F114" i="14" s="1"/>
  <c r="F100" i="14"/>
  <c r="F96" i="14" a="1"/>
  <c r="F96" i="14" s="1"/>
  <c r="F98" i="14" s="1"/>
  <c r="F4" i="17" s="1"/>
  <c r="F112" i="14" a="1"/>
  <c r="F112" i="14" s="1"/>
  <c r="F95" i="14"/>
  <c r="F118" i="14"/>
  <c r="F116" i="14" a="1"/>
  <c r="F116" i="14" s="1"/>
  <c r="F115" i="14" a="1"/>
  <c r="F115" i="14" s="1"/>
  <c r="F110" i="14" a="1"/>
  <c r="F110" i="14" s="1"/>
  <c r="F111" i="14" a="1"/>
  <c r="F111" i="14" s="1"/>
  <c r="N114" i="14" a="1"/>
  <c r="N114" i="14" s="1"/>
  <c r="N100" i="14"/>
  <c r="N118" i="14"/>
  <c r="N116" i="14" a="1"/>
  <c r="N116" i="14" s="1"/>
  <c r="N115" i="14" a="1"/>
  <c r="N115" i="14" s="1"/>
  <c r="N110" i="14" a="1"/>
  <c r="N110" i="14" s="1"/>
  <c r="N111" i="14" a="1"/>
  <c r="N111" i="14" s="1"/>
  <c r="N96" i="14" a="1"/>
  <c r="N96" i="14" s="1"/>
  <c r="N98" i="14" s="1"/>
  <c r="N4" i="17" s="1"/>
  <c r="N95" i="14"/>
  <c r="N112" i="14" a="1"/>
  <c r="N112" i="14" s="1"/>
  <c r="V114" i="14" a="1"/>
  <c r="V114" i="14" s="1"/>
  <c r="V100" i="14"/>
  <c r="V96" i="14" a="1"/>
  <c r="V96" i="14" s="1"/>
  <c r="V98" i="14" s="1"/>
  <c r="V4" i="17" s="1"/>
  <c r="V112" i="14" a="1"/>
  <c r="V112" i="14" s="1"/>
  <c r="V115" i="14" a="1"/>
  <c r="V115" i="14" s="1"/>
  <c r="V110" i="14" a="1"/>
  <c r="V110" i="14" s="1"/>
  <c r="V120" i="14" s="1"/>
  <c r="V95" i="14"/>
  <c r="V118" i="14"/>
  <c r="V116" i="14" a="1"/>
  <c r="V116" i="14" s="1"/>
  <c r="V111" i="14" a="1"/>
  <c r="V111" i="14" s="1"/>
  <c r="AD114" i="14" a="1"/>
  <c r="AD114" i="14" s="1"/>
  <c r="AD100" i="14"/>
  <c r="AD95" i="14"/>
  <c r="AD115" i="14" a="1"/>
  <c r="AD115" i="14" s="1"/>
  <c r="AD110" i="14" a="1"/>
  <c r="AD110" i="14" s="1"/>
  <c r="AD111" i="14" a="1"/>
  <c r="AD111" i="14" s="1"/>
  <c r="AD96" i="14" a="1"/>
  <c r="AD96" i="14" s="1"/>
  <c r="AD98" i="14" s="1"/>
  <c r="AD4" i="17" s="1"/>
  <c r="AD118" i="14"/>
  <c r="AD116" i="14" a="1"/>
  <c r="AD116" i="14" s="1"/>
  <c r="AD112" i="14" a="1"/>
  <c r="AD112" i="14" s="1"/>
  <c r="G3" i="14"/>
  <c r="O3" i="14"/>
  <c r="W3" i="14"/>
  <c r="AE3" i="14"/>
  <c r="H4" i="14"/>
  <c r="H5" i="21" s="1"/>
  <c r="P4" i="14"/>
  <c r="P5" i="21" s="1"/>
  <c r="X4" i="14"/>
  <c r="AF4" i="14"/>
  <c r="AF5" i="21" s="1"/>
  <c r="I5" i="14"/>
  <c r="Q5" i="14"/>
  <c r="Y5" i="14"/>
  <c r="B7" i="14"/>
  <c r="J7" i="14"/>
  <c r="R7" i="14"/>
  <c r="Z7" i="14"/>
  <c r="C8" i="14"/>
  <c r="K8" i="14"/>
  <c r="K5" i="21" s="1"/>
  <c r="S8" i="14"/>
  <c r="S5" i="21" s="1"/>
  <c r="AA8" i="14"/>
  <c r="AA5" i="21" s="1"/>
  <c r="D9" i="14"/>
  <c r="L9" i="14"/>
  <c r="T9" i="14"/>
  <c r="AB9" i="14"/>
  <c r="H12" i="14"/>
  <c r="X12" i="14"/>
  <c r="C13" i="14" a="1"/>
  <c r="C13" i="14" s="1"/>
  <c r="G13" i="14" a="1"/>
  <c r="G13" i="14" s="1"/>
  <c r="K13" i="14" a="1"/>
  <c r="K13" i="14" s="1"/>
  <c r="O13" i="14" a="1"/>
  <c r="O13" i="14" s="1"/>
  <c r="S13" i="14" a="1"/>
  <c r="S13" i="14" s="1"/>
  <c r="W13" i="14" a="1"/>
  <c r="W13" i="14" s="1"/>
  <c r="AA13" i="14" a="1"/>
  <c r="AA13" i="14" s="1"/>
  <c r="AE13" i="14" a="1"/>
  <c r="AE13" i="14" s="1"/>
  <c r="L69" i="14"/>
  <c r="I5" i="22" s="1"/>
  <c r="T69" i="14"/>
  <c r="Q5" i="22" s="1"/>
  <c r="AB69" i="14"/>
  <c r="Y5" i="22" s="1"/>
  <c r="N69" i="14"/>
  <c r="K5" i="22" s="1"/>
  <c r="I85" i="14"/>
  <c r="I87" i="14" s="1"/>
  <c r="I89" i="14" s="1"/>
  <c r="F5" i="18" s="1"/>
  <c r="S85" i="14"/>
  <c r="S87" i="14" s="1"/>
  <c r="S89" i="14" s="1"/>
  <c r="P5" i="18" s="1"/>
  <c r="J86" i="14"/>
  <c r="J88" i="14" s="1"/>
  <c r="W89" i="14"/>
  <c r="T5" i="18" s="1"/>
  <c r="G85" i="14"/>
  <c r="G87" i="14" s="1"/>
  <c r="G89" i="14" s="1"/>
  <c r="D5" i="18" s="1"/>
  <c r="G86" i="14"/>
  <c r="G88" i="14" s="1"/>
  <c r="O85" i="14"/>
  <c r="O87" i="14" s="1"/>
  <c r="O88" i="14" s="1"/>
  <c r="O86" i="14"/>
  <c r="W85" i="14"/>
  <c r="W87" i="14" s="1"/>
  <c r="W86" i="14"/>
  <c r="W88" i="14" s="1"/>
  <c r="AE85" i="14"/>
  <c r="AE87" i="14" s="1"/>
  <c r="AE86" i="14"/>
  <c r="AE89" i="14" s="1"/>
  <c r="AB5" i="18" s="1"/>
  <c r="AF85" i="14"/>
  <c r="AF87" i="14" s="1"/>
  <c r="AF89" i="14" s="1"/>
  <c r="AC5" i="18" s="1"/>
  <c r="K86" i="14"/>
  <c r="K89" i="14" s="1"/>
  <c r="H5" i="18" s="1"/>
  <c r="AG86" i="14"/>
  <c r="AG88" i="14" s="1"/>
  <c r="L86" i="14"/>
  <c r="L88" i="14" s="1"/>
  <c r="V86" i="14"/>
  <c r="V88" i="14" s="1"/>
  <c r="AH86" i="14"/>
  <c r="X85" i="14"/>
  <c r="X87" i="14" s="1"/>
  <c r="X89" i="14" s="1"/>
  <c r="U5" i="18" s="1"/>
  <c r="M86" i="14"/>
  <c r="M88" i="14" s="1"/>
  <c r="Y86" i="14"/>
  <c r="Y89" i="14" s="1"/>
  <c r="V5" i="18" s="1"/>
  <c r="AI86" i="14"/>
  <c r="AI88" i="14" s="1"/>
  <c r="P89" i="14"/>
  <c r="M5" i="18" s="1"/>
  <c r="I88" i="14"/>
  <c r="Q88" i="14"/>
  <c r="Y88" i="14"/>
  <c r="N86" i="14"/>
  <c r="N89" i="14" s="1"/>
  <c r="K5" i="18" s="1"/>
  <c r="Z86" i="14"/>
  <c r="Q89" i="14"/>
  <c r="N5" i="18" s="1"/>
  <c r="AC89" i="14"/>
  <c r="Z5" i="18" s="1"/>
  <c r="Z88" i="14"/>
  <c r="Z89" i="14"/>
  <c r="W5" i="18" s="1"/>
  <c r="AH88" i="14"/>
  <c r="AH89" i="14"/>
  <c r="AE5" i="18" s="1"/>
  <c r="P85" i="14"/>
  <c r="P87" i="14" s="1"/>
  <c r="P88" i="14" s="1"/>
  <c r="E86" i="14"/>
  <c r="E88" i="14" s="1"/>
  <c r="Q86" i="14"/>
  <c r="AA86" i="14"/>
  <c r="AA88" i="14" s="1"/>
  <c r="H89" i="14"/>
  <c r="E5" i="18" s="1"/>
  <c r="T89" i="14"/>
  <c r="Q5" i="18" s="1"/>
  <c r="AD89" i="14"/>
  <c r="AA5" i="18" s="1"/>
  <c r="B119" i="14"/>
  <c r="C119" i="14" s="1"/>
  <c r="D119" i="14" s="1"/>
  <c r="E119" i="14" s="1"/>
  <c r="F119" i="14" s="1"/>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A89" i="14"/>
  <c r="X5" i="18" s="1"/>
  <c r="AI89" i="14"/>
  <c r="AF5" i="18" s="1"/>
  <c r="F86" i="14"/>
  <c r="F89" i="14" s="1"/>
  <c r="C5" i="18" s="1"/>
  <c r="R86" i="14"/>
  <c r="R88" i="14" s="1"/>
  <c r="AB86" i="14"/>
  <c r="AB89" i="14" s="1"/>
  <c r="Y5" i="18" s="1"/>
  <c r="U89" i="14"/>
  <c r="R5" i="18" s="1"/>
  <c r="H85" i="14"/>
  <c r="H87" i="14" s="1"/>
  <c r="H88" i="14" s="1"/>
  <c r="O8" i="24"/>
  <c r="C8" i="23"/>
  <c r="S8" i="23"/>
  <c r="V11" i="28"/>
  <c r="T8" i="24"/>
  <c r="N8" i="24"/>
  <c r="AD8" i="24"/>
  <c r="D8" i="23"/>
  <c r="T8" i="23"/>
  <c r="AG11" i="28"/>
  <c r="AE2" i="24"/>
  <c r="AE8" i="24"/>
  <c r="E8" i="23"/>
  <c r="U8" i="23"/>
  <c r="N11" i="28"/>
  <c r="L8" i="24"/>
  <c r="J8" i="23"/>
  <c r="Z8" i="23"/>
  <c r="Y11" i="28"/>
  <c r="W2" i="24"/>
  <c r="E8" i="24"/>
  <c r="U8" i="24"/>
  <c r="H10" i="28"/>
  <c r="F2" i="23"/>
  <c r="F8" i="23"/>
  <c r="P10" i="28"/>
  <c r="N2" i="23"/>
  <c r="N8" i="23"/>
  <c r="X10" i="28"/>
  <c r="V2" i="23"/>
  <c r="V8" i="23"/>
  <c r="K8" i="23"/>
  <c r="AA8" i="23"/>
  <c r="F11" i="28"/>
  <c r="D8" i="24"/>
  <c r="V8" i="24"/>
  <c r="K2" i="23"/>
  <c r="T2" i="23"/>
  <c r="L8" i="23"/>
  <c r="AB8" i="23"/>
  <c r="Q11" i="28"/>
  <c r="O2" i="24"/>
  <c r="W8" i="24"/>
  <c r="B2" i="23"/>
  <c r="L2" i="23"/>
  <c r="U2" i="23"/>
  <c r="M8" i="23"/>
  <c r="M2" i="24"/>
  <c r="AD11" i="28"/>
  <c r="AB8" i="24"/>
  <c r="C2" i="23"/>
  <c r="M2" i="23"/>
  <c r="K10" i="28"/>
  <c r="I8" i="23"/>
  <c r="S10" i="28"/>
  <c r="Q8" i="23"/>
  <c r="AA10" i="28"/>
  <c r="Y8" i="23"/>
  <c r="B8" i="23"/>
  <c r="R8" i="23"/>
  <c r="N2" i="24"/>
  <c r="I11" i="28"/>
  <c r="G2" i="24"/>
  <c r="M8" i="24"/>
  <c r="AC8" i="24"/>
  <c r="B7" i="26"/>
  <c r="AD8" i="23"/>
  <c r="I8" i="24"/>
  <c r="Q8" i="24"/>
  <c r="Y8" i="24"/>
  <c r="AD2" i="23"/>
  <c r="H8" i="23"/>
  <c r="P8" i="23"/>
  <c r="X8" i="23"/>
  <c r="I2" i="24"/>
  <c r="Q2" i="24"/>
  <c r="Y2" i="24"/>
  <c r="J5" i="24"/>
  <c r="R5" i="24"/>
  <c r="Z5" i="24"/>
  <c r="G2" i="23"/>
  <c r="B2" i="24"/>
  <c r="C5" i="24"/>
  <c r="K5" i="24"/>
  <c r="S5" i="24"/>
  <c r="AA5" i="24"/>
  <c r="H4" i="26"/>
  <c r="P4" i="26"/>
  <c r="X4" i="26"/>
  <c r="AF4" i="26"/>
  <c r="B6" i="26"/>
  <c r="I4" i="26"/>
  <c r="Q4" i="26"/>
  <c r="Y4" i="26"/>
  <c r="B5" i="26"/>
  <c r="J4" i="26"/>
  <c r="R4" i="26"/>
  <c r="Z4" i="26"/>
  <c r="D13" i="28"/>
  <c r="B3" i="26"/>
  <c r="C4" i="26"/>
  <c r="K4" i="26"/>
  <c r="S4" i="26"/>
  <c r="AA4" i="26"/>
  <c r="B2" i="26"/>
  <c r="D4" i="26"/>
  <c r="L4" i="26"/>
  <c r="T4" i="26"/>
  <c r="AB4" i="26"/>
  <c r="E4" i="26"/>
  <c r="M4" i="26"/>
  <c r="U4" i="26"/>
  <c r="AC4" i="26"/>
  <c r="F4" i="26"/>
  <c r="N4" i="26"/>
  <c r="V4" i="26"/>
  <c r="AD4" i="26"/>
  <c r="B8" i="26"/>
  <c r="G4" i="26"/>
  <c r="O4" i="26"/>
  <c r="W4" i="26"/>
  <c r="AE4" i="26"/>
  <c r="K2" i="28" l="1"/>
  <c r="I20" i="15"/>
  <c r="I3" i="16" s="1"/>
  <c r="I7" i="16"/>
  <c r="I5" i="16"/>
  <c r="I8" i="16"/>
  <c r="U7" i="28"/>
  <c r="S8" i="21"/>
  <c r="S2" i="21"/>
  <c r="AA4" i="28"/>
  <c r="Y8" i="18"/>
  <c r="Y4" i="18"/>
  <c r="Y7" i="18"/>
  <c r="X4" i="28"/>
  <c r="V7" i="18"/>
  <c r="V8" i="18"/>
  <c r="V4" i="18"/>
  <c r="J4" i="28"/>
  <c r="H7" i="18"/>
  <c r="H8" i="18"/>
  <c r="H4" i="18"/>
  <c r="AC7" i="28"/>
  <c r="AA8" i="21"/>
  <c r="AA2" i="21"/>
  <c r="E4" i="28"/>
  <c r="C4" i="18"/>
  <c r="C7" i="18"/>
  <c r="C8" i="18"/>
  <c r="F4" i="28"/>
  <c r="D4" i="18"/>
  <c r="D7" i="18"/>
  <c r="D8" i="18"/>
  <c r="AD4" i="28"/>
  <c r="AB4" i="18"/>
  <c r="AB7" i="18"/>
  <c r="AB8" i="18"/>
  <c r="M4" i="28"/>
  <c r="K4" i="18"/>
  <c r="K8" i="18"/>
  <c r="K7" i="18"/>
  <c r="AB7" i="28"/>
  <c r="Z8" i="21"/>
  <c r="Z2" i="21"/>
  <c r="H4" i="28"/>
  <c r="F7" i="18"/>
  <c r="F8" i="18"/>
  <c r="F4" i="18"/>
  <c r="L7" i="28"/>
  <c r="J8" i="21"/>
  <c r="J2" i="21"/>
  <c r="AA2" i="28"/>
  <c r="Y20" i="15"/>
  <c r="Y3" i="16" s="1"/>
  <c r="Y7" i="16"/>
  <c r="Y5" i="16"/>
  <c r="Y8" i="16"/>
  <c r="K6" i="28"/>
  <c r="I2" i="20"/>
  <c r="I8" i="20"/>
  <c r="AE4" i="28"/>
  <c r="AC4" i="18"/>
  <c r="AC7" i="18"/>
  <c r="AC8" i="18"/>
  <c r="M7" i="28"/>
  <c r="K8" i="21"/>
  <c r="K2" i="21"/>
  <c r="W4" i="28"/>
  <c r="U4" i="18"/>
  <c r="U7" i="18"/>
  <c r="U8" i="18"/>
  <c r="R4" i="28"/>
  <c r="P7" i="18"/>
  <c r="P8" i="18"/>
  <c r="P4" i="18"/>
  <c r="D2" i="28"/>
  <c r="B7" i="16"/>
  <c r="B8" i="16"/>
  <c r="B2" i="16"/>
  <c r="B6" i="16" s="1"/>
  <c r="B5" i="16"/>
  <c r="B20" i="15"/>
  <c r="T20" i="15"/>
  <c r="T3" i="16" s="1"/>
  <c r="L20" i="15"/>
  <c r="L3" i="16" s="1"/>
  <c r="D20" i="15"/>
  <c r="D3" i="16" s="1"/>
  <c r="AB20" i="15"/>
  <c r="AB3" i="16" s="1"/>
  <c r="T6" i="28"/>
  <c r="R8" i="20"/>
  <c r="R2" i="20"/>
  <c r="AE5" i="20"/>
  <c r="AE5" i="14"/>
  <c r="M122" i="14"/>
  <c r="M124" i="14" s="1"/>
  <c r="M5" i="19" s="1"/>
  <c r="AA6" i="28"/>
  <c r="Y2" i="20"/>
  <c r="Y8" i="20"/>
  <c r="E120" i="14"/>
  <c r="E122" i="14" s="1"/>
  <c r="E124" i="14" s="1"/>
  <c r="E5" i="19" s="1"/>
  <c r="AG8" i="28"/>
  <c r="AE8" i="22"/>
  <c r="F5" i="21"/>
  <c r="F5" i="14"/>
  <c r="W7" i="28"/>
  <c r="U8" i="21"/>
  <c r="U2" i="21"/>
  <c r="AB88" i="14"/>
  <c r="X122" i="14"/>
  <c r="X124" i="14" s="1"/>
  <c r="X5" i="19" s="1"/>
  <c r="P120" i="14"/>
  <c r="P122" i="14" s="1"/>
  <c r="P124" i="14" s="1"/>
  <c r="P5" i="19" s="1"/>
  <c r="Y2" i="28"/>
  <c r="W5" i="16"/>
  <c r="W7" i="16"/>
  <c r="W8" i="16"/>
  <c r="W20" i="15"/>
  <c r="W3" i="16" s="1"/>
  <c r="AD8" i="28"/>
  <c r="AB8" i="22"/>
  <c r="AF2" i="28"/>
  <c r="AD8" i="16"/>
  <c r="AD20" i="15"/>
  <c r="AD3" i="16" s="1"/>
  <c r="AD5" i="16"/>
  <c r="AD7" i="16"/>
  <c r="S6" i="28"/>
  <c r="Q8" i="20"/>
  <c r="Q2" i="20"/>
  <c r="W2" i="28"/>
  <c r="U5" i="16"/>
  <c r="U7" i="16"/>
  <c r="U8" i="16"/>
  <c r="U20" i="15"/>
  <c r="U3" i="16" s="1"/>
  <c r="X88" i="14"/>
  <c r="S7" i="28"/>
  <c r="Q2" i="21"/>
  <c r="Q8" i="21"/>
  <c r="E8" i="28"/>
  <c r="C8" i="22"/>
  <c r="S2" i="28"/>
  <c r="Q20" i="15"/>
  <c r="Q3" i="16" s="1"/>
  <c r="Q7" i="16"/>
  <c r="Q5" i="16"/>
  <c r="Q8" i="16"/>
  <c r="D8" i="28"/>
  <c r="B8" i="22"/>
  <c r="AH2" i="28"/>
  <c r="AF5" i="16"/>
  <c r="AF20" i="15"/>
  <c r="AF3" i="16" s="1"/>
  <c r="AF7" i="16"/>
  <c r="AF8" i="16"/>
  <c r="X5" i="26"/>
  <c r="X6" i="26"/>
  <c r="X7" i="26"/>
  <c r="X8" i="26"/>
  <c r="X3" i="26"/>
  <c r="Z13" i="28"/>
  <c r="X2" i="26"/>
  <c r="S8" i="28"/>
  <c r="Q8" i="22"/>
  <c r="W5" i="20"/>
  <c r="W5" i="14"/>
  <c r="AD120" i="14"/>
  <c r="AD122" i="14" s="1"/>
  <c r="AD124" i="14" s="1"/>
  <c r="AD5" i="19" s="1"/>
  <c r="H3" i="28"/>
  <c r="F5" i="17"/>
  <c r="F8" i="17"/>
  <c r="F7" i="17"/>
  <c r="F23" i="15"/>
  <c r="U4" i="28"/>
  <c r="S4" i="18"/>
  <c r="S8" i="18"/>
  <c r="S7" i="18"/>
  <c r="R8" i="28"/>
  <c r="P8" i="22"/>
  <c r="E7" i="28"/>
  <c r="C8" i="21"/>
  <c r="B5" i="21"/>
  <c r="C2" i="21"/>
  <c r="AB3" i="28"/>
  <c r="Z8" i="17"/>
  <c r="Z23" i="15"/>
  <c r="Z7" i="17"/>
  <c r="Z5" i="17"/>
  <c r="J5" i="20"/>
  <c r="T120" i="14"/>
  <c r="T122" i="14" s="1"/>
  <c r="T124" i="14" s="1"/>
  <c r="T5" i="19" s="1"/>
  <c r="L120" i="14"/>
  <c r="L122" i="14" s="1"/>
  <c r="L124" i="14" s="1"/>
  <c r="L5" i="19" s="1"/>
  <c r="L89" i="14"/>
  <c r="I5" i="18" s="1"/>
  <c r="AA120" i="14"/>
  <c r="AA122" i="14" s="1"/>
  <c r="AA124" i="14" s="1"/>
  <c r="AA5" i="19" s="1"/>
  <c r="E3" i="28"/>
  <c r="C23" i="15"/>
  <c r="C8" i="17"/>
  <c r="C7" i="17"/>
  <c r="C5" i="17"/>
  <c r="AA5" i="20"/>
  <c r="W8" i="28"/>
  <c r="U8" i="22"/>
  <c r="Q2" i="28"/>
  <c r="O5" i="16"/>
  <c r="O7" i="16"/>
  <c r="O8" i="16"/>
  <c r="O20" i="15"/>
  <c r="O3" i="16" s="1"/>
  <c r="X2" i="28"/>
  <c r="V5" i="16"/>
  <c r="V7" i="16"/>
  <c r="V8" i="16"/>
  <c r="V20" i="15"/>
  <c r="V3" i="16" s="1"/>
  <c r="AG89" i="14"/>
  <c r="AD5" i="18" s="1"/>
  <c r="O2" i="28"/>
  <c r="M5" i="16"/>
  <c r="M7" i="16"/>
  <c r="M8" i="16"/>
  <c r="M20" i="15"/>
  <c r="M3" i="16" s="1"/>
  <c r="AF5" i="20"/>
  <c r="AF5" i="14"/>
  <c r="AG3" i="28"/>
  <c r="AE5" i="17"/>
  <c r="AE7" i="17"/>
  <c r="AE8" i="17"/>
  <c r="AE23" i="15"/>
  <c r="AC2" i="28"/>
  <c r="AA8" i="16"/>
  <c r="AA5" i="16"/>
  <c r="AA7" i="16"/>
  <c r="AA20" i="15"/>
  <c r="AA3" i="16" s="1"/>
  <c r="Z2" i="28"/>
  <c r="X5" i="16"/>
  <c r="X20" i="15"/>
  <c r="X3" i="16" s="1"/>
  <c r="X7" i="16"/>
  <c r="X8" i="16"/>
  <c r="AB2" i="28"/>
  <c r="Z7" i="16"/>
  <c r="Z8" i="16"/>
  <c r="Z5" i="16"/>
  <c r="Z20" i="15"/>
  <c r="Z3" i="16" s="1"/>
  <c r="R2" i="28"/>
  <c r="P5" i="16"/>
  <c r="P20" i="15"/>
  <c r="P3" i="16" s="1"/>
  <c r="P7" i="16"/>
  <c r="P8" i="16"/>
  <c r="AG4" i="28"/>
  <c r="AE7" i="18"/>
  <c r="AE8" i="18"/>
  <c r="AE4" i="18"/>
  <c r="AA8" i="26"/>
  <c r="AA2" i="26"/>
  <c r="AA3" i="26"/>
  <c r="AC13" i="28"/>
  <c r="AA5" i="26"/>
  <c r="AA6" i="26"/>
  <c r="AA7" i="26"/>
  <c r="Y4" i="28"/>
  <c r="W7" i="18"/>
  <c r="W8" i="18"/>
  <c r="W4" i="18"/>
  <c r="B122" i="14"/>
  <c r="B124" i="14" s="1"/>
  <c r="B5" i="19" s="1"/>
  <c r="O89" i="14"/>
  <c r="L5" i="18" s="1"/>
  <c r="K8" i="28"/>
  <c r="I8" i="22"/>
  <c r="AG7" i="28"/>
  <c r="AE8" i="21"/>
  <c r="AE2" i="21"/>
  <c r="Y7" i="28"/>
  <c r="W2" i="21"/>
  <c r="W8" i="21"/>
  <c r="Y8" i="28"/>
  <c r="W8" i="22"/>
  <c r="D3" i="28"/>
  <c r="B8" i="17"/>
  <c r="B23" i="15"/>
  <c r="B7" i="17"/>
  <c r="B5" i="17"/>
  <c r="B6" i="17"/>
  <c r="B2" i="17"/>
  <c r="M3" i="28"/>
  <c r="K23" i="15"/>
  <c r="K5" i="17"/>
  <c r="K7" i="17"/>
  <c r="K8" i="17"/>
  <c r="C122" i="14"/>
  <c r="C124" i="14" s="1"/>
  <c r="C5" i="19" s="1"/>
  <c r="AF120" i="14"/>
  <c r="AF122" i="14" s="1"/>
  <c r="AF124" i="14" s="1"/>
  <c r="AF5" i="19" s="1"/>
  <c r="I2" i="28"/>
  <c r="G5" i="16"/>
  <c r="G7" i="16"/>
  <c r="G8" i="16"/>
  <c r="G20" i="15"/>
  <c r="G3" i="16" s="1"/>
  <c r="V8" i="28"/>
  <c r="T8" i="22"/>
  <c r="P2" i="28"/>
  <c r="N5" i="16"/>
  <c r="N7" i="16"/>
  <c r="N8" i="16"/>
  <c r="N20" i="15"/>
  <c r="N3" i="16" s="1"/>
  <c r="G2" i="28"/>
  <c r="E5" i="16"/>
  <c r="E7" i="16"/>
  <c r="E8" i="16"/>
  <c r="E20" i="15"/>
  <c r="E3" i="16" s="1"/>
  <c r="X5" i="20"/>
  <c r="X5" i="14"/>
  <c r="AE120" i="14"/>
  <c r="AE122" i="14" s="1"/>
  <c r="AE124" i="14" s="1"/>
  <c r="AE5" i="19" s="1"/>
  <c r="W120" i="14"/>
  <c r="W122" i="14" s="1"/>
  <c r="W124" i="14" s="1"/>
  <c r="W5" i="19" s="1"/>
  <c r="U2" i="28"/>
  <c r="S8" i="16"/>
  <c r="S7" i="16"/>
  <c r="S20" i="15"/>
  <c r="S3" i="16" s="1"/>
  <c r="S5" i="16"/>
  <c r="J2" i="28"/>
  <c r="H5" i="16"/>
  <c r="H20" i="15"/>
  <c r="H3" i="16" s="1"/>
  <c r="H8" i="16"/>
  <c r="H7" i="16"/>
  <c r="T2" i="28"/>
  <c r="R7" i="16"/>
  <c r="R8" i="16"/>
  <c r="R20" i="15"/>
  <c r="R3" i="16" s="1"/>
  <c r="R5" i="16"/>
  <c r="R7" i="26"/>
  <c r="R8" i="26"/>
  <c r="R2" i="26"/>
  <c r="R3" i="26"/>
  <c r="T13" i="28"/>
  <c r="R5" i="26"/>
  <c r="R6" i="26"/>
  <c r="Q13" i="28"/>
  <c r="O5" i="26"/>
  <c r="O6" i="26"/>
  <c r="O7" i="26"/>
  <c r="O8" i="26"/>
  <c r="O2" i="26"/>
  <c r="O3" i="26"/>
  <c r="J7" i="26"/>
  <c r="J8" i="26"/>
  <c r="J2" i="26"/>
  <c r="J3" i="26"/>
  <c r="L13" i="28"/>
  <c r="J5" i="26"/>
  <c r="J6" i="26"/>
  <c r="S4" i="28"/>
  <c r="Q8" i="18"/>
  <c r="Q7" i="18"/>
  <c r="Q4" i="18"/>
  <c r="G4" i="28"/>
  <c r="E4" i="18"/>
  <c r="E7" i="18"/>
  <c r="E8" i="18"/>
  <c r="V4" i="28"/>
  <c r="T4" i="18"/>
  <c r="T7" i="18"/>
  <c r="T8" i="18"/>
  <c r="AE88" i="14"/>
  <c r="T3" i="28"/>
  <c r="R8" i="17"/>
  <c r="R23" i="15"/>
  <c r="R5" i="17"/>
  <c r="R7" i="17"/>
  <c r="F88" i="14"/>
  <c r="J8" i="28"/>
  <c r="H8" i="22"/>
  <c r="I7" i="28"/>
  <c r="G2" i="21"/>
  <c r="G8" i="21"/>
  <c r="G7" i="28"/>
  <c r="E2" i="21"/>
  <c r="E8" i="21"/>
  <c r="L3" i="28"/>
  <c r="J8" i="17"/>
  <c r="J23" i="15"/>
  <c r="J5" i="17"/>
  <c r="J7" i="17"/>
  <c r="AD3" i="28"/>
  <c r="AB8" i="17"/>
  <c r="AB23" i="15"/>
  <c r="AB5" i="17"/>
  <c r="AB7" i="17"/>
  <c r="AF8" i="28"/>
  <c r="AD8" i="22"/>
  <c r="U3" i="28"/>
  <c r="S23" i="15"/>
  <c r="S8" i="17"/>
  <c r="S5" i="17"/>
  <c r="S7" i="17"/>
  <c r="J3" i="28"/>
  <c r="H7" i="17"/>
  <c r="H8" i="17"/>
  <c r="H23" i="15"/>
  <c r="H5" i="17"/>
  <c r="O8" i="28"/>
  <c r="M8" i="22"/>
  <c r="S5" i="20"/>
  <c r="H2" i="28"/>
  <c r="F7" i="16"/>
  <c r="F8" i="16"/>
  <c r="F20" i="15"/>
  <c r="F3" i="16" s="1"/>
  <c r="F5" i="16"/>
  <c r="U8" i="28"/>
  <c r="S8" i="22"/>
  <c r="T8" i="28"/>
  <c r="R8" i="22"/>
  <c r="P5" i="20"/>
  <c r="P5" i="14"/>
  <c r="I3" i="28"/>
  <c r="G5" i="17"/>
  <c r="G7" i="17"/>
  <c r="G8" i="17"/>
  <c r="G23" i="15"/>
  <c r="M2" i="28"/>
  <c r="K8" i="16"/>
  <c r="K5" i="16"/>
  <c r="K7" i="16"/>
  <c r="K20" i="15"/>
  <c r="K3" i="16" s="1"/>
  <c r="L2" i="28"/>
  <c r="J7" i="16"/>
  <c r="J8" i="16"/>
  <c r="J20" i="15"/>
  <c r="J3" i="16" s="1"/>
  <c r="J5" i="16"/>
  <c r="AE6" i="28"/>
  <c r="AC2" i="20"/>
  <c r="AC8" i="20"/>
  <c r="O6" i="28"/>
  <c r="M2" i="20"/>
  <c r="M8" i="20"/>
  <c r="G6" i="28"/>
  <c r="E2" i="20"/>
  <c r="E8" i="20"/>
  <c r="AG13" i="28"/>
  <c r="AE5" i="26"/>
  <c r="AE6" i="26"/>
  <c r="AE7" i="26"/>
  <c r="AE8" i="26"/>
  <c r="AE2" i="26"/>
  <c r="AE3" i="26"/>
  <c r="D2" i="26"/>
  <c r="D3" i="26"/>
  <c r="F13" i="28"/>
  <c r="D5" i="26"/>
  <c r="D6" i="26"/>
  <c r="D7" i="26"/>
  <c r="D8" i="26"/>
  <c r="Y13" i="28"/>
  <c r="W5" i="26"/>
  <c r="W6" i="26"/>
  <c r="W7" i="26"/>
  <c r="W8" i="26"/>
  <c r="W2" i="26"/>
  <c r="W3" i="26"/>
  <c r="AB4" i="28"/>
  <c r="Z4" i="18"/>
  <c r="Z7" i="18"/>
  <c r="Z8" i="18"/>
  <c r="P5" i="26"/>
  <c r="P6" i="26"/>
  <c r="P7" i="26"/>
  <c r="P8" i="26"/>
  <c r="P3" i="26"/>
  <c r="R13" i="28"/>
  <c r="P2" i="26"/>
  <c r="V122" i="14"/>
  <c r="V124" i="14" s="1"/>
  <c r="V5" i="19" s="1"/>
  <c r="I13" i="28"/>
  <c r="G5" i="26"/>
  <c r="G6" i="26"/>
  <c r="G7" i="26"/>
  <c r="G8" i="26"/>
  <c r="G2" i="26"/>
  <c r="G3" i="26"/>
  <c r="H5" i="26"/>
  <c r="H6" i="26"/>
  <c r="H7" i="26"/>
  <c r="H8" i="26"/>
  <c r="H3" i="26"/>
  <c r="J13" i="28"/>
  <c r="H2" i="26"/>
  <c r="Q7" i="28"/>
  <c r="O2" i="21"/>
  <c r="O8" i="21"/>
  <c r="K8" i="26"/>
  <c r="K2" i="26"/>
  <c r="K3" i="26"/>
  <c r="M13" i="28"/>
  <c r="K5" i="26"/>
  <c r="K6" i="26"/>
  <c r="K7" i="26"/>
  <c r="Z4" i="28"/>
  <c r="X7" i="18"/>
  <c r="X8" i="18"/>
  <c r="X4" i="18"/>
  <c r="R89" i="14"/>
  <c r="O5" i="18" s="1"/>
  <c r="O4" i="28"/>
  <c r="M4" i="18"/>
  <c r="M7" i="18"/>
  <c r="M8" i="18"/>
  <c r="M89" i="14"/>
  <c r="J5" i="18" s="1"/>
  <c r="AH7" i="28"/>
  <c r="AF2" i="21"/>
  <c r="AF8" i="21"/>
  <c r="N120" i="14"/>
  <c r="N122" i="14" s="1"/>
  <c r="N124" i="14" s="1"/>
  <c r="N5" i="19" s="1"/>
  <c r="AF6" i="28"/>
  <c r="AD2" i="20"/>
  <c r="AD8" i="20"/>
  <c r="AE3" i="28"/>
  <c r="AC5" i="17"/>
  <c r="AC8" i="17"/>
  <c r="AC23" i="15"/>
  <c r="AC7" i="17"/>
  <c r="S3" i="28"/>
  <c r="Q7" i="17"/>
  <c r="Q8" i="17"/>
  <c r="Q23" i="15"/>
  <c r="Q5" i="17"/>
  <c r="L8" i="28"/>
  <c r="J8" i="22"/>
  <c r="X6" i="28"/>
  <c r="V2" i="20"/>
  <c r="V8" i="20"/>
  <c r="W3" i="28"/>
  <c r="U5" i="17"/>
  <c r="U8" i="17"/>
  <c r="U23" i="15"/>
  <c r="U7" i="17"/>
  <c r="Z120" i="14"/>
  <c r="Z122" i="14" s="1"/>
  <c r="Z124" i="14" s="1"/>
  <c r="Z5" i="19" s="1"/>
  <c r="Q8" i="28"/>
  <c r="O8" i="22"/>
  <c r="F3" i="28"/>
  <c r="D8" i="17"/>
  <c r="D7" i="17"/>
  <c r="D5" i="17"/>
  <c r="D23" i="15"/>
  <c r="AA3" i="28"/>
  <c r="Y7" i="17"/>
  <c r="Y8" i="17"/>
  <c r="Y5" i="17"/>
  <c r="Y23" i="15"/>
  <c r="R3" i="28"/>
  <c r="P7" i="17"/>
  <c r="P8" i="17"/>
  <c r="P23" i="15"/>
  <c r="P5" i="17"/>
  <c r="S88" i="14"/>
  <c r="K5" i="20"/>
  <c r="N8" i="28"/>
  <c r="L8" i="22"/>
  <c r="K3" i="28"/>
  <c r="I7" i="17"/>
  <c r="I8" i="17"/>
  <c r="I23" i="15"/>
  <c r="I5" i="17"/>
  <c r="H5" i="20"/>
  <c r="H5" i="14"/>
  <c r="E2" i="28"/>
  <c r="C8" i="16"/>
  <c r="C5" i="16"/>
  <c r="C7" i="16"/>
  <c r="C20" i="15"/>
  <c r="C3" i="16" s="1"/>
  <c r="W6" i="28"/>
  <c r="U2" i="20"/>
  <c r="U8" i="20"/>
  <c r="AF5" i="26"/>
  <c r="AF6" i="26"/>
  <c r="AF7" i="26"/>
  <c r="AF8" i="26"/>
  <c r="AF3" i="26"/>
  <c r="AH13" i="28"/>
  <c r="AF2" i="26"/>
  <c r="AA8" i="28"/>
  <c r="Y8" i="22"/>
  <c r="U2" i="26"/>
  <c r="U3" i="26"/>
  <c r="W13" i="28"/>
  <c r="U5" i="26"/>
  <c r="U6" i="26"/>
  <c r="U7" i="26"/>
  <c r="U8" i="26"/>
  <c r="P4" i="28"/>
  <c r="N7" i="18"/>
  <c r="N8" i="18"/>
  <c r="N4" i="18"/>
  <c r="S8" i="26"/>
  <c r="S2" i="26"/>
  <c r="S3" i="26"/>
  <c r="U13" i="28"/>
  <c r="S5" i="26"/>
  <c r="S6" i="26"/>
  <c r="S7" i="26"/>
  <c r="K88" i="14"/>
  <c r="G5" i="20"/>
  <c r="G5" i="14"/>
  <c r="F120" i="14"/>
  <c r="F122" i="14" s="1"/>
  <c r="F124" i="14" s="1"/>
  <c r="F5" i="19" s="1"/>
  <c r="E2" i="26"/>
  <c r="E3" i="26"/>
  <c r="G13" i="28"/>
  <c r="E5" i="26"/>
  <c r="E6" i="26"/>
  <c r="E7" i="26"/>
  <c r="E8" i="26"/>
  <c r="L11" i="28"/>
  <c r="J2" i="24"/>
  <c r="J8" i="24"/>
  <c r="AB2" i="26"/>
  <c r="AB3" i="26"/>
  <c r="AD13" i="28"/>
  <c r="AB5" i="26"/>
  <c r="AB6" i="26"/>
  <c r="AB7" i="26"/>
  <c r="AB8" i="26"/>
  <c r="Q6" i="26"/>
  <c r="Q7" i="26"/>
  <c r="Q8" i="26"/>
  <c r="Q2" i="26"/>
  <c r="S13" i="28"/>
  <c r="Q5" i="26"/>
  <c r="Q3" i="26"/>
  <c r="AF88" i="14"/>
  <c r="X5" i="21"/>
  <c r="X3" i="28"/>
  <c r="V5" i="17"/>
  <c r="V23" i="15"/>
  <c r="V7" i="17"/>
  <c r="V8" i="17"/>
  <c r="P6" i="28"/>
  <c r="N2" i="20"/>
  <c r="N8" i="20"/>
  <c r="Q120" i="14"/>
  <c r="Q122" i="14" s="1"/>
  <c r="Q124" i="14" s="1"/>
  <c r="Q5" i="19" s="1"/>
  <c r="AH8" i="28"/>
  <c r="AF8" i="22"/>
  <c r="H6" i="28"/>
  <c r="F2" i="20"/>
  <c r="F8" i="20"/>
  <c r="E89" i="14"/>
  <c r="B5" i="18" s="1"/>
  <c r="AD5" i="21"/>
  <c r="AD5" i="14"/>
  <c r="AB120" i="14"/>
  <c r="AB122" i="14" s="1"/>
  <c r="AB124" i="14" s="1"/>
  <c r="AB5" i="19" s="1"/>
  <c r="Y120" i="14"/>
  <c r="Y122" i="14" s="1"/>
  <c r="Y124" i="14" s="1"/>
  <c r="Y5" i="19" s="1"/>
  <c r="X8" i="28"/>
  <c r="V8" i="22"/>
  <c r="AC3" i="28"/>
  <c r="AA23" i="15"/>
  <c r="AA7" i="17"/>
  <c r="AA8" i="17"/>
  <c r="AA5" i="17"/>
  <c r="S120" i="14"/>
  <c r="S122" i="14" s="1"/>
  <c r="S124" i="14" s="1"/>
  <c r="S5" i="19" s="1"/>
  <c r="K120" i="14"/>
  <c r="K122" i="14" s="1"/>
  <c r="K124" i="14" s="1"/>
  <c r="K5" i="19" s="1"/>
  <c r="Z3" i="28"/>
  <c r="X7" i="17"/>
  <c r="X8" i="17"/>
  <c r="X5" i="17"/>
  <c r="X23" i="15"/>
  <c r="H120" i="14"/>
  <c r="H122" i="14" s="1"/>
  <c r="H124" i="14" s="1"/>
  <c r="H5" i="19" s="1"/>
  <c r="AC8" i="28"/>
  <c r="AA8" i="22"/>
  <c r="G8" i="28"/>
  <c r="E8" i="22"/>
  <c r="Z5" i="20"/>
  <c r="I120" i="14"/>
  <c r="I122" i="14" s="1"/>
  <c r="I124" i="14" s="1"/>
  <c r="I5" i="19" s="1"/>
  <c r="Q3" i="28"/>
  <c r="O5" i="17"/>
  <c r="O7" i="17"/>
  <c r="O8" i="17"/>
  <c r="O23" i="15"/>
  <c r="G120" i="14"/>
  <c r="G122" i="14" s="1"/>
  <c r="G124" i="14" s="1"/>
  <c r="G5" i="19" s="1"/>
  <c r="E6" i="28"/>
  <c r="C2" i="20"/>
  <c r="C8" i="20"/>
  <c r="B5" i="20"/>
  <c r="I5" i="21"/>
  <c r="F3" i="26"/>
  <c r="H13" i="28"/>
  <c r="F5" i="26"/>
  <c r="F6" i="26"/>
  <c r="F7" i="26"/>
  <c r="F8" i="26"/>
  <c r="F2" i="26"/>
  <c r="AC2" i="26"/>
  <c r="AC3" i="26"/>
  <c r="AE13" i="28"/>
  <c r="AC5" i="26"/>
  <c r="AC6" i="26"/>
  <c r="AC7" i="26"/>
  <c r="AC8" i="26"/>
  <c r="AC4" i="28"/>
  <c r="AA4" i="18"/>
  <c r="AA7" i="18"/>
  <c r="AA8" i="18"/>
  <c r="P3" i="28"/>
  <c r="N5" i="17"/>
  <c r="N8" i="17"/>
  <c r="N7" i="17"/>
  <c r="N23" i="15"/>
  <c r="M2" i="26"/>
  <c r="M3" i="26"/>
  <c r="O13" i="28"/>
  <c r="M5" i="26"/>
  <c r="M6" i="26"/>
  <c r="M7" i="26"/>
  <c r="M8" i="26"/>
  <c r="T11" i="28"/>
  <c r="R2" i="24"/>
  <c r="R8" i="24"/>
  <c r="AH4" i="28"/>
  <c r="AF7" i="18"/>
  <c r="AF8" i="18"/>
  <c r="AF4" i="18"/>
  <c r="AC11" i="28"/>
  <c r="AA8" i="24"/>
  <c r="AA2" i="24"/>
  <c r="AD3" i="26"/>
  <c r="AF13" i="28"/>
  <c r="AD5" i="26"/>
  <c r="AD6" i="26"/>
  <c r="AD7" i="26"/>
  <c r="AD8" i="26"/>
  <c r="AD2" i="26"/>
  <c r="C8" i="26"/>
  <c r="C2" i="26"/>
  <c r="C3" i="26"/>
  <c r="E13" i="28"/>
  <c r="C5" i="26"/>
  <c r="C6" i="26"/>
  <c r="C7" i="26"/>
  <c r="U11" i="28"/>
  <c r="S8" i="24"/>
  <c r="S2" i="24"/>
  <c r="V3" i="26"/>
  <c r="X13" i="28"/>
  <c r="V5" i="26"/>
  <c r="V6" i="26"/>
  <c r="V7" i="26"/>
  <c r="V8" i="26"/>
  <c r="V2" i="26"/>
  <c r="T2" i="26"/>
  <c r="T3" i="26"/>
  <c r="V13" i="28"/>
  <c r="T5" i="26"/>
  <c r="T6" i="26"/>
  <c r="T7" i="26"/>
  <c r="T8" i="26"/>
  <c r="I6" i="26"/>
  <c r="I7" i="26"/>
  <c r="I8" i="26"/>
  <c r="I2" i="26"/>
  <c r="K13" i="28"/>
  <c r="I5" i="26"/>
  <c r="I3" i="26"/>
  <c r="M11" i="28"/>
  <c r="K8" i="24"/>
  <c r="K2" i="24"/>
  <c r="T4" i="28"/>
  <c r="R8" i="18"/>
  <c r="R7" i="18"/>
  <c r="R4" i="18"/>
  <c r="J89" i="14"/>
  <c r="G5" i="18" s="1"/>
  <c r="R7" i="28"/>
  <c r="P2" i="21"/>
  <c r="P8" i="21"/>
  <c r="AC120" i="14"/>
  <c r="AC122" i="14" s="1"/>
  <c r="AC124" i="14" s="1"/>
  <c r="AC5" i="19" s="1"/>
  <c r="O3" i="28"/>
  <c r="M7" i="17"/>
  <c r="M8" i="17"/>
  <c r="M5" i="17"/>
  <c r="M23" i="15"/>
  <c r="R120" i="14"/>
  <c r="R122" i="14" s="1"/>
  <c r="R124" i="14" s="1"/>
  <c r="R5" i="19" s="1"/>
  <c r="U120" i="14"/>
  <c r="U122" i="14" s="1"/>
  <c r="U124" i="14" s="1"/>
  <c r="U5" i="19" s="1"/>
  <c r="G3" i="28"/>
  <c r="E8" i="17"/>
  <c r="E7" i="17"/>
  <c r="E5" i="17"/>
  <c r="E23" i="15"/>
  <c r="J120" i="14"/>
  <c r="J122" i="14" s="1"/>
  <c r="J124" i="14" s="1"/>
  <c r="J5" i="19" s="1"/>
  <c r="I8" i="28"/>
  <c r="G8" i="22"/>
  <c r="V5" i="21"/>
  <c r="V5" i="14"/>
  <c r="V3" i="28"/>
  <c r="T8" i="17"/>
  <c r="T5" i="17"/>
  <c r="T23" i="15"/>
  <c r="T7" i="17"/>
  <c r="D120" i="14"/>
  <c r="D122" i="14" s="1"/>
  <c r="D124" i="14" s="1"/>
  <c r="D5" i="19" s="1"/>
  <c r="AH3" i="28"/>
  <c r="AF7" i="17"/>
  <c r="AF8" i="17"/>
  <c r="AF23" i="15"/>
  <c r="AF5" i="17"/>
  <c r="R5" i="21"/>
  <c r="F8" i="28"/>
  <c r="D8" i="22"/>
  <c r="Z7" i="26"/>
  <c r="Z8" i="26"/>
  <c r="Z2" i="26"/>
  <c r="Z3" i="26"/>
  <c r="AB13" i="28"/>
  <c r="Z5" i="26"/>
  <c r="Z6" i="26"/>
  <c r="AB11" i="28"/>
  <c r="Z2" i="24"/>
  <c r="Z8" i="24"/>
  <c r="O5" i="20"/>
  <c r="O5" i="14"/>
  <c r="AE7" i="28"/>
  <c r="AC2" i="21"/>
  <c r="AC8" i="21"/>
  <c r="Y6" i="26"/>
  <c r="Y7" i="26"/>
  <c r="Y8" i="26"/>
  <c r="Y2" i="26"/>
  <c r="AA13" i="28"/>
  <c r="Y5" i="26"/>
  <c r="Y3" i="26"/>
  <c r="N3" i="26"/>
  <c r="P13" i="28"/>
  <c r="N5" i="26"/>
  <c r="N6" i="26"/>
  <c r="N7" i="26"/>
  <c r="N8" i="26"/>
  <c r="N2" i="26"/>
  <c r="L2" i="26"/>
  <c r="L3" i="26"/>
  <c r="N13" i="28"/>
  <c r="L5" i="26"/>
  <c r="L6" i="26"/>
  <c r="L7" i="26"/>
  <c r="L8" i="26"/>
  <c r="E11" i="28"/>
  <c r="C8" i="24"/>
  <c r="C2" i="24"/>
  <c r="M8" i="28"/>
  <c r="K8" i="22"/>
  <c r="J7" i="28"/>
  <c r="H2" i="21"/>
  <c r="H8" i="21"/>
  <c r="AF3" i="28"/>
  <c r="AD5" i="17"/>
  <c r="AD8" i="17"/>
  <c r="AD23" i="15"/>
  <c r="AD7" i="17"/>
  <c r="C5" i="25"/>
  <c r="B8" i="25"/>
  <c r="D12" i="28"/>
  <c r="B2" i="25"/>
  <c r="Z8" i="28"/>
  <c r="X8" i="22"/>
  <c r="N5" i="21"/>
  <c r="N5" i="14"/>
  <c r="N3" i="28"/>
  <c r="L5" i="17"/>
  <c r="L23" i="15"/>
  <c r="L7" i="17"/>
  <c r="L8" i="17"/>
  <c r="P8" i="28"/>
  <c r="N8" i="22"/>
  <c r="O7" i="28"/>
  <c r="M2" i="21"/>
  <c r="M8" i="21"/>
  <c r="AE8" i="28"/>
  <c r="AC8" i="22"/>
  <c r="AG2" i="28"/>
  <c r="AE5" i="16"/>
  <c r="AE7" i="16"/>
  <c r="AE8" i="16"/>
  <c r="AE20" i="15"/>
  <c r="AE3" i="16" s="1"/>
  <c r="AB8" i="28"/>
  <c r="Z8" i="22"/>
  <c r="AE2" i="28"/>
  <c r="AC7" i="16"/>
  <c r="AC8" i="16"/>
  <c r="AC20" i="15"/>
  <c r="AC3" i="16" s="1"/>
  <c r="AC5" i="16"/>
  <c r="Y5" i="21"/>
  <c r="Y3" i="28"/>
  <c r="W5" i="17"/>
  <c r="W7" i="17"/>
  <c r="W8" i="17"/>
  <c r="W23" i="15"/>
  <c r="O120" i="14"/>
  <c r="O122" i="14" s="1"/>
  <c r="O124" i="14" s="1"/>
  <c r="O5" i="19" s="1"/>
  <c r="F5" i="28" l="1"/>
  <c r="D7" i="19"/>
  <c r="D8" i="19"/>
  <c r="D24" i="15"/>
  <c r="D3" i="19" s="1"/>
  <c r="D4" i="19"/>
  <c r="AA5" i="28"/>
  <c r="Y4" i="19"/>
  <c r="Y8" i="19"/>
  <c r="Y7" i="19"/>
  <c r="Y24" i="15"/>
  <c r="Y3" i="19" s="1"/>
  <c r="I6" i="28"/>
  <c r="G8" i="20"/>
  <c r="G2" i="20"/>
  <c r="M6" i="28"/>
  <c r="K2" i="20"/>
  <c r="K8" i="20"/>
  <c r="Y3" i="18"/>
  <c r="Y3" i="17"/>
  <c r="R3" i="18"/>
  <c r="R3" i="17"/>
  <c r="AG5" i="28"/>
  <c r="AE4" i="19"/>
  <c r="AE7" i="19"/>
  <c r="AE8" i="19"/>
  <c r="AE24" i="15"/>
  <c r="AE3" i="19" s="1"/>
  <c r="E5" i="28"/>
  <c r="C7" i="19"/>
  <c r="C8" i="19"/>
  <c r="C24" i="15"/>
  <c r="C3" i="19" s="1"/>
  <c r="C4" i="19"/>
  <c r="N4" i="28"/>
  <c r="L4" i="18"/>
  <c r="L7" i="18"/>
  <c r="L8" i="18"/>
  <c r="AH6" i="28"/>
  <c r="AF8" i="20"/>
  <c r="AF2" i="20"/>
  <c r="V5" i="28"/>
  <c r="T7" i="19"/>
  <c r="T8" i="19"/>
  <c r="T24" i="15"/>
  <c r="T3" i="19" s="1"/>
  <c r="T4" i="19"/>
  <c r="AF5" i="28"/>
  <c r="AD4" i="19"/>
  <c r="AD7" i="19"/>
  <c r="AD8" i="19"/>
  <c r="AD24" i="15"/>
  <c r="AD3" i="19" s="1"/>
  <c r="Z5" i="28"/>
  <c r="X4" i="19"/>
  <c r="X7" i="19"/>
  <c r="X8" i="19"/>
  <c r="X24" i="15"/>
  <c r="X3" i="19" s="1"/>
  <c r="T7" i="28"/>
  <c r="R8" i="21"/>
  <c r="R2" i="21"/>
  <c r="K5" i="28"/>
  <c r="I4" i="19"/>
  <c r="I7" i="19"/>
  <c r="I8" i="19"/>
  <c r="I24" i="15"/>
  <c r="I3" i="19" s="1"/>
  <c r="AD5" i="28"/>
  <c r="AB7" i="19"/>
  <c r="AB8" i="19"/>
  <c r="AB24" i="15"/>
  <c r="AB3" i="19" s="1"/>
  <c r="AB4" i="19"/>
  <c r="U3" i="18"/>
  <c r="U3" i="17"/>
  <c r="AC3" i="18"/>
  <c r="AC3" i="17"/>
  <c r="P5" i="28"/>
  <c r="N7" i="19"/>
  <c r="N8" i="19"/>
  <c r="N4" i="19"/>
  <c r="N24" i="15"/>
  <c r="N3" i="19" s="1"/>
  <c r="J3" i="17"/>
  <c r="J3" i="18"/>
  <c r="D5" i="28"/>
  <c r="B7" i="19"/>
  <c r="B8" i="19"/>
  <c r="B4" i="19"/>
  <c r="B24" i="15"/>
  <c r="AE3" i="18"/>
  <c r="AE3" i="17"/>
  <c r="L6" i="28"/>
  <c r="J2" i="20"/>
  <c r="J8" i="20"/>
  <c r="D7" i="28"/>
  <c r="B8" i="21"/>
  <c r="B2" i="21"/>
  <c r="G5" i="28"/>
  <c r="E8" i="19"/>
  <c r="E4" i="19"/>
  <c r="E7" i="19"/>
  <c r="E24" i="15"/>
  <c r="E3" i="19" s="1"/>
  <c r="F21" i="15"/>
  <c r="X7" i="28"/>
  <c r="V2" i="21"/>
  <c r="V8" i="21"/>
  <c r="X3" i="18"/>
  <c r="X3" i="17"/>
  <c r="V3" i="18"/>
  <c r="V3" i="17"/>
  <c r="I5" i="28"/>
  <c r="G4" i="19"/>
  <c r="G7" i="19"/>
  <c r="G8" i="19"/>
  <c r="G24" i="15"/>
  <c r="G3" i="19" s="1"/>
  <c r="Q4" i="28"/>
  <c r="O7" i="18"/>
  <c r="O8" i="18"/>
  <c r="O4" i="18"/>
  <c r="AB3" i="18"/>
  <c r="AB3" i="17"/>
  <c r="Z6" i="28"/>
  <c r="X8" i="20"/>
  <c r="X2" i="20"/>
  <c r="F3" i="18"/>
  <c r="F3" i="17"/>
  <c r="Y6" i="28"/>
  <c r="W8" i="20"/>
  <c r="W2" i="20"/>
  <c r="AC2" i="16"/>
  <c r="AC6" i="16" s="1"/>
  <c r="U2" i="16"/>
  <c r="U6" i="16" s="1"/>
  <c r="M2" i="16"/>
  <c r="M6" i="16" s="1"/>
  <c r="E2" i="16"/>
  <c r="E6" i="16" s="1"/>
  <c r="AB2" i="16"/>
  <c r="AB6" i="16" s="1"/>
  <c r="T2" i="16"/>
  <c r="T6" i="16" s="1"/>
  <c r="L2" i="16"/>
  <c r="L6" i="16" s="1"/>
  <c r="D2" i="16"/>
  <c r="D6" i="16" s="1"/>
  <c r="X2" i="16"/>
  <c r="X6" i="16" s="1"/>
  <c r="N2" i="16"/>
  <c r="N6" i="16" s="1"/>
  <c r="W2" i="16"/>
  <c r="W6" i="16" s="1"/>
  <c r="K2" i="16"/>
  <c r="K6" i="16" s="1"/>
  <c r="AF2" i="16"/>
  <c r="AF6" i="16" s="1"/>
  <c r="V2" i="16"/>
  <c r="V6" i="16" s="1"/>
  <c r="J2" i="16"/>
  <c r="J6" i="16" s="1"/>
  <c r="AE2" i="16"/>
  <c r="AE6" i="16" s="1"/>
  <c r="S2" i="16"/>
  <c r="S6" i="16" s="1"/>
  <c r="I2" i="16"/>
  <c r="I6" i="16" s="1"/>
  <c r="AD2" i="16"/>
  <c r="AD6" i="16" s="1"/>
  <c r="R2" i="16"/>
  <c r="R6" i="16" s="1"/>
  <c r="H2" i="16"/>
  <c r="H6" i="16" s="1"/>
  <c r="AA2" i="16"/>
  <c r="AA6" i="16" s="1"/>
  <c r="Q2" i="16"/>
  <c r="Q6" i="16" s="1"/>
  <c r="G2" i="16"/>
  <c r="G6" i="16" s="1"/>
  <c r="Z2" i="16"/>
  <c r="Z6" i="16" s="1"/>
  <c r="P2" i="16"/>
  <c r="P6" i="16" s="1"/>
  <c r="F2" i="16"/>
  <c r="F6" i="16" s="1"/>
  <c r="Y2" i="16"/>
  <c r="Y6" i="16" s="1"/>
  <c r="O2" i="16"/>
  <c r="O6" i="16" s="1"/>
  <c r="C2" i="16"/>
  <c r="C6" i="16" s="1"/>
  <c r="K21" i="15"/>
  <c r="D21" i="15"/>
  <c r="Q5" i="28"/>
  <c r="O8" i="19"/>
  <c r="O4" i="19"/>
  <c r="O7" i="19"/>
  <c r="O24" i="15"/>
  <c r="O3" i="19" s="1"/>
  <c r="L3" i="18"/>
  <c r="L3" i="17"/>
  <c r="AF7" i="28"/>
  <c r="AD8" i="21"/>
  <c r="AD2" i="21"/>
  <c r="P3" i="18"/>
  <c r="P3" i="17"/>
  <c r="Q3" i="18"/>
  <c r="Q3" i="17"/>
  <c r="H3" i="18"/>
  <c r="H3" i="17"/>
  <c r="C3" i="17"/>
  <c r="C3" i="18"/>
  <c r="H21" i="15"/>
  <c r="AE5" i="28"/>
  <c r="AC8" i="19"/>
  <c r="AC4" i="19"/>
  <c r="AC7" i="19"/>
  <c r="AC24" i="15"/>
  <c r="AC3" i="19" s="1"/>
  <c r="W3" i="18"/>
  <c r="W3" i="17"/>
  <c r="AF3" i="18"/>
  <c r="AF3" i="17"/>
  <c r="T3" i="17"/>
  <c r="T3" i="18"/>
  <c r="C8" i="25"/>
  <c r="E12" i="28"/>
  <c r="C2" i="25"/>
  <c r="D5" i="25"/>
  <c r="Z7" i="28"/>
  <c r="X2" i="21"/>
  <c r="X8" i="21"/>
  <c r="R6" i="28"/>
  <c r="P8" i="20"/>
  <c r="P2" i="20"/>
  <c r="S3" i="18"/>
  <c r="S3" i="17"/>
  <c r="Q21" i="15"/>
  <c r="AA7" i="28"/>
  <c r="Y2" i="21"/>
  <c r="Y8" i="21"/>
  <c r="W5" i="28"/>
  <c r="U8" i="19"/>
  <c r="U4" i="19"/>
  <c r="U7" i="19"/>
  <c r="U24" i="15"/>
  <c r="U3" i="19" s="1"/>
  <c r="S5" i="28"/>
  <c r="Q4" i="19"/>
  <c r="Q7" i="19"/>
  <c r="Q8" i="19"/>
  <c r="Q24" i="15"/>
  <c r="Q3" i="19" s="1"/>
  <c r="T5" i="28"/>
  <c r="R4" i="19"/>
  <c r="R7" i="19"/>
  <c r="R8" i="19"/>
  <c r="R24" i="15"/>
  <c r="R3" i="19" s="1"/>
  <c r="O3" i="18"/>
  <c r="O3" i="17"/>
  <c r="M3" i="18"/>
  <c r="M3" i="17"/>
  <c r="AA3" i="18"/>
  <c r="AA3" i="17"/>
  <c r="N3" i="18"/>
  <c r="N3" i="17"/>
  <c r="AA21" i="15"/>
  <c r="K7" i="28"/>
  <c r="I2" i="21"/>
  <c r="I8" i="21"/>
  <c r="L4" i="28"/>
  <c r="J7" i="18"/>
  <c r="J4" i="18"/>
  <c r="J8" i="18"/>
  <c r="G3" i="18"/>
  <c r="G3" i="17"/>
  <c r="K3" i="17"/>
  <c r="K3" i="18"/>
  <c r="AE21" i="15"/>
  <c r="AC5" i="28"/>
  <c r="AA7" i="19"/>
  <c r="AA24" i="15"/>
  <c r="AA3" i="19" s="1"/>
  <c r="AA4" i="19"/>
  <c r="AA8" i="19"/>
  <c r="Z3" i="18"/>
  <c r="Z3" i="17"/>
  <c r="O5" i="28"/>
  <c r="M8" i="19"/>
  <c r="M7" i="19"/>
  <c r="M4" i="19"/>
  <c r="M24" i="15"/>
  <c r="M3" i="19" s="1"/>
  <c r="AB6" i="28"/>
  <c r="Z2" i="20"/>
  <c r="Z8" i="20"/>
  <c r="I3" i="18"/>
  <c r="I3" i="17"/>
  <c r="L5" i="28"/>
  <c r="J4" i="19"/>
  <c r="J7" i="19"/>
  <c r="J8" i="19"/>
  <c r="J24" i="15"/>
  <c r="J3" i="19" s="1"/>
  <c r="Q6" i="28"/>
  <c r="O8" i="20"/>
  <c r="O2" i="20"/>
  <c r="E3" i="18"/>
  <c r="E3" i="17"/>
  <c r="D4" i="28"/>
  <c r="B8" i="18"/>
  <c r="B4" i="18"/>
  <c r="S21" i="15" s="1"/>
  <c r="B7" i="18"/>
  <c r="P7" i="28"/>
  <c r="N2" i="21"/>
  <c r="N8" i="21"/>
  <c r="AD3" i="18"/>
  <c r="AD3" i="17"/>
  <c r="I4" i="28"/>
  <c r="G7" i="18"/>
  <c r="G8" i="18"/>
  <c r="G4" i="18"/>
  <c r="D6" i="28"/>
  <c r="B2" i="20"/>
  <c r="B8" i="20"/>
  <c r="M5" i="28"/>
  <c r="K7" i="19"/>
  <c r="K4" i="19"/>
  <c r="K24" i="15"/>
  <c r="K3" i="19" s="1"/>
  <c r="K8" i="19"/>
  <c r="H5" i="28"/>
  <c r="F4" i="19"/>
  <c r="F7" i="19"/>
  <c r="F8" i="19"/>
  <c r="F24" i="15"/>
  <c r="F3" i="19" s="1"/>
  <c r="D3" i="18"/>
  <c r="D3" i="17"/>
  <c r="AB5" i="28"/>
  <c r="Z4" i="19"/>
  <c r="Z7" i="19"/>
  <c r="Z8" i="19"/>
  <c r="Z24" i="15"/>
  <c r="Z3" i="19" s="1"/>
  <c r="T21" i="15"/>
  <c r="AC6" i="28"/>
  <c r="AA8" i="20"/>
  <c r="AA2" i="20"/>
  <c r="K4" i="28"/>
  <c r="I8" i="18"/>
  <c r="I7" i="18"/>
  <c r="I4" i="18"/>
  <c r="H7" i="28"/>
  <c r="F2" i="21"/>
  <c r="F8" i="21"/>
  <c r="P21" i="15"/>
  <c r="C21" i="15"/>
  <c r="R21" i="15"/>
  <c r="AF21" i="15"/>
  <c r="J5" i="28"/>
  <c r="H4" i="19"/>
  <c r="H7" i="19"/>
  <c r="H8" i="19"/>
  <c r="H24" i="15"/>
  <c r="H3" i="19" s="1"/>
  <c r="U5" i="28"/>
  <c r="S7" i="19"/>
  <c r="S24" i="15"/>
  <c r="S3" i="19" s="1"/>
  <c r="S4" i="19"/>
  <c r="S8" i="19"/>
  <c r="J6" i="28"/>
  <c r="H8" i="20"/>
  <c r="H2" i="20"/>
  <c r="X5" i="28"/>
  <c r="V7" i="19"/>
  <c r="V8" i="19"/>
  <c r="V4" i="19"/>
  <c r="V24" i="15"/>
  <c r="V3" i="19" s="1"/>
  <c r="U6" i="28"/>
  <c r="S2" i="20"/>
  <c r="S8" i="20"/>
  <c r="Y5" i="28"/>
  <c r="W7" i="19"/>
  <c r="W8" i="19"/>
  <c r="W4" i="19"/>
  <c r="W24" i="15"/>
  <c r="W3" i="19" s="1"/>
  <c r="AH5" i="28"/>
  <c r="AF4" i="19"/>
  <c r="AF7" i="19"/>
  <c r="AF8" i="19"/>
  <c r="AF24" i="15"/>
  <c r="AF3" i="19" s="1"/>
  <c r="AB2" i="17"/>
  <c r="AB6" i="17" s="1"/>
  <c r="T2" i="17"/>
  <c r="T6" i="17" s="1"/>
  <c r="L2" i="17"/>
  <c r="L6" i="17" s="1"/>
  <c r="D2" i="17"/>
  <c r="D6" i="17" s="1"/>
  <c r="AA2" i="17"/>
  <c r="AA6" i="17" s="1"/>
  <c r="S2" i="17"/>
  <c r="S6" i="17" s="1"/>
  <c r="K2" i="17"/>
  <c r="K6" i="17" s="1"/>
  <c r="C2" i="17"/>
  <c r="C6" i="17" s="1"/>
  <c r="AE2" i="17"/>
  <c r="AE6" i="17" s="1"/>
  <c r="U2" i="17"/>
  <c r="U6" i="17" s="1"/>
  <c r="I2" i="17"/>
  <c r="I6" i="17" s="1"/>
  <c r="AD2" i="17"/>
  <c r="AD6" i="17" s="1"/>
  <c r="R2" i="17"/>
  <c r="R6" i="17" s="1"/>
  <c r="H2" i="17"/>
  <c r="H6" i="17" s="1"/>
  <c r="AC2" i="17"/>
  <c r="AC6" i="17" s="1"/>
  <c r="Q2" i="17"/>
  <c r="Q6" i="17" s="1"/>
  <c r="G2" i="17"/>
  <c r="G6" i="17" s="1"/>
  <c r="Z2" i="17"/>
  <c r="Z6" i="17" s="1"/>
  <c r="P2" i="17"/>
  <c r="P6" i="17" s="1"/>
  <c r="F2" i="17"/>
  <c r="F6" i="17" s="1"/>
  <c r="Y2" i="17"/>
  <c r="Y6" i="17" s="1"/>
  <c r="O2" i="17"/>
  <c r="O6" i="17" s="1"/>
  <c r="E2" i="17"/>
  <c r="E6" i="17" s="1"/>
  <c r="X2" i="17"/>
  <c r="X6" i="17" s="1"/>
  <c r="N2" i="17"/>
  <c r="N6" i="17" s="1"/>
  <c r="W2" i="17"/>
  <c r="W6" i="17" s="1"/>
  <c r="M2" i="17"/>
  <c r="M6" i="17" s="1"/>
  <c r="AF2" i="17"/>
  <c r="AF6" i="17" s="1"/>
  <c r="V2" i="17"/>
  <c r="V6" i="17" s="1"/>
  <c r="J2" i="17"/>
  <c r="J6" i="17" s="1"/>
  <c r="AF4" i="28"/>
  <c r="AD7" i="18"/>
  <c r="AD8" i="18"/>
  <c r="AD4" i="18"/>
  <c r="N5" i="28"/>
  <c r="L7" i="19"/>
  <c r="L8" i="19"/>
  <c r="L24" i="15"/>
  <c r="L3" i="19" s="1"/>
  <c r="L4" i="19"/>
  <c r="R5" i="28"/>
  <c r="P4" i="19"/>
  <c r="P7" i="19"/>
  <c r="P8" i="19"/>
  <c r="P24" i="15"/>
  <c r="P3" i="19" s="1"/>
  <c r="AG6" i="28"/>
  <c r="AE8" i="20"/>
  <c r="AE2" i="20"/>
  <c r="V21" i="15"/>
  <c r="O21" i="15" l="1"/>
  <c r="B2" i="19"/>
  <c r="J21" i="15"/>
  <c r="N21" i="15"/>
  <c r="G21" i="15"/>
  <c r="B21" i="15"/>
  <c r="B2" i="18"/>
  <c r="B6" i="18"/>
  <c r="D8" i="25"/>
  <c r="F12" i="28"/>
  <c r="D2" i="25"/>
  <c r="E5" i="25"/>
  <c r="E21" i="15"/>
  <c r="AB21" i="15"/>
  <c r="Y21" i="15"/>
  <c r="L21" i="15"/>
  <c r="AC21" i="15"/>
  <c r="M21" i="15"/>
  <c r="I21" i="15"/>
  <c r="AD21" i="15"/>
  <c r="X21" i="15"/>
  <c r="U21" i="15"/>
  <c r="W21" i="15"/>
  <c r="Z21" i="15"/>
  <c r="G12" i="28" l="1"/>
  <c r="E2" i="25"/>
  <c r="F5" i="25"/>
  <c r="E8" i="25"/>
  <c r="AE2" i="19"/>
  <c r="AE6" i="19" s="1"/>
  <c r="W2" i="19"/>
  <c r="W6" i="19" s="1"/>
  <c r="O2" i="19"/>
  <c r="O6" i="19" s="1"/>
  <c r="AD2" i="19"/>
  <c r="AD6" i="19" s="1"/>
  <c r="V2" i="19"/>
  <c r="V6" i="19" s="1"/>
  <c r="AC2" i="19"/>
  <c r="AC6" i="19" s="1"/>
  <c r="S2" i="19"/>
  <c r="S6" i="19" s="1"/>
  <c r="J2" i="19"/>
  <c r="J6" i="19" s="1"/>
  <c r="AB2" i="19"/>
  <c r="AB6" i="19" s="1"/>
  <c r="R2" i="19"/>
  <c r="R6" i="19" s="1"/>
  <c r="I2" i="19"/>
  <c r="I6" i="19" s="1"/>
  <c r="AA2" i="19"/>
  <c r="AA6" i="19" s="1"/>
  <c r="Q2" i="19"/>
  <c r="Q6" i="19" s="1"/>
  <c r="H2" i="19"/>
  <c r="H6" i="19" s="1"/>
  <c r="Z2" i="19"/>
  <c r="Z6" i="19" s="1"/>
  <c r="P2" i="19"/>
  <c r="P6" i="19" s="1"/>
  <c r="G2" i="19"/>
  <c r="G6" i="19" s="1"/>
  <c r="Y2" i="19"/>
  <c r="Y6" i="19" s="1"/>
  <c r="N2" i="19"/>
  <c r="N6" i="19" s="1"/>
  <c r="F2" i="19"/>
  <c r="F6" i="19" s="1"/>
  <c r="X2" i="19"/>
  <c r="X6" i="19" s="1"/>
  <c r="M2" i="19"/>
  <c r="M6" i="19" s="1"/>
  <c r="U2" i="19"/>
  <c r="U6" i="19" s="1"/>
  <c r="AF2" i="19"/>
  <c r="AF6" i="19" s="1"/>
  <c r="T2" i="19"/>
  <c r="T6" i="19" s="1"/>
  <c r="K2" i="19"/>
  <c r="K6" i="19" s="1"/>
  <c r="L2" i="19"/>
  <c r="L6" i="19" s="1"/>
  <c r="E2" i="19"/>
  <c r="E6" i="19" s="1"/>
  <c r="D2" i="19"/>
  <c r="D6" i="19" s="1"/>
  <c r="C2" i="19"/>
  <c r="C6" i="19" s="1"/>
  <c r="B6" i="19"/>
  <c r="AA2" i="18"/>
  <c r="AA6" i="18" s="1"/>
  <c r="S2" i="18"/>
  <c r="S6" i="18" s="1"/>
  <c r="K2" i="18"/>
  <c r="K6" i="18" s="1"/>
  <c r="C2" i="18"/>
  <c r="C6" i="18" s="1"/>
  <c r="Z2" i="18"/>
  <c r="Z6" i="18" s="1"/>
  <c r="R2" i="18"/>
  <c r="R6" i="18" s="1"/>
  <c r="J2" i="18"/>
  <c r="J6" i="18" s="1"/>
  <c r="Y2" i="18"/>
  <c r="Y6" i="18" s="1"/>
  <c r="Q2" i="18"/>
  <c r="Q6" i="18" s="1"/>
  <c r="I2" i="18"/>
  <c r="I6" i="18" s="1"/>
  <c r="AC2" i="18"/>
  <c r="AC6" i="18" s="1"/>
  <c r="O2" i="18"/>
  <c r="O6" i="18" s="1"/>
  <c r="D2" i="18"/>
  <c r="D6" i="18" s="1"/>
  <c r="AB2" i="18"/>
  <c r="AB6" i="18" s="1"/>
  <c r="N2" i="18"/>
  <c r="N6" i="18" s="1"/>
  <c r="X2" i="18"/>
  <c r="X6" i="18" s="1"/>
  <c r="M2" i="18"/>
  <c r="M6" i="18" s="1"/>
  <c r="W2" i="18"/>
  <c r="W6" i="18" s="1"/>
  <c r="L2" i="18"/>
  <c r="L6" i="18" s="1"/>
  <c r="V2" i="18"/>
  <c r="V6" i="18" s="1"/>
  <c r="H2" i="18"/>
  <c r="H6" i="18" s="1"/>
  <c r="AF2" i="18"/>
  <c r="AF6" i="18" s="1"/>
  <c r="U2" i="18"/>
  <c r="U6" i="18" s="1"/>
  <c r="G2" i="18"/>
  <c r="G6" i="18" s="1"/>
  <c r="AE2" i="18"/>
  <c r="AE6" i="18" s="1"/>
  <c r="T2" i="18"/>
  <c r="T6" i="18" s="1"/>
  <c r="F2" i="18"/>
  <c r="F6" i="18" s="1"/>
  <c r="AD2" i="18"/>
  <c r="AD6" i="18" s="1"/>
  <c r="P2" i="18"/>
  <c r="P6" i="18" s="1"/>
  <c r="E2" i="18"/>
  <c r="E6" i="18" s="1"/>
  <c r="H12" i="28" l="1"/>
  <c r="G5" i="25"/>
  <c r="F8" i="25"/>
  <c r="F2" i="25"/>
  <c r="H5" i="25" l="1"/>
  <c r="G2" i="25"/>
  <c r="I12" i="28"/>
  <c r="G8" i="25"/>
  <c r="I5" i="25" l="1"/>
  <c r="H2" i="25"/>
  <c r="J12" i="28"/>
  <c r="H8" i="25"/>
  <c r="J5" i="25" l="1"/>
  <c r="I8" i="25"/>
  <c r="K12" i="28"/>
  <c r="I2" i="25"/>
  <c r="K5" i="25" l="1"/>
  <c r="J2" i="25"/>
  <c r="J8" i="25"/>
  <c r="L12" i="28"/>
  <c r="K8" i="25" l="1"/>
  <c r="M12" i="28"/>
  <c r="L5" i="25"/>
  <c r="K2" i="25"/>
  <c r="L8" i="25" l="1"/>
  <c r="N12" i="28"/>
  <c r="M5" i="25"/>
  <c r="L2" i="25"/>
  <c r="O12" i="28" l="1"/>
  <c r="N5" i="25"/>
  <c r="M8" i="25"/>
  <c r="M2" i="25"/>
  <c r="P12" i="28" l="1"/>
  <c r="N8" i="25"/>
  <c r="O5" i="25"/>
  <c r="N2" i="25"/>
  <c r="P5" i="25" l="1"/>
  <c r="O2" i="25"/>
  <c r="Q12" i="28"/>
  <c r="O8" i="25"/>
  <c r="Q5" i="25" l="1"/>
  <c r="P2" i="25"/>
  <c r="R12" i="28"/>
  <c r="P8" i="25"/>
  <c r="R5" i="25" l="1"/>
  <c r="Q8" i="25"/>
  <c r="S12" i="28"/>
  <c r="Q2" i="25"/>
  <c r="S5" i="25" l="1"/>
  <c r="R2" i="25"/>
  <c r="R8" i="25"/>
  <c r="T12" i="28"/>
  <c r="S8" i="25" l="1"/>
  <c r="U12" i="28"/>
  <c r="S2" i="25"/>
  <c r="T5" i="25"/>
  <c r="T8" i="25" l="1"/>
  <c r="V12" i="28"/>
  <c r="T2" i="25"/>
  <c r="U5" i="25"/>
  <c r="W12" i="28" l="1"/>
  <c r="U8" i="25"/>
  <c r="V5" i="25"/>
  <c r="U2" i="25"/>
  <c r="X12" i="28" l="1"/>
  <c r="V8" i="25"/>
  <c r="W5" i="25"/>
  <c r="V2" i="25"/>
  <c r="X5" i="25" l="1"/>
  <c r="W2" i="25"/>
  <c r="Y12" i="28"/>
  <c r="W8" i="25"/>
  <c r="Y5" i="25" l="1"/>
  <c r="X2" i="25"/>
  <c r="X8" i="25"/>
  <c r="Z12" i="28"/>
  <c r="Z5" i="25" l="1"/>
  <c r="Y8" i="25"/>
  <c r="AA12" i="28"/>
  <c r="Y2" i="25"/>
  <c r="AA5" i="25" l="1"/>
  <c r="Z2" i="25"/>
  <c r="Z8" i="25"/>
  <c r="AB12" i="28"/>
  <c r="AA8" i="25" l="1"/>
  <c r="AC12" i="28"/>
  <c r="AB5" i="25"/>
  <c r="AA2" i="25"/>
  <c r="AB8" i="25" l="1"/>
  <c r="AD12" i="28"/>
  <c r="AC5" i="25"/>
  <c r="AB2" i="25"/>
  <c r="AE12" i="28" l="1"/>
  <c r="AC8" i="25"/>
  <c r="AD5" i="25"/>
  <c r="AC2" i="25"/>
  <c r="AF12" i="28" l="1"/>
  <c r="AD8" i="25"/>
  <c r="AE5" i="25"/>
  <c r="AD2" i="25"/>
  <c r="AF5" i="25" l="1"/>
  <c r="AE2" i="25"/>
  <c r="AG12" i="28"/>
  <c r="AE8" i="25"/>
  <c r="AF2" i="25" l="1"/>
  <c r="AF8" i="25"/>
  <c r="AH12" i="28"/>
</calcChain>
</file>

<file path=xl/sharedStrings.xml><?xml version="1.0" encoding="utf-8"?>
<sst xmlns="http://schemas.openxmlformats.org/spreadsheetml/2006/main" count="5110" uniqueCount="3138">
  <si>
    <t>BNVFE BAU New Vehicle Fuel Economy</t>
  </si>
  <si>
    <t>Sources:</t>
  </si>
  <si>
    <t>See Notes section for which vehicle types use which sources</t>
  </si>
  <si>
    <t>EIA</t>
  </si>
  <si>
    <t>Annual Energy Outlook 2020</t>
  </si>
  <si>
    <t>https://www.eia.gov/outlooks/aeo/tables_ref.cfm</t>
  </si>
  <si>
    <t>Tables 7, 36, 48, 49, 50</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</si>
  <si>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</si>
  <si>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</si>
  <si>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</si>
  <si>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</si>
  <si>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</si>
  <si>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</si>
  <si>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</si>
  <si>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</si>
  <si>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t>
  </si>
  <si>
    <t>Fuel Cells Fact Sheet</t>
  </si>
  <si>
    <t>https://www.energy.gov/sites/prod/files/2015/11/f27/fcto_fuel_cells_fact_sheet.pdf</t>
  </si>
  <si>
    <t>Others as noted on "Calculations Etc" tab</t>
  </si>
  <si>
    <t>Improvement in EV efficiency relative to start year</t>
  </si>
  <si>
    <t>National Academies Press</t>
  </si>
  <si>
    <t>Transitions to Alternative Vehibles and Fuels</t>
  </si>
  <si>
    <t>https://www.nap.edu/read/18264/chapter/17#290</t>
  </si>
  <si>
    <t>Page 290, Table F.28</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</si>
  <si>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</si>
  <si>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</si>
  <si>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</si>
  <si>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</si>
  <si>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</si>
  <si>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Notes</t>
  </si>
  <si>
    <t>This variable gives fuel economy for new vehicles in units of cargo distance per BTU.</t>
  </si>
  <si>
    <t>passenger LDVs</t>
  </si>
  <si>
    <t>Sources: AEO 7, NAP F28, others as noted on "Calculations Etc" tab</t>
  </si>
  <si>
    <t>New LDV efficiency for passenger vehicles (combining cars and light non-commercial</t>
  </si>
  <si>
    <t>trucks) and for freight vehicles (light commercial trucks) are available from AEO.</t>
  </si>
  <si>
    <t>We use passenger and freight loadings from the variable AVLo to convert to cargo distance, and we use</t>
  </si>
  <si>
    <t>the energy content in gasoline (the most common fuel used by LDVs) to convert to BTU.</t>
  </si>
  <si>
    <t>For passenger LDVs, we take the weighted average of new vehicle fuel economy (by car vs. truck sales)</t>
  </si>
  <si>
    <t xml:space="preserve">and then adjust for the ratio of onroad to tested new vehicle efficiency. </t>
  </si>
  <si>
    <t>We adjust the efficiency for electricity, accounting for the share of electricity used by</t>
  </si>
  <si>
    <t>plug-in hybrids.  (See tab "Calculations Etc" for these values and sources.)</t>
  </si>
  <si>
    <t>Gasoline LDV fuel economy is driven in large part by tightening fuel economy standards,</t>
  </si>
  <si>
    <t>but electric vehicles already vastly exceed these standards.  Therefore, for battery</t>
  </si>
  <si>
    <t>electric vehicles and the electric share of plug-in hybrid vehicles, we use an improvement</t>
  </si>
  <si>
    <t>rate from a National Academies study rather than following the</t>
  </si>
  <si>
    <t>improvement rate of gasoline LDVs.</t>
  </si>
  <si>
    <t>passenger HDVs</t>
  </si>
  <si>
    <t>Sources: AEO 7, 36,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</si>
  <si>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</si>
  <si>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</si>
  <si>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We divide the passenger-miles for each technology by the energy demand for the respective technologies.</t>
  </si>
  <si>
    <t>Diesel HDV fuel economy is driven in large part by tightening fuel economy standards,</t>
  </si>
  <si>
    <t>improvement rate of Diesel HDVs.</t>
  </si>
  <si>
    <t>freight LDVs and HDVs</t>
  </si>
  <si>
    <t>Sources: AEO 50, NAP F28, others as noted on "Calculations Etc" tab</t>
  </si>
  <si>
    <t>As explained in trans/SYFAFE, we choose to separate gasoline HDVs from EIA into the freight LDV category.</t>
  </si>
  <si>
    <t>Here, we take the calculated start year stock efficiencies from SYFAFE, then adjust by the ratio of new to stock fuel efficiency from AEO.</t>
  </si>
  <si>
    <t>freight and passenger aircraft</t>
  </si>
  <si>
    <t>Sources: AEO 48, AEO 49</t>
  </si>
  <si>
    <t xml:space="preserve">We take overall passenger*miles and freight ton*miles from AEO 48.  We divide by overall aircraft </t>
  </si>
  <si>
    <t>fuel use (apportioning fuel use between passenger and freight aircraft based on</t>
  </si>
  <si>
    <t>fractions of the active aircraft stock that consist of these types, from AEO 49).</t>
  </si>
  <si>
    <t>We multiply by the ratio of new aircraft fuel economy to fleet average aircraft</t>
  </si>
  <si>
    <t>fuel economy (from AEO 48).</t>
  </si>
  <si>
    <t xml:space="preserve">Note - for 2020-2021 we use 2022 fuel economy values to avoid errors from covid recession </t>
  </si>
  <si>
    <t>freight rail</t>
  </si>
  <si>
    <t>Sources: AEO 7, AEO 48, AEO 49</t>
  </si>
  <si>
    <t>Freight rail efficiency is available directly from AEO 7.  Since a ratio of new rail fuel</t>
  </si>
  <si>
    <t>economy to fleet average rail fuel economy is not available, we multiply by the</t>
  </si>
  <si>
    <t>ratio for aircraft, as noted above.</t>
  </si>
  <si>
    <t>passenger rail</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</si>
  <si>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</si>
  <si>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</si>
  <si>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</si>
  <si>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freight ships</t>
  </si>
  <si>
    <t>Freight ship efficiency (for domestic shipping) is available directly from AEO 7.  We</t>
  </si>
  <si>
    <t>use this value to represent all freight shipping. We hold it constant through 2050,</t>
  </si>
  <si>
    <t>as we find incorporating the domestic shipping efficiency improvements results in</t>
  </si>
  <si>
    <t>undercounting energy use (as reported in AEO Table 7) in later years.</t>
  </si>
  <si>
    <t>Since a ratio of new ship fuel economy</t>
  </si>
  <si>
    <t>to fleet average ship fuel economy is not available, we multiply by that ratio for aircraft,</t>
  </si>
  <si>
    <t>calculated as noted above.</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</si>
  <si>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</si>
  <si>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</si>
  <si>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</si>
  <si>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</si>
  <si>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</si>
  <si>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</si>
  <si>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</si>
  <si>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</si>
  <si>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</si>
  <si>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</si>
  <si>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passenger motorbikes</t>
  </si>
  <si>
    <t>Sources: AEO 36, NTS 1-40</t>
  </si>
  <si>
    <t>Passenger*miles are taken for a single, historical year (NTS 1-40) and divided by the energy</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</si>
  <si>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</si>
  <si>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</si>
  <si>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</si>
  <si>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</si>
  <si>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</si>
  <si>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freight motorbikes</t>
  </si>
  <si>
    <t>This vehicle type is not used in the U.S. model.</t>
  </si>
  <si>
    <t>NTS_YR</t>
  </si>
  <si>
    <t>highogs.d120120a</t>
  </si>
  <si>
    <t>Report</t>
  </si>
  <si>
    <t>Annual Energy Outlook 2021</t>
  </si>
  <si>
    <t>Scenario</t>
  </si>
  <si>
    <t>ref2021</t>
  </si>
  <si>
    <t>Reference case</t>
  </si>
  <si>
    <t>Datekey</t>
  </si>
  <si>
    <t>d113020a</t>
  </si>
  <si>
    <t>Release Date</t>
  </si>
  <si>
    <t xml:space="preserve"> January 2021</t>
  </si>
  <si>
    <t>TKI000</t>
  </si>
  <si>
    <t>7. Transportation Sector Key Indicators and Delivered Energy Consumption</t>
  </si>
  <si>
    <t>Compound</t>
  </si>
  <si>
    <t xml:space="preserve"> Growth </t>
  </si>
  <si>
    <t xml:space="preserve">2020-2050 </t>
  </si>
  <si>
    <t xml:space="preserve"> Key Indicators and Consumption</t>
  </si>
  <si>
    <t>(percent)</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</si>
  <si>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</si>
  <si>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</si>
  <si>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</si>
  <si>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</si>
  <si>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</si>
  <si>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</si>
  <si>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</si>
  <si>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</si>
  <si>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</si>
  <si>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</si>
  <si>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</si>
  <si>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</si>
  <si>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</si>
  <si>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</si>
  <si>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</si>
  <si>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</si>
  <si>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</si>
  <si>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</si>
  <si>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</si>
  <si>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</si>
  <si>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</si>
  <si>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</si>
  <si>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</si>
  <si>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</si>
  <si>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</si>
  <si>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</si>
  <si>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</si>
  <si>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</si>
  <si>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</si>
  <si>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</si>
  <si>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</si>
  <si>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</si>
  <si>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</si>
  <si>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</si>
  <si>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</si>
  <si>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</si>
  <si>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</si>
  <si>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</si>
  <si>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</si>
  <si>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</si>
  <si>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</si>
  <si>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</si>
  <si>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</si>
  <si>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</si>
  <si>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</si>
  <si>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</si>
  <si>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</si>
  <si>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</si>
  <si>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</si>
  <si>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</si>
  <si>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</si>
  <si>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</si>
  <si>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</si>
  <si>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</si>
  <si>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</si>
  <si>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</si>
  <si>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</si>
  <si>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</si>
  <si>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</si>
  <si>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</si>
  <si>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</si>
  <si>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</si>
  <si>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</si>
  <si>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</si>
  <si>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</si>
  <si>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</si>
  <si>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</si>
  <si>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</si>
  <si>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</si>
  <si>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</si>
  <si>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</si>
  <si>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</si>
  <si>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</si>
  <si>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</si>
  <si>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</si>
  <si>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</si>
  <si>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</si>
  <si>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</si>
  <si>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</si>
  <si>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</si>
  <si>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</si>
  <si>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</si>
  <si>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</si>
  <si>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</si>
  <si>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</si>
  <si>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</si>
  <si>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</si>
  <si>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</si>
  <si>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</si>
  <si>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</si>
  <si>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</si>
  <si>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</si>
  <si>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</si>
  <si>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</si>
  <si>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</si>
  <si>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</si>
  <si>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</si>
  <si>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</si>
  <si>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</si>
  <si>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</si>
  <si>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</si>
  <si>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</si>
  <si>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</si>
  <si>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</si>
  <si>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</si>
  <si>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</si>
  <si>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</si>
  <si>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</si>
  <si>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</si>
  <si>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</si>
  <si>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</si>
  <si>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</si>
  <si>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</si>
  <si>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</si>
  <si>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</si>
  <si>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</si>
  <si>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</si>
  <si>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</si>
  <si>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ORIGINAL EIA CODE</t>
  </si>
  <si>
    <t>Growth (2020-2050)</t>
  </si>
  <si>
    <t>TEU000</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</si>
  <si>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</si>
  <si>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</si>
  <si>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</si>
  <si>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</si>
  <si>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</si>
  <si>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api key</t>
  </si>
  <si>
    <t>units</t>
  </si>
  <si>
    <t>45-AEO2021.2.</t>
  </si>
  <si>
    <t>Highway</t>
  </si>
  <si>
    <t>45-AEO2021.3.</t>
  </si>
  <si>
    <t>TEU000:ba_Light-DutyVeh</t>
  </si>
  <si>
    <t>Light-Duty Vehicles</t>
  </si>
  <si>
    <t>Transportation Energy Use: Highway: Light-Duty Vehicles: High oil and gas supply</t>
  </si>
  <si>
    <t>45-AEO2021.4.highogs-d120120a</t>
  </si>
  <si>
    <t>trillion Btu</t>
  </si>
  <si>
    <t>TEU000:ba_Automobiles</t>
  </si>
  <si>
    <t>Automobiles</t>
  </si>
  <si>
    <t>Transportation Energy Use: Highway: Light-Duty Vehicles: Automobiles: High oil and gas supply</t>
  </si>
  <si>
    <t>45-AEO2021.5.highogs-d120120a</t>
  </si>
  <si>
    <t>TEU000:ba_LightTrucks</t>
  </si>
  <si>
    <t>Light Trucks</t>
  </si>
  <si>
    <t>Transportation Energy Use: Highway: Light-Duty Vehicles: Light Trucks: High oil and gas supply</t>
  </si>
  <si>
    <t>45-AEO2021.6.highogs-d120120a</t>
  </si>
  <si>
    <t>TEU000:ba_Motorcycles</t>
  </si>
  <si>
    <t>Motorcycles</t>
  </si>
  <si>
    <t>Transportation Energy Use: Highway: Light-Duty Vehicles: Motorcycles: High oil and gas supply</t>
  </si>
  <si>
    <t>45-AEO2021.7.highogs-d120120a</t>
  </si>
  <si>
    <t>TEU000:ba_CommercialLig</t>
  </si>
  <si>
    <t>Commercial Light Trucks</t>
  </si>
  <si>
    <t>Transportation Energy Use: Highway: Commercial Light Trucks: High oil and gas supply</t>
  </si>
  <si>
    <t>45-AEO2021.8.highogs-d120120a</t>
  </si>
  <si>
    <t>TEU000:ba_Buses</t>
  </si>
  <si>
    <t>Buses</t>
  </si>
  <si>
    <t>Transportation Energy Use: Highway: Buses: High oil and gas supply</t>
  </si>
  <si>
    <t>45-AEO2021.9.highogs-d120120a</t>
  </si>
  <si>
    <t>TEU000:ba_Transit</t>
  </si>
  <si>
    <t>Transit</t>
  </si>
  <si>
    <t>Transportation Energy Use: Highway: Buses: Transit: High oil and gas supply</t>
  </si>
  <si>
    <t>45-AEO2021.10.highogs-d120120a</t>
  </si>
  <si>
    <t>TEU000:ba_Intercity</t>
  </si>
  <si>
    <t>Intercity</t>
  </si>
  <si>
    <t>Transportation Energy Use: Highway: Buses: Intercity: High oil and gas supply</t>
  </si>
  <si>
    <t>45-AEO2021.11.highogs-d120120a</t>
  </si>
  <si>
    <t>TEU000:ba_School</t>
  </si>
  <si>
    <t>School</t>
  </si>
  <si>
    <t>Transportation Energy Use: Highway: Buses: School: High oil and gas supply</t>
  </si>
  <si>
    <t>45-AEO2021.12.highogs-d120120a</t>
  </si>
  <si>
    <t>TEU000:ba_FreightTrucks</t>
  </si>
  <si>
    <t>Freight Trucks</t>
  </si>
  <si>
    <t>Transportation Energy Use: Highway: Freight Trucks: High oil and gas supply</t>
  </si>
  <si>
    <t>45-AEO2021.13.highogs-d120120a</t>
  </si>
  <si>
    <t>TEU000:ba_LightMedium</t>
  </si>
  <si>
    <t>Light Medium</t>
  </si>
  <si>
    <t>Transportation Energy Use: Highway: Freight Trucks: Light Medium: High oil and gas supply</t>
  </si>
  <si>
    <t>45-AEO2021.14.highogs-d120120a</t>
  </si>
  <si>
    <t>TEU000:ba_Medium</t>
  </si>
  <si>
    <t>Medium</t>
  </si>
  <si>
    <t>Transportation Energy Use: Highway: Freight Trucks: Medium: High oil and gas supply</t>
  </si>
  <si>
    <t>45-AEO2021.15.highogs-d120120a</t>
  </si>
  <si>
    <t>TEU000:ba_Large(&gt;26000p</t>
  </si>
  <si>
    <t>Large  (&gt; 26000 pounds)</t>
  </si>
  <si>
    <t>Transportation Energy Use: Highway: Freight Trucks: Large: High oil and gas supply</t>
  </si>
  <si>
    <t>45-AEO2021.16.highogs-d120120a</t>
  </si>
  <si>
    <t>Non-Highway</t>
  </si>
  <si>
    <t>45-AEO2021.18.</t>
  </si>
  <si>
    <t>TEU000:ca_Air</t>
  </si>
  <si>
    <t>Air</t>
  </si>
  <si>
    <t>Transportation Energy Use: Non-Highway: Air: High oil and gas supply</t>
  </si>
  <si>
    <t>45-AEO2021.19.highogs-d120120a</t>
  </si>
  <si>
    <t>TEU000:ca_GeneralAviati</t>
  </si>
  <si>
    <t>General Aviation</t>
  </si>
  <si>
    <t>Transportation Energy Use: Non-Highway: Air: General Aviation: High oil and gas supply</t>
  </si>
  <si>
    <t>45-AEO2021.20.highogs-d120120a</t>
  </si>
  <si>
    <t>TEU000:ca_DomesticAirCa</t>
  </si>
  <si>
    <t>Domestic Passenger</t>
  </si>
  <si>
    <t>Transportation Energy Use: Non-Highway: Air: Domestic Passenger: High oil and gas supply</t>
  </si>
  <si>
    <t>45-AEO2021.21.highogs-d120120a</t>
  </si>
  <si>
    <t>TEU000:ca_International</t>
  </si>
  <si>
    <t>International Passenger</t>
  </si>
  <si>
    <t>Transportation Energy Use: Non-Highway: Air: International Passenger: High oil and gas supply</t>
  </si>
  <si>
    <t>45-AEO2021.22.highogs-d120120a</t>
  </si>
  <si>
    <t>TEU000:ca_FreightCarrie</t>
  </si>
  <si>
    <t>Dedicated Freight</t>
  </si>
  <si>
    <t>Transportation Energy Use: Non-Highway: Air: Dedicated Freight: High oil and gas supply</t>
  </si>
  <si>
    <t>45-AEO2021.23.highogs-d120120a</t>
  </si>
  <si>
    <t>TEU000:ca_Water</t>
  </si>
  <si>
    <t>Water</t>
  </si>
  <si>
    <t>Transportation Energy Use: Non-Highway: Water: High oil and gas supply</t>
  </si>
  <si>
    <t>45-AEO2021.24.highogs-d120120a</t>
  </si>
  <si>
    <t>TEU000:ca_Freight</t>
  </si>
  <si>
    <t>Freight</t>
  </si>
  <si>
    <t>Transportation Energy Use: Non-Highway: Water: Freight: High oil and gas supply</t>
  </si>
  <si>
    <t>45-AEO2021.25.highogs-d120120a</t>
  </si>
  <si>
    <t>TEU000:ca_DomesticShipp</t>
  </si>
  <si>
    <t>Domestic Shipping</t>
  </si>
  <si>
    <t>Transportation Energy Use: Non-Highway: Water: Freight: Domestic Shipping: High oil and gas supply</t>
  </si>
  <si>
    <t>45-AEO2021.26.highogs-d120120a</t>
  </si>
  <si>
    <t>TEU000:da_International</t>
  </si>
  <si>
    <t>International Shipping</t>
  </si>
  <si>
    <t>Transportation Energy Use: Non-Highway: Water: Freight: International Shipping: High oil and gas supply</t>
  </si>
  <si>
    <t>45-AEO2021.27.highogs-d120120a</t>
  </si>
  <si>
    <t>TEU000:da_RecreationalB</t>
  </si>
  <si>
    <t>Recreational Boats</t>
  </si>
  <si>
    <t>Transportation Energy Use: Non-Highway: Water: Recreational Boats: High oil and gas supply</t>
  </si>
  <si>
    <t>45-AEO2021.28.highogs-d120120a</t>
  </si>
  <si>
    <t>TEU000:da_Rail</t>
  </si>
  <si>
    <t>Rail</t>
  </si>
  <si>
    <t>Transportation Energy Use: Non-Highway: Rail: High oil and gas supply</t>
  </si>
  <si>
    <t>45-AEO2021.29.highogs-d120120a</t>
  </si>
  <si>
    <t>TEU000:da_Freight</t>
  </si>
  <si>
    <t>Transportation Energy Use: Non-Highway: Rail: Freight: High oil and gas supply</t>
  </si>
  <si>
    <t>45-AEO2021.30.highogs-d120120a</t>
  </si>
  <si>
    <t>TEU000:da_Passenger</t>
  </si>
  <si>
    <t>Passenger</t>
  </si>
  <si>
    <t>Transportation Energy Use: Non-Highway: Rail: Passenger: High oil and gas supply</t>
  </si>
  <si>
    <t>45-AEO2021.31.highogs-d120120a</t>
  </si>
  <si>
    <t>TEU000:da_Intercity</t>
  </si>
  <si>
    <t>Transportation Energy Use: Non-Highway: Rail: Passenger: Intercity: High oil and gas supply</t>
  </si>
  <si>
    <t>45-AEO2021.32.highogs-d120120a</t>
  </si>
  <si>
    <t>TEU000:da_Transit</t>
  </si>
  <si>
    <t>Transportation Energy Use: Non-Highway: Rail: Passenger: Transit: High oil and gas supply</t>
  </si>
  <si>
    <t>45-AEO2021.33.highogs-d120120a</t>
  </si>
  <si>
    <t>TEU000:da_Commuter</t>
  </si>
  <si>
    <t>Commuter</t>
  </si>
  <si>
    <t>Transportation Energy Use: Non-Highway: Rail: Passenger: Commuter: High oil and gas supply</t>
  </si>
  <si>
    <t>45-AEO2021.34.highogs-d120120a</t>
  </si>
  <si>
    <t>TEU000:da_Lubricants</t>
  </si>
  <si>
    <t>Lubricants</t>
  </si>
  <si>
    <t>Transportation Energy Use: Non-Highway: Lubricants: High oil and gas supply</t>
  </si>
  <si>
    <t>45-AEO2021.35.highogs-d120120a</t>
  </si>
  <si>
    <t>TEU000:da_PipelineFuelN</t>
  </si>
  <si>
    <t>Pipeline Fuel Natural Gas</t>
  </si>
  <si>
    <t>Transportation Energy Use: Non-Highway: Pipeline Fuel Natural Gas: High oil and gas supply</t>
  </si>
  <si>
    <t>45-AEO2021.36.highogs-d120120a</t>
  </si>
  <si>
    <t>TEU000:ea_MilitaryUse</t>
  </si>
  <si>
    <t>Military Use</t>
  </si>
  <si>
    <t>Transportation Energy Use: Military Use: High oil and gas supply</t>
  </si>
  <si>
    <t>45-AEO2021.38.highogs-d120120a</t>
  </si>
  <si>
    <t>TEU000:ea_Aviation</t>
  </si>
  <si>
    <t>Jet Fuel and Aviation Gasoline</t>
  </si>
  <si>
    <t>Transportation Energy Use: Military Use: Aviation: High oil and gas supply</t>
  </si>
  <si>
    <t>45-AEO2021.39.highogs-d120120a</t>
  </si>
  <si>
    <t>TEU000:ea_ResidualFuelU</t>
  </si>
  <si>
    <t>Residual Fuel Oil</t>
  </si>
  <si>
    <t>Transportation Energy Use: Military Use: Residual Fuel Oil: High oil and gas supply</t>
  </si>
  <si>
    <t>45-AEO2021.40.highogs-d120120a</t>
  </si>
  <si>
    <t>TEU000:ea_DistillateFue</t>
  </si>
  <si>
    <t>Distillates and Diesel</t>
  </si>
  <si>
    <t>Transportation Energy Use: Military Use: Distillate Fuel Oil: High oil and gas supply</t>
  </si>
  <si>
    <t>45-AEO2021.41.highogs-d120120a</t>
  </si>
  <si>
    <t>TEU000:fa_Total</t>
  </si>
  <si>
    <t>Total</t>
  </si>
  <si>
    <t>Transportation Energy Use: Total: High oil and gas supply</t>
  </si>
  <si>
    <t>45-AEO2021.43.highogs-d120120a</t>
  </si>
  <si>
    <t>Energy Use by Type</t>
  </si>
  <si>
    <t>45-AEO2021.45.</t>
  </si>
  <si>
    <t>TEU000:ga_MotorGasoline</t>
  </si>
  <si>
    <t>Motor Gasoline excluding E85</t>
  </si>
  <si>
    <t>Transportation Energy Use: Petroleum: Motor Gasoline: High oil and gas supply</t>
  </si>
  <si>
    <t>45-AEO2021.46.highogs-d120120a</t>
  </si>
  <si>
    <t>TEU000:ga_Ethanol</t>
  </si>
  <si>
    <t>E85</t>
  </si>
  <si>
    <t>Transportation Energy Use: E85: High oil and gas supply</t>
  </si>
  <si>
    <t>45-AEO2021.47.highogs-d120120a</t>
  </si>
  <si>
    <t>TEU000:ga_Distillate(di</t>
  </si>
  <si>
    <t>Diesel</t>
  </si>
  <si>
    <t>Transportation Energy Use: Petroleum: Diesel: High oil and gas supply</t>
  </si>
  <si>
    <t>45-AEO2021.48.highogs-d120120a</t>
  </si>
  <si>
    <t>TEU000:ga_JetFuel(keros</t>
  </si>
  <si>
    <t>Jet Fuel (kerosene &amp; naphtha)</t>
  </si>
  <si>
    <t>Transportation Energy Use: Petroleum: Jet Fuel: High oil and gas supply</t>
  </si>
  <si>
    <t>45-AEO2021.49.highogs-d120120a</t>
  </si>
  <si>
    <t>TEU000:ga_ResidualOil</t>
  </si>
  <si>
    <t>Transportation Energy Use: Petroleum: Residual Fuel Oil: High oil and gas supply</t>
  </si>
  <si>
    <t>45-AEO2021.50.highogs-d120120a</t>
  </si>
  <si>
    <t>TEU000:ga_AviationGasol</t>
  </si>
  <si>
    <t>Aviation Gasoline</t>
  </si>
  <si>
    <t>Transportation Energy Use: Petroleum: Aviation Gasoline: High oil and gas supply</t>
  </si>
  <si>
    <t>45-AEO2021.51.highogs-d120120a</t>
  </si>
  <si>
    <t>TEU000:ga_LiquefiedPetr</t>
  </si>
  <si>
    <t>Propane</t>
  </si>
  <si>
    <t>Transportation Energy Use: Petroleum: Propane: High oil and gas supply</t>
  </si>
  <si>
    <t>45-AEO2021.52.highogs-d120120a</t>
  </si>
  <si>
    <t>TEU000:ga_Lubricants</t>
  </si>
  <si>
    <t>Transportation Energy Use: Petroleum: Lubricants: High oil and gas supply</t>
  </si>
  <si>
    <t>45-AEO2021.53.highogs-d120120a</t>
  </si>
  <si>
    <t>TEU000:ga_PetroleumSubt</t>
  </si>
  <si>
    <t>Petroleum and Other Liquids Subtotal</t>
  </si>
  <si>
    <t>Transportation Energy Use: Petroleum Subtotal: High oil and gas supply</t>
  </si>
  <si>
    <t>45-AEO2021.54.highogs-d120120a</t>
  </si>
  <si>
    <t>TEU000:ga_Methanol</t>
  </si>
  <si>
    <t>M85</t>
  </si>
  <si>
    <t>Transportation Energy Use: M85: High oil and gas supply</t>
  </si>
  <si>
    <t>45-AEO2021.55.highogs-d120120a</t>
  </si>
  <si>
    <t>- -</t>
  </si>
  <si>
    <t>TEU000:ga_Electricity</t>
  </si>
  <si>
    <t>Electricity</t>
  </si>
  <si>
    <t>Transportation Energy Use: Electricity: High oil and gas supply</t>
  </si>
  <si>
    <t>45-AEO2021.56.highogs-d120120a</t>
  </si>
  <si>
    <t>TEU000:ga_CompressedNat</t>
  </si>
  <si>
    <t>Compressed/Liquefied Natural Gas</t>
  </si>
  <si>
    <t>Transportation Energy Use: Natural Gas: High oil and gas supply</t>
  </si>
  <si>
    <t>45-AEO2021.57.highogs-d120120a</t>
  </si>
  <si>
    <t>TEU000:ga_LiquidHydroge</t>
  </si>
  <si>
    <t>Hydrogen</t>
  </si>
  <si>
    <t>Transportation Energy Use: Hydrogen: High oil and gas supply</t>
  </si>
  <si>
    <t>45-AEO2021.58.highogs-d120120a</t>
  </si>
  <si>
    <t>TEU000:ga_PipelineFuelN</t>
  </si>
  <si>
    <t>Transportation Energy Use: Pipeline Fuel Natural Gas: High oil and gas supply</t>
  </si>
  <si>
    <t>45-AEO2021.59.highogs-d120120a</t>
  </si>
  <si>
    <t>TEU000:ha_TotalConsumpt</t>
  </si>
  <si>
    <t>Total Consumption</t>
  </si>
  <si>
    <t>Transportation: Total Energy Use: High oil and gas supply</t>
  </si>
  <si>
    <t>45-AEO2021.61.highogs-d120120a</t>
  </si>
  <si>
    <t>TEF000</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</si>
  <si>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</si>
  <si>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</si>
  <si>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</si>
  <si>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TEF000:ba_Total</t>
  </si>
  <si>
    <t>Light-Duty Vehicle</t>
  </si>
  <si>
    <t>Transportation Energy Use: Light-Duty Vehicle: Total: High oil and gas supply</t>
  </si>
  <si>
    <t>46-AEO2021.2.highogs-d120120a</t>
  </si>
  <si>
    <t>TEF000:ba_MotorGasoline</t>
  </si>
  <si>
    <t>Transportation Energy Use: Light-Duty Vehicle: Motor Gasoline: High oil and gas supply</t>
  </si>
  <si>
    <t>46-AEO2021.3.highogs-d120120a</t>
  </si>
  <si>
    <t>TEF000:ba_Ethanol</t>
  </si>
  <si>
    <t>Transportation Energy Use: Light-Duty Vehicle: Ethanol: High oil and gas supply</t>
  </si>
  <si>
    <t>46-AEO2021.4.highogs-d120120a</t>
  </si>
  <si>
    <t>TEF000:ba_Distillate(di</t>
  </si>
  <si>
    <t>Distillate Fuel Oil (diesel)</t>
  </si>
  <si>
    <t>Transportation Energy Use: Light-Duty Vehicle: Distillate Fuel Oil: High oil and gas supply</t>
  </si>
  <si>
    <t>46-AEO2021.5.highogs-d120120a</t>
  </si>
  <si>
    <t>TEF000:ba_CompressedNat</t>
  </si>
  <si>
    <t>Transportation Energy Use: Light-Duty Vehicle: Natural Gas: High oil and gas supply</t>
  </si>
  <si>
    <t>46-AEO2021.6.highogs-d120120a</t>
  </si>
  <si>
    <t>TEF000:ba_LiquefiedPetr</t>
  </si>
  <si>
    <t>Transportation Energy Use: Light-Duty Vehicle: Propane: High oil and gas supply</t>
  </si>
  <si>
    <t>46-AEO2021.7.highogs-d120120a</t>
  </si>
  <si>
    <t>TEF000:ba_Electricity</t>
  </si>
  <si>
    <t>Transportation Energy Use: Light-Duty Vehicle: Electricity: High oil and gas supply</t>
  </si>
  <si>
    <t>46-AEO2021.8.highogs-d120120a</t>
  </si>
  <si>
    <t>TEF000:ba_LiquidHydroge</t>
  </si>
  <si>
    <t>Transportation Energy Use: Light-Duty Vehicle: Hydrogen: High oil and gas supply</t>
  </si>
  <si>
    <t>46-AEO2021.9.highogs-d120120a</t>
  </si>
  <si>
    <t>TEF000:ca_CommercialLig</t>
  </si>
  <si>
    <t>Transportation Energy Use: Commercial Light Trucks: Total: High oil and gas supply</t>
  </si>
  <si>
    <t>46-AEO2021.29.highogs-d120120a</t>
  </si>
  <si>
    <t>TEF000:clt_MotorGas</t>
  </si>
  <si>
    <t>Transportation Energy Use: Commercial Light Trucks: Motor Gasoline: High oil and gas supply</t>
  </si>
  <si>
    <t>46-AEO2021.30.highogs-d120120a</t>
  </si>
  <si>
    <t>TEF000:clt_e85</t>
  </si>
  <si>
    <t>Transportation Energy Use: Commercial Light Trucks: E85: High oil and gas supply</t>
  </si>
  <si>
    <t>46-AEO2021.31.highogs-d120120a</t>
  </si>
  <si>
    <t>TEF000:clt_Diesel</t>
  </si>
  <si>
    <t>Transportation Energy Use: Commercial Light Trucks: Distillate Fuel Oil: High oil and gas supply</t>
  </si>
  <si>
    <t>46-AEO2021.32.highogs-d120120a</t>
  </si>
  <si>
    <t>TEF000:clt_propane</t>
  </si>
  <si>
    <t>Transportation Energy Use: Commercial Light Trucks: Propane: High oil and gas supply</t>
  </si>
  <si>
    <t>46-AEO2021.33.highogs-d120120a</t>
  </si>
  <si>
    <t>TEF000:clt_natural_gas</t>
  </si>
  <si>
    <t>Transportation Energy Use: Commercial Light Trucks: Natural Gas: High oil and gas supply</t>
  </si>
  <si>
    <t>46-AEO2021.34.highogs-d120120a</t>
  </si>
  <si>
    <t>TEF000:clt_electricity</t>
  </si>
  <si>
    <t>Transportation Energy Use: Commercial Light Trucks: Electricity: High oil and gas supply</t>
  </si>
  <si>
    <t>46-AEO2021.35.highogs-d120120a</t>
  </si>
  <si>
    <t>TEF000:clt_hydrogen</t>
  </si>
  <si>
    <t>Transportation Energy Use: Commercial Light Trucks: Hydrogen: High oil and gas supply</t>
  </si>
  <si>
    <t>46-AEO2021.36.highogs-d120120a</t>
  </si>
  <si>
    <t>TEF000:da_Total</t>
  </si>
  <si>
    <t>Transportation Energy Use: Freight Trucks: Total: High oil and gas supply</t>
  </si>
  <si>
    <t>46-AEO2021.38.highogs-d120120a</t>
  </si>
  <si>
    <t>TEF000:da_MotorGasoline</t>
  </si>
  <si>
    <t>Motor Gasoline</t>
  </si>
  <si>
    <t>Transportation Energy Use: Freight Trucks: Motor Gasoline: High oil and gas supply</t>
  </si>
  <si>
    <t>46-AEO2021.39.highogs-d120120a</t>
  </si>
  <si>
    <t>TEF000:da_Distillate(di</t>
  </si>
  <si>
    <t>Transportation Energy Use: Freight Trucks: Distillate Fuel Oil: High oil and gas supply</t>
  </si>
  <si>
    <t>46-AEO2021.40.highogs-d120120a</t>
  </si>
  <si>
    <t>TEF000:da_CompressedNat</t>
  </si>
  <si>
    <t>Transportation Energy Use: Freight Trucks: Natural Gas: High oil and gas supply</t>
  </si>
  <si>
    <t>46-AEO2021.41.highogs-d120120a</t>
  </si>
  <si>
    <t>TEF000:da_LiquefiedPetr</t>
  </si>
  <si>
    <t>Transportation Energy Use: Freight Trucks: Propane: High oil and gas supply</t>
  </si>
  <si>
    <t>46-AEO2021.42.highogs-d120120a</t>
  </si>
  <si>
    <t>TEF000:ft_eeeeeeeeeee85</t>
  </si>
  <si>
    <t>Transportation Energy Use: Freight Trucks: E85: High oil and gas supply</t>
  </si>
  <si>
    <t>46-AEO2021.43.highogs-d120120a</t>
  </si>
  <si>
    <t>TEF000:ft_electricity</t>
  </si>
  <si>
    <t>Transportation Energy Use: Freight Trucks: Electricity: High oil and gas supply</t>
  </si>
  <si>
    <t>46-AEO2021.44.highogs-d120120a</t>
  </si>
  <si>
    <t>TEF000:ft_hydrogen</t>
  </si>
  <si>
    <t>Transportation Energy Use: Freight Trucks: Hydrogen: High oil and gas supply</t>
  </si>
  <si>
    <t>46-AEO2021.45.highogs-d120120a</t>
  </si>
  <si>
    <t>TEF000:ea_Total</t>
  </si>
  <si>
    <t>Freight Rail</t>
  </si>
  <si>
    <t>Transportation Energy Use: Freight Rail: Total: High oil and gas supply</t>
  </si>
  <si>
    <t>46-AEO2021.48.highogs-d120120a</t>
  </si>
  <si>
    <t>TEF000:ea_Distillate(di</t>
  </si>
  <si>
    <t>Transportation Energy Use: Freight Rail: Distillate Fuel Oil: High oil and gas supply</t>
  </si>
  <si>
    <t>46-AEO2021.49.highogs-d120120a</t>
  </si>
  <si>
    <t>TEF000:ea_ResidualOil</t>
  </si>
  <si>
    <t>Transportation Energy Use: Freight Rail: Residual Fuel Oil: High oil and gas supply</t>
  </si>
  <si>
    <t>46-AEO2021.50.highogs-d120120a</t>
  </si>
  <si>
    <t>TEF000:ea_SeeEnGee</t>
  </si>
  <si>
    <t>Compressed Natural Gas</t>
  </si>
  <si>
    <t>Transportation Energy Use: Freight Rail: CNG: High oil and gas supply</t>
  </si>
  <si>
    <t>46-AEO2021.51.highogs-d120120a</t>
  </si>
  <si>
    <t>TEF000:ea_LiquidNG</t>
  </si>
  <si>
    <t>Liquefied Natural Gas</t>
  </si>
  <si>
    <t>Transportation Energy Use: Freight Rail: LNG: High oil and gas supply</t>
  </si>
  <si>
    <t>46-AEO2021.52.highogs-d120120a</t>
  </si>
  <si>
    <t>TEF000:fa_Total</t>
  </si>
  <si>
    <t>Transportation Energy Use: Domestic Shipping: Total: High oil and gas supply</t>
  </si>
  <si>
    <t>46-AEO2021.54.highogs-d120120a</t>
  </si>
  <si>
    <t>TEF000:fa_Distillate(di</t>
  </si>
  <si>
    <t>Transportation Energy Use: Domestic Shipping: Distillate Fuel Oil: High oil and gas supply</t>
  </si>
  <si>
    <t>46-AEO2021.55.highogs-d120120a</t>
  </si>
  <si>
    <t>TEF000:fa_ResidualOil</t>
  </si>
  <si>
    <t>Residual Oil</t>
  </si>
  <si>
    <t>Transportation Energy Use: Domestic Shipping: Residual Oil: High oil and gas supply</t>
  </si>
  <si>
    <t>46-AEO2021.56.highogs-d120120a</t>
  </si>
  <si>
    <t>TEF000:fa_MotorGasoline</t>
  </si>
  <si>
    <t>Transportation Energy Use: Domestic Shipping: CNG: High oil and gas supply</t>
  </si>
  <si>
    <t>46-AEO2021.57.highogs-d120120a</t>
  </si>
  <si>
    <t>TEF000:fa_LiquidNG</t>
  </si>
  <si>
    <t>Transportation Energy Use: Domestic Shipping: LNG: High oil and gas supply</t>
  </si>
  <si>
    <t>46-AEO2021.58.highogs-d120120a</t>
  </si>
  <si>
    <t>TEF000:ga_Total</t>
  </si>
  <si>
    <t>Transportation Energy Use: International Shipping: Total: High oil and gas supply</t>
  </si>
  <si>
    <t>46-AEO2021.60.highogs-d120120a</t>
  </si>
  <si>
    <t>TEF000:ga_Distillate(di</t>
  </si>
  <si>
    <t>Transportation Energy Use: International Shipping: Distillate Fuel Oil: High oil and gas supply</t>
  </si>
  <si>
    <t>46-AEO2021.61.highogs-d120120a</t>
  </si>
  <si>
    <t>TEF000:ga_ResidualOil</t>
  </si>
  <si>
    <t>Transportation Energy Use: International Shipping: Residual Oil: High oil and gas supply</t>
  </si>
  <si>
    <t>46-AEO2021.62.highogs-d120120a</t>
  </si>
  <si>
    <t>TEF000:ga_SeeEnGee</t>
  </si>
  <si>
    <t>Transportation Energy Use: International Shipping: CNG: High oil and gas supply</t>
  </si>
  <si>
    <t>46-AEO2021.63.highogs-d120120a</t>
  </si>
  <si>
    <t>TEF000:ga_LiquidNG</t>
  </si>
  <si>
    <t>Transportation Energy Use: International Shipping: LNG: High oil and gas supply</t>
  </si>
  <si>
    <t>46-AEO2021.64.highogs-d120120a</t>
  </si>
  <si>
    <t>TEF000:ha_Total</t>
  </si>
  <si>
    <t>Air Transportation</t>
  </si>
  <si>
    <t>Transportation Energy Use: Air: Total: High oil and gas supply</t>
  </si>
  <si>
    <t>46-AEO2021.66.highogs-d120120a</t>
  </si>
  <si>
    <t>TEF000:ha_JetFuel</t>
  </si>
  <si>
    <t>Jet Fuel</t>
  </si>
  <si>
    <t>Transportation Energy Use: Air: Jet Fuel: High oil and gas supply</t>
  </si>
  <si>
    <t>46-AEO2021.67.highogs-d120120a</t>
  </si>
  <si>
    <t>TEF000:ha_AviationGasol</t>
  </si>
  <si>
    <t>Transportation Energy Use: Air: Aviation Gasoline: High oil and gas supply</t>
  </si>
  <si>
    <t>46-AEO2021.68.highogs-d120120a</t>
  </si>
  <si>
    <t>TEF000:ia_Total</t>
  </si>
  <si>
    <t>Transportation Energy Use: Military: Total: High oil and gas supply</t>
  </si>
  <si>
    <t>46-AEO2021.70.highogs-d120120a</t>
  </si>
  <si>
    <t>TEF000:ia_JetFuel</t>
  </si>
  <si>
    <t>Transportation Energy Use: Military: Jet Fuel: High oil and gas supply</t>
  </si>
  <si>
    <t>46-AEO2021.71.highogs-d120120a</t>
  </si>
  <si>
    <t>TEF000:ia_ResidualFuel</t>
  </si>
  <si>
    <t>Transportation Energy Use: Military: Residual Fuel Oil: High oil and gas supply</t>
  </si>
  <si>
    <t>46-AEO2021.72.highogs-d120120a</t>
  </si>
  <si>
    <t>TEF000:ia_Distillate</t>
  </si>
  <si>
    <t>Transportation Energy Use: Military: Distillate Fuel Oil: High oil and gas supply</t>
  </si>
  <si>
    <t>46-AEO2021.73.highogs-d120120a</t>
  </si>
  <si>
    <t>TEF000:ja_Total</t>
  </si>
  <si>
    <t>Bus Transportation</t>
  </si>
  <si>
    <t>Transportation Energy Use: Bus: High oil and gas supply</t>
  </si>
  <si>
    <t>46-AEO2021.75.highogs-d120120a</t>
  </si>
  <si>
    <t>TEF000:bus_transit_tot</t>
  </si>
  <si>
    <t>Transit Bus</t>
  </si>
  <si>
    <t>Transportation Energy Use: Bus: Transit Bus: High oil and gas supply</t>
  </si>
  <si>
    <t>46-AEO2021.76.highogs-d120120a</t>
  </si>
  <si>
    <t>TEF000:ja_TransitBus(mo</t>
  </si>
  <si>
    <t>Transportation Energy Use: Bus: Transit Bus: Motor Gasoline: High oil and gas supply</t>
  </si>
  <si>
    <t>46-AEO2021.77.highogs-d120120a</t>
  </si>
  <si>
    <t>TEF000:bus_transit_e85</t>
  </si>
  <si>
    <t>Transportation Energy Use: Bus: Transit Bus: E85: High oil and gas supply</t>
  </si>
  <si>
    <t>46-AEO2021.78.highogs-d120120a</t>
  </si>
  <si>
    <t>TEF000:ja_TransitBus(di</t>
  </si>
  <si>
    <t>Transportation Energy Use: Bus: Transit Bus: Distillate Fuel Oil: High oil and gas supply</t>
  </si>
  <si>
    <t>46-AEO2021.79.highogs-d120120a</t>
  </si>
  <si>
    <t>TEF000:bus_transit_CNG</t>
  </si>
  <si>
    <t>Transportation Energy Use: Bus: Transit Bus: Natural Gas: High oil and gas supply</t>
  </si>
  <si>
    <t>46-AEO2021.80.highogs-d120120a</t>
  </si>
  <si>
    <t>TEF000:bus_transit_LPG</t>
  </si>
  <si>
    <t>Transportation Energy Use: Bus: Transit Bus: Propane: High oil and gas supply</t>
  </si>
  <si>
    <t>46-AEO2021.81.highogs-d120120a</t>
  </si>
  <si>
    <t>TEF000:bus_transit_elec</t>
  </si>
  <si>
    <t>Transportation Energy Use: Bus: Transit Bus: Electricity: High oil and gas supply</t>
  </si>
  <si>
    <t>46-AEO2021.82.highogs-d120120a</t>
  </si>
  <si>
    <t>TEF000:bus_transit_hydr</t>
  </si>
  <si>
    <t>Transportation Energy Use: Bus: Transit Bus: Hydrogen: High oil and gas supply</t>
  </si>
  <si>
    <t>46-AEO2021.83.highogs-d120120a</t>
  </si>
  <si>
    <t>TEF000:bus_inter_total</t>
  </si>
  <si>
    <t>Intercity Bus</t>
  </si>
  <si>
    <t>Transportation Energy Use: Bus: Intercity Bus: High oil and gas supply</t>
  </si>
  <si>
    <t>46-AEO2021.84.highogs-d120120a</t>
  </si>
  <si>
    <t>TEF000:bus_inter_motor</t>
  </si>
  <si>
    <t>Transportation Energy Use: Bus: Intercity Bus: Motor Gasoline: High oil and gas supply</t>
  </si>
  <si>
    <t>46-AEO2021.85.highogs-d120120a</t>
  </si>
  <si>
    <t>TEF000:bus_inter_e85</t>
  </si>
  <si>
    <t>Transportation Energy Use: Bus: Intercity Bus: E85: High oil and gas supply</t>
  </si>
  <si>
    <t>46-AEO2021.86.highogs-d120120a</t>
  </si>
  <si>
    <t>TEF000:ja_IntercityBus(</t>
  </si>
  <si>
    <t>Transportation Energy Use: Bus: Intercity Bus: Distillate Fuel Oil: High oil and gas supply</t>
  </si>
  <si>
    <t>46-AEO2021.87.highogs-d120120a</t>
  </si>
  <si>
    <t>TEF000:bus_inter_CNG</t>
  </si>
  <si>
    <t>Transportation Energy Use: Bus: Intercity Bus: Natural Gas: High oil and gas supply</t>
  </si>
  <si>
    <t>46-AEO2021.88.highogs-d120120a</t>
  </si>
  <si>
    <t>TEF000:bus_inter_LPG</t>
  </si>
  <si>
    <t>Transportation Energy Use: Bus: Intercity Bus: Propane: High oil and gas supply</t>
  </si>
  <si>
    <t>46-AEO2021.89.highogs-d120120a</t>
  </si>
  <si>
    <t>TEF000:bus_inter_elec</t>
  </si>
  <si>
    <t>Transportation Energy Use: Bus: Intercity Bus: Electricity: High oil and gas supply</t>
  </si>
  <si>
    <t>46-AEO2021.90.highogs-d120120a</t>
  </si>
  <si>
    <t>TEF000:bus_inter_hydrog</t>
  </si>
  <si>
    <t>Transportation Energy Use: Bus: Intercity Bus: Hydrogen: High oil and gas supply</t>
  </si>
  <si>
    <t>46-AEO2021.91.highogs-d120120a</t>
  </si>
  <si>
    <t>TEF000:bus_school_total</t>
  </si>
  <si>
    <t>School Bus</t>
  </si>
  <si>
    <t>Transportation Energy Use: Bus: School Bus: High oil and gas supply</t>
  </si>
  <si>
    <t>46-AEO2021.92.highogs-d120120a</t>
  </si>
  <si>
    <t>TEF000:ja_SchoolBus(mot</t>
  </si>
  <si>
    <t>Transportation Energy Use: Bus: School Bus: Motor Gasoline: High oil and gas supply</t>
  </si>
  <si>
    <t>46-AEO2021.93.highogs-d120120a</t>
  </si>
  <si>
    <t>TEF000:bus_school_e85</t>
  </si>
  <si>
    <t>Transportation Energy Use: Bus: School Bus: E85: High oil and gas supply</t>
  </si>
  <si>
    <t>46-AEO2021.94.highogs-d120120a</t>
  </si>
  <si>
    <t>TEF000:ja_SchoolBus(die</t>
  </si>
  <si>
    <t>Transportation Energy Use: Bus: School Bus: Distillate Fuel Oil: High oil and gas supply</t>
  </si>
  <si>
    <t>46-AEO2021.95.highogs-d120120a</t>
  </si>
  <si>
    <t>TEF000:bus_school_CNG</t>
  </si>
  <si>
    <t>Transportation Energy Use: Bus: School Bus: Natural Gas: High oil and gas supply</t>
  </si>
  <si>
    <t>46-AEO2021.96.highogs-d120120a</t>
  </si>
  <si>
    <t>TEF000:bus_school_LPG</t>
  </si>
  <si>
    <t>Transportation Energy Use: Bus: School Bus: Propane: High oil and gas supply</t>
  </si>
  <si>
    <t>46-AEO2021.97.highogs-d120120a</t>
  </si>
  <si>
    <t>TEF000:bus_school_elec</t>
  </si>
  <si>
    <t>Transportation Energy Use: Bus: School Bus: Electricity: High oil and gas supply</t>
  </si>
  <si>
    <t>46-AEO2021.98.highogs-d120120a</t>
  </si>
  <si>
    <t>TEF000:bus_school_hydro</t>
  </si>
  <si>
    <t>Transportation Energy Use: Bus: School Bus: Hydrogen: High oil and gas supply</t>
  </si>
  <si>
    <t>46-AEO2021.99.highogs-d120120a</t>
  </si>
  <si>
    <t>TEF000:ma_Total</t>
  </si>
  <si>
    <t>Rail Transportation</t>
  </si>
  <si>
    <t>Transportation Energy Use: Rail: High oil and gas supply</t>
  </si>
  <si>
    <t>46-AEO2021.100.highogs-d120120a</t>
  </si>
  <si>
    <t>TEF000:ka_IntercityRail</t>
  </si>
  <si>
    <t>Intercity Rail</t>
  </si>
  <si>
    <t>Transportation Energy Use: Rail: Intercity Rail: High oil and gas supply</t>
  </si>
  <si>
    <t>46-AEO2021.101.highogs-d120120a</t>
  </si>
  <si>
    <t>TEF000:ka_InterElect</t>
  </si>
  <si>
    <t>Transportation Energy Use: Rail: Intercity Rail: Electricity: High oil and gas supply</t>
  </si>
  <si>
    <t>46-AEO2021.102.highogs-d120120a</t>
  </si>
  <si>
    <t>TEF000:la_InterDiesel</t>
  </si>
  <si>
    <t>Transportation Energy Use: Rail: Intercity Rail: Diesel: High oil and gas supply</t>
  </si>
  <si>
    <t>46-AEO2021.103.highogs-d120120a</t>
  </si>
  <si>
    <t>TEF000:la_InterCNG</t>
  </si>
  <si>
    <t>Transportation Energy Use: Rail: Intercity Rail: CNG: High oil and gas supply</t>
  </si>
  <si>
    <t>46-AEO2021.104.highogs-d120120a</t>
  </si>
  <si>
    <t>TEF000:la_InterLNG</t>
  </si>
  <si>
    <t>Transportation Energy Use: Rail: Intercity Rail: LNG: High oil and gas supply</t>
  </si>
  <si>
    <t>46-AEO2021.105.highogs-d120120a</t>
  </si>
  <si>
    <t>TEF000:la_TransitRail</t>
  </si>
  <si>
    <t>Transit Rail</t>
  </si>
  <si>
    <t>Transportation Energy Use: Rail: Transit Rail: High oil and gas supply</t>
  </si>
  <si>
    <t>46-AEO2021.106.highogs-d120120a</t>
  </si>
  <si>
    <t>TEF000:la_TransitElect</t>
  </si>
  <si>
    <t>Transportation Energy Use: Rail: Transit Rail: Electricity: High oil and gas supply</t>
  </si>
  <si>
    <t>46-AEO2021.107.highogs-d120120a</t>
  </si>
  <si>
    <t>TEF000:ma_CommuterRail</t>
  </si>
  <si>
    <t>Commuter Rail</t>
  </si>
  <si>
    <t>Transportation Energy Use: Rail: Commuter Rail: High oil and gas supply</t>
  </si>
  <si>
    <t>46-AEO2021.108.highogs-d120120a</t>
  </si>
  <si>
    <t>TEF000:ma_CommuteElect</t>
  </si>
  <si>
    <t>Transportation Energy Use: Rail: Commuter Rail: Electricity: High oil and gas supply</t>
  </si>
  <si>
    <t>46-AEO2021.109.highogs-d120120a</t>
  </si>
  <si>
    <t>TEF000:ma_CommuteDiesel</t>
  </si>
  <si>
    <t>Transportation Energy Use: Rail: Commuter Rail: Diesel: High oil and gas supply</t>
  </si>
  <si>
    <t>46-AEO2021.110.highogs-d120120a</t>
  </si>
  <si>
    <t>TEF000:ma_CommuteCNG</t>
  </si>
  <si>
    <t>Transportation Energy Use: Rail: Commuter Rail: CNG: High oil and gas supply</t>
  </si>
  <si>
    <t>46-AEO2021.111.highogs-d120120a</t>
  </si>
  <si>
    <t>TEF000:ma_CommuteLNG</t>
  </si>
  <si>
    <t>Transportation Energy Use: Rail: Commuter Rail: LNG: High oil and gas supply</t>
  </si>
  <si>
    <t>46-AEO2021.112.highogs-d120120a</t>
  </si>
  <si>
    <t>TEF000:na_RecreationBoa</t>
  </si>
  <si>
    <t>Transportation Energy Use: Recreation Boats: High oil and gas supply</t>
  </si>
  <si>
    <t>46-AEO2021.114.highogs-d120120a</t>
  </si>
  <si>
    <t>TEF000:na_RecreateGas</t>
  </si>
  <si>
    <t>Gasoline</t>
  </si>
  <si>
    <t>Transportation Energy Use: Recreation Boats: Motor Gasoline: High oil and gas supply</t>
  </si>
  <si>
    <t>46-AEO2021.115.highogs-d120120a</t>
  </si>
  <si>
    <t>TEF000:na_RecreateDies</t>
  </si>
  <si>
    <t>Transportation Energy Use: Recreation Boats: Distillate Fuel Oil: High oil and gas supply</t>
  </si>
  <si>
    <t>46-AEO2021.116.highogs-d120120a</t>
  </si>
  <si>
    <t>TEF000:na_Lubricants</t>
  </si>
  <si>
    <t>Transportation Energy Use: Lubricants: High oil and gas supply</t>
  </si>
  <si>
    <t>46-AEO2021.118.highogs-d120120a</t>
  </si>
  <si>
    <t>TEF000:na_PipelineFuelN</t>
  </si>
  <si>
    <t>46-AEO2021.119.highogs-d120120a</t>
  </si>
  <si>
    <t>TEF000:pa_TotalConsumpt</t>
  </si>
  <si>
    <t>Transportation Energy Use: Total Use: High oil and gas supply</t>
  </si>
  <si>
    <t>46-AEO2021.121.highogs-d120120a</t>
  </si>
  <si>
    <t>TST000</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</si>
  <si>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</si>
  <si>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</si>
  <si>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</si>
  <si>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</si>
  <si>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48-AEO2021.2.</t>
  </si>
  <si>
    <t>Conventional Cars</t>
  </si>
  <si>
    <t>48-AEO2021.3.</t>
  </si>
  <si>
    <t>TST000:ba_GasolineICEVe</t>
  </si>
  <si>
    <t>Gasoline ICE Vehicles</t>
  </si>
  <si>
    <t>Light-Duty Vehicle Sales: Conventional Cars: Gasoline: High oil and gas supply</t>
  </si>
  <si>
    <t>48-AEO2021.4.highogs-d120120a</t>
  </si>
  <si>
    <t>thousands</t>
  </si>
  <si>
    <t>TST000:ba_TDIDieselICE</t>
  </si>
  <si>
    <t>TDI Diesel ICE</t>
  </si>
  <si>
    <t>Light-Duty Vehicle Sales: Conventional Cars: TDI Diesel: High oil and gas supply</t>
  </si>
  <si>
    <t>48-AEO2021.5.highogs-d120120a</t>
  </si>
  <si>
    <t>TST000:ba_TotalConventi</t>
  </si>
  <si>
    <t>Total Conventional Cars</t>
  </si>
  <si>
    <t>Light-Duty Vehicle Sales: Conventional Cars: Total: High oil and gas supply</t>
  </si>
  <si>
    <t>48-AEO2021.6.highogs-d120120a</t>
  </si>
  <si>
    <t>Alternative-Fuel Cars</t>
  </si>
  <si>
    <t>48-AEO2021.8.</t>
  </si>
  <si>
    <t>TST000:ca_Ethanol-FlexF</t>
  </si>
  <si>
    <t>Ethanol-Flex Fuel ICE</t>
  </si>
  <si>
    <t>Light-Duty Vehicle Sales: Alternative-Fuel Cars: Ethanol-Flex Fuel ICE: High oil and gas supply</t>
  </si>
  <si>
    <t>48-AEO2021.9.highogs-d120120a</t>
  </si>
  <si>
    <t>TST000:ca_100mileEV</t>
  </si>
  <si>
    <t>100 Mile Electric Vehicle</t>
  </si>
  <si>
    <t>Light-Duty Vehicle Sales: Alternative-Fuel Cars: 100 Mile Electric Vehicle: High oil and gas supply</t>
  </si>
  <si>
    <t>48-AEO2021.10.highogs-d120120a</t>
  </si>
  <si>
    <t>TST000:ca_ElectricVehic</t>
  </si>
  <si>
    <t>200 Mile Electric Vehicle</t>
  </si>
  <si>
    <t>Light-Duty Vehicle Sales: Alternative-Fuel Cars: 200 Mile Electric Vehicle: High oil and gas supply</t>
  </si>
  <si>
    <t>48-AEO2021.11.highogs-d120120a</t>
  </si>
  <si>
    <t>TST000:ea_FuelCellGasol</t>
  </si>
  <si>
    <t>300 Mile Electric Vehicle</t>
  </si>
  <si>
    <t>Light-Duty Vehicle Sales: Alternative-Fuel Cars: 300 Mile Electric Vehicle: High oil and gas supply</t>
  </si>
  <si>
    <t>48-AEO2021.12.highogs-d120120a</t>
  </si>
  <si>
    <t>TST000:ca_Plug-inGasoli</t>
  </si>
  <si>
    <t>Plug-in 10 Gasoline Hybrid</t>
  </si>
  <si>
    <t>Light-Duty Vehicle Sales: Alternative-Fuel Cars: Plug-in 10 Gasoline Hybrid: High oil and gas supply</t>
  </si>
  <si>
    <t>48-AEO2021.13.highogs-d120120a</t>
  </si>
  <si>
    <t>TST000:ca_Plug-in40Hybd</t>
  </si>
  <si>
    <t>Plug-in 40 Gasoline Hybrid</t>
  </si>
  <si>
    <t>Light-Duty Vehicle Sales: Alternative-Fuel Cars: Plug-in 40 Gasoline Hybrid: High oil and gas supply</t>
  </si>
  <si>
    <t>48-AEO2021.14.highogs-d120120a</t>
  </si>
  <si>
    <t>TST000:ca_Electric-Dies</t>
  </si>
  <si>
    <t>Electric-Diesel Hybrid</t>
  </si>
  <si>
    <t>Light-Duty Vehicle Sales: Alternative-Fuel Cars: Electric-Diesel Hybrid: High oil and gas supply</t>
  </si>
  <si>
    <t>48-AEO2021.15.highogs-d120120a</t>
  </si>
  <si>
    <t>TST000:ca_Electric-Gaso</t>
  </si>
  <si>
    <t>Electric-Gasoline Hybrid</t>
  </si>
  <si>
    <t>Light-Duty Vehicle Sales: Alternative-Fuel Cars: Electric-Gasoline Hybrid: High oil and gas supply</t>
  </si>
  <si>
    <t>48-AEO2021.16.highogs-d120120a</t>
  </si>
  <si>
    <t>TST000:ca_CompressedNat</t>
  </si>
  <si>
    <t>Natural Gas ICE</t>
  </si>
  <si>
    <t>Light-Duty Vehicle Sales: Alternative-Fuel Cars: Natural Gas ICE: High oil and gas supply</t>
  </si>
  <si>
    <t>48-AEO2021.17.highogs-d120120a</t>
  </si>
  <si>
    <t>TST000:da_CompressedNat</t>
  </si>
  <si>
    <t>Natural Gas Bi-fuel</t>
  </si>
  <si>
    <t>Light-Duty Vehicle Sales: Alternative-Fuel Cars: Natural Gas Bi-fuel: High oil and gas supply</t>
  </si>
  <si>
    <t>48-AEO2021.18.highogs-d120120a</t>
  </si>
  <si>
    <t>TST000:da_LiquefiedPetr</t>
  </si>
  <si>
    <t>Propane ICE</t>
  </si>
  <si>
    <t>Light-Duty Vehicle Sales: Alternative-Fuel Cars: Propane: High oil and gas supply</t>
  </si>
  <si>
    <t>48-AEO2021.19.highogs-d120120a</t>
  </si>
  <si>
    <t>TST000:ea_LiquefiedPetr</t>
  </si>
  <si>
    <t>Propane Bi-fuel</t>
  </si>
  <si>
    <t>48-AEO2021.20.highogs-d120120a</t>
  </si>
  <si>
    <t>TST000:ea_FuelCellMetha</t>
  </si>
  <si>
    <t>Fuel Cell Methanol</t>
  </si>
  <si>
    <t>Light-Duty Vehicle Sales: Alternative-Fuel Cars: Fuel Cell Methanol: High oil and gas supply</t>
  </si>
  <si>
    <t>48-AEO2021.21.highogs-d120120a</t>
  </si>
  <si>
    <t>TST000:ea_FuelCellHydro</t>
  </si>
  <si>
    <t>Fuel Cell Hydrogen</t>
  </si>
  <si>
    <t>Light-Duty Vehicle Sales: Alternative-Fuel cars: Fuel Cell Hydrogen: High oil and gas supply</t>
  </si>
  <si>
    <t>48-AEO2021.22.highogs-d120120a</t>
  </si>
  <si>
    <t>TST000:ea_TotalAlternat</t>
  </si>
  <si>
    <t>Total Alternative Cars</t>
  </si>
  <si>
    <t>Light-Duty Vehicle Sales: Alternative-Fuel Cars: Total: High oil and gas supply</t>
  </si>
  <si>
    <t>48-AEO2021.23.highogs-d120120a</t>
  </si>
  <si>
    <t>TST000:fa_PercentAltern</t>
  </si>
  <si>
    <t>Percent Alternative Car Sales</t>
  </si>
  <si>
    <t>Light-Duty Vehicle Sales: Percent Alternative Car: High oil and gas supply</t>
  </si>
  <si>
    <t>48-AEO2021.25.highogs-d120120a</t>
  </si>
  <si>
    <t>percent</t>
  </si>
  <si>
    <t>TST000:fa_TotalNewCarSa</t>
  </si>
  <si>
    <t>Total New Car Sales</t>
  </si>
  <si>
    <t>Light-Duty Vehicle Sales: Total New Car: High oil and gas supply</t>
  </si>
  <si>
    <t>48-AEO2021.26.highogs-d120120a</t>
  </si>
  <si>
    <t>New Light Truck Sales</t>
  </si>
  <si>
    <t>48-AEO2021.28.</t>
  </si>
  <si>
    <t>Conventional Light Trucks</t>
  </si>
  <si>
    <t>48-AEO2021.29.</t>
  </si>
  <si>
    <t>TST000:ga_GasolineICEVe</t>
  </si>
  <si>
    <t>Light-Duty Vehicle Sales: Conventional Light Trucks: Gasoline: High oil and gas supply</t>
  </si>
  <si>
    <t>48-AEO2021.30.highogs-d120120a</t>
  </si>
  <si>
    <t>TST000:ga_TDIDieselICE</t>
  </si>
  <si>
    <t>Light-Duty Vehicle Sales: Conventional Light Trucks: TDI Diesel: High oil and gas supply</t>
  </si>
  <si>
    <t>48-AEO2021.31.highogs-d120120a</t>
  </si>
  <si>
    <t>TST000:ga_TotalConventi</t>
  </si>
  <si>
    <t>Total Conventional Light Trucks</t>
  </si>
  <si>
    <t>Light-Duty Vehicle Sales: Conventional Light Trucks: Total: High oil and gas supply</t>
  </si>
  <si>
    <t>48-AEO2021.32.highogs-d120120a</t>
  </si>
  <si>
    <t>Alternative-Fuel Light Trucks</t>
  </si>
  <si>
    <t>48-AEO2021.34.</t>
  </si>
  <si>
    <t>TST000:ha_Ethanol-FlexF</t>
  </si>
  <si>
    <t>Light-Duty Vehicle Sales: Alternative-Fuel Light Trucks: Ethanol-Flex Fuel ICE: High oil and gas supply</t>
  </si>
  <si>
    <t>48-AEO2021.35.highogs-d120120a</t>
  </si>
  <si>
    <t>TST000:ha_100mileEV</t>
  </si>
  <si>
    <t>Light-Duty Vehicle Sales: Alternative-Fuel Light Trucks: 100 Mile Electric Vehicle: High oil and gas supply</t>
  </si>
  <si>
    <t>48-AEO2021.36.highogs-d120120a</t>
  </si>
  <si>
    <t>TST000:ha_ElectricVehic</t>
  </si>
  <si>
    <t>Light-Duty Vehicle Sales: Alternative-Fuel Light Trucks: 200 Mile Electric Vehicle: High oil and gas supply</t>
  </si>
  <si>
    <t>48-AEO2021.37.highogs-d120120a</t>
  </si>
  <si>
    <t>TST000:ja_FuelCellGasol</t>
  </si>
  <si>
    <t>Light-Duty Vehicle Sales: Alternative-Fuel Light Trucks: 300 Mile Electric Vehicle: High oil and gas supply</t>
  </si>
  <si>
    <t>48-AEO2021.38.highogs-d120120a</t>
  </si>
  <si>
    <t>TST000:ha_Plug-inGasoli</t>
  </si>
  <si>
    <t>Light-Duty Vehicle Sales: Alternative-Fuel Light Trucks: Plug-in 10 Gasoline Hybrid: High oil and gas supply</t>
  </si>
  <si>
    <t>48-AEO2021.39.highogs-d120120a</t>
  </si>
  <si>
    <t>TST000:ha_Plug-in40Hybd</t>
  </si>
  <si>
    <t>Light-Duty Vehicle Sales: Alternative-Fuel Light Trucks: Plug-in 40 Gasoline Hybrid: High oil and gas supply</t>
  </si>
  <si>
    <t>48-AEO2021.40.highogs-d120120a</t>
  </si>
  <si>
    <t>TST000:ha_Electric-Dies</t>
  </si>
  <si>
    <t>Light-Duty Vehicle Sales: Alternative-Fuel Light Trucks: Electric-Diesel Hybrid: High oil and gas supply</t>
  </si>
  <si>
    <t>48-AEO2021.41.highogs-d120120a</t>
  </si>
  <si>
    <t>TST000:ha_Electric-Gaso</t>
  </si>
  <si>
    <t>Light-Duty Vehicle Sales: Alternative-Fuel Light Trucks: Electric-Gasoline Hybrid: High oil and gas supply</t>
  </si>
  <si>
    <t>48-AEO2021.42.highogs-d120120a</t>
  </si>
  <si>
    <t>TST000:ha_CompressedNat</t>
  </si>
  <si>
    <t>Light-Duty Vehicle Sales: Alternative-Fuel Light Trucks: Natural Gas ICE: High oil and gas supply</t>
  </si>
  <si>
    <t>48-AEO2021.43.highogs-d120120a</t>
  </si>
  <si>
    <t>TST000:ia_CompressedNat</t>
  </si>
  <si>
    <t>Light-Duty Vehicle Sales: Alternative-Fuel Light Trucks: Natural Gas Bi-fuel: High oil and gas supply</t>
  </si>
  <si>
    <t>48-AEO2021.44.highogs-d120120a</t>
  </si>
  <si>
    <t>TST000:ia_LiquefiedPetr</t>
  </si>
  <si>
    <t>Light-Duty Vehicle Sales: Alternative-Fuel Light Trucks: Propane ICE: High oil and gas supply</t>
  </si>
  <si>
    <t>48-AEO2021.45.highogs-d120120a</t>
  </si>
  <si>
    <t>TST000:ja_LiquefiedPetr</t>
  </si>
  <si>
    <t>Light-Duty Vehicle Sales: Alternative-Fuel Light Trucks: Propane Bi-fuel: High oil and gas supply</t>
  </si>
  <si>
    <t>48-AEO2021.46.highogs-d120120a</t>
  </si>
  <si>
    <t>TST000:ja_FuelCellMetha</t>
  </si>
  <si>
    <t>Light-Duty Vehicle Sales: Alternative-Fuel Light Trucks: Fuel Cell Methanol: High oil and gas supply</t>
  </si>
  <si>
    <t>48-AEO2021.47.highogs-d120120a</t>
  </si>
  <si>
    <t>TST000:ja_FuelCellHydro</t>
  </si>
  <si>
    <t>Light-Duty Vehicle Sales: Alternative-Fuel Light Trucks: Fuel Cell Hydrogen: High oil and gas supply</t>
  </si>
  <si>
    <t>48-AEO2021.48.highogs-d120120a</t>
  </si>
  <si>
    <t>TST000:ja_TotalAlternat</t>
  </si>
  <si>
    <t>Total Alternative Light Trucks</t>
  </si>
  <si>
    <t>Light-Duty Vehicle Sales: Alternative-Fuel Light Trucks: Total: High oil and gas supply</t>
  </si>
  <si>
    <t>48-AEO2021.49.highogs-d120120a</t>
  </si>
  <si>
    <t>TST000:ka_PercentAltern</t>
  </si>
  <si>
    <t>Percent Alternative Light Truck Sales</t>
  </si>
  <si>
    <t>Light-Duty Vehicle Sales: Percent Alternative Light Truck Sales: High oil and gas supply</t>
  </si>
  <si>
    <t>48-AEO2021.51.highogs-d120120a</t>
  </si>
  <si>
    <t>TST000:ka_TotalNewTruck</t>
  </si>
  <si>
    <t>Total New Light Truck Sales</t>
  </si>
  <si>
    <t>Light-Duty Vehicle Sales: Total New Truck: High oil and gas supply</t>
  </si>
  <si>
    <t>48-AEO2021.52.highogs-d120120a</t>
  </si>
  <si>
    <t>TST000:la_PercentTotalA</t>
  </si>
  <si>
    <t>Percent Total Alternative Sales</t>
  </si>
  <si>
    <t>Light-Duty Vehicle Sales: Percent Total Alternative Sales: High oil and gas supply</t>
  </si>
  <si>
    <t>48-AEO2021.54.highogs-d120120a</t>
  </si>
  <si>
    <t>TST000:la_EPACTLegislat</t>
  </si>
  <si>
    <t>EPACT Legislative  Alternative Sales</t>
  </si>
  <si>
    <t>Light-Duty Vehicle Sales: EPACT Legislative Alternative Sales: High oil and gas supply</t>
  </si>
  <si>
    <t>48-AEO2021.55.highogs-d120120a</t>
  </si>
  <si>
    <t>TST000:la_ZEVPLegislati</t>
  </si>
  <si>
    <t>ZEVP Legislative Alternative Sales</t>
  </si>
  <si>
    <t>Light-Duty Vehicle Sales: ZEVP Legislative Alternative Sales: High oil and gas supply</t>
  </si>
  <si>
    <t>48-AEO2021.56.highogs-d120120a</t>
  </si>
  <si>
    <t>Total Sales</t>
  </si>
  <si>
    <t xml:space="preserve"> Cars and Light Trucks</t>
  </si>
  <si>
    <t>48-AEO2021.58.</t>
  </si>
  <si>
    <t>TST000:ta_ConventionGas</t>
  </si>
  <si>
    <t>Conventional Gasoline</t>
  </si>
  <si>
    <t>Light-Duty Vehicle Sales: Total Sales, Cars and Light Trucks: Conventional Gasoline: High oil and gas supply</t>
  </si>
  <si>
    <t>48-AEO2021.59.highogs-d120120a</t>
  </si>
  <si>
    <t>TST000:ta_TDIDiesel</t>
  </si>
  <si>
    <t>TDI Diesel</t>
  </si>
  <si>
    <t>Light-Duty Vehicle Sales: Total Sales, Cars and Light Trucks: TDI Diesel: High oil and gas supply</t>
  </si>
  <si>
    <t>48-AEO2021.60.highogs-d120120a</t>
  </si>
  <si>
    <t>TST000:ta_Flex-Fuel</t>
  </si>
  <si>
    <t>Flex-Fuel</t>
  </si>
  <si>
    <t>Light-Duty Vehicle Sales: Total Sales, Cars and Light Trucks: Flex-Fuel: High oil and gas supply</t>
  </si>
  <si>
    <t>48-AEO2021.61.highogs-d120120a</t>
  </si>
  <si>
    <t>TST000:ta_PlugElectric</t>
  </si>
  <si>
    <t>Electric</t>
  </si>
  <si>
    <t>Light-Duty Vehicle Sales: Total Sales, Cars and Light Trucks: Electric: High oil and gas supply</t>
  </si>
  <si>
    <t>48-AEO2021.62.highogs-d120120a</t>
  </si>
  <si>
    <t>TST000:ta_PluginHybrid</t>
  </si>
  <si>
    <t>Plug-in Electric Hybrid</t>
  </si>
  <si>
    <t>Light-Duty Vehicle Sales: Total Sales, Cars and Light Trucks: Plug-in Electric Hybrid: High oil and gas supply</t>
  </si>
  <si>
    <t>48-AEO2021.63.highogs-d120120a</t>
  </si>
  <si>
    <t>TST000:ta_ElectricHybrd</t>
  </si>
  <si>
    <t>Electric Hybrid</t>
  </si>
  <si>
    <t>Light-Duty Vehicle Sales: Total Sales, Cars and Light Trucks: Electric Hybrid: High oil and gas supply</t>
  </si>
  <si>
    <t>48-AEO2021.64.highogs-d120120a</t>
  </si>
  <si>
    <t>TST000:ta_GassyGaseous</t>
  </si>
  <si>
    <t>Gaseous (Propane and Natural Gas)</t>
  </si>
  <si>
    <t>Light-Duty Vehicle Sales: Total Sales, Cars and Light Trucks: Gaseous: High oil and gas supply</t>
  </si>
  <si>
    <t>48-AEO2021.65.highogs-d120120a</t>
  </si>
  <si>
    <t>TST000:ta_FuelCell</t>
  </si>
  <si>
    <t>Fuel Cell</t>
  </si>
  <si>
    <t>Light-Duty Vehicle Sales: Total Sales, Cars and Light Trucks: Fuel Cell: High oil and gas supply</t>
  </si>
  <si>
    <t>48-AEO2021.66.highogs-d120120a</t>
  </si>
  <si>
    <t>TST000:ma_TotalVehicles</t>
  </si>
  <si>
    <t>Total Vehicles Sales</t>
  </si>
  <si>
    <t>Light-Duty Vehicle Sales: Total Vehicles Sales: High oil and gas supply</t>
  </si>
  <si>
    <t>48-AEO2021.67.highogs-d120120a</t>
  </si>
  <si>
    <t>TST000:mh_ConventionGas</t>
  </si>
  <si>
    <t>Conventional Gasoline Microhybrids</t>
  </si>
  <si>
    <t>Light-Duty Vehicle Sales: Microhybrids: Conventional Gasoline: High oil and gas supply</t>
  </si>
  <si>
    <t>48-AEO2021.70.highogs-d120120a</t>
  </si>
  <si>
    <t>TST000:mh_TDIDiesel</t>
  </si>
  <si>
    <t>TDI Diesel Microhybrids</t>
  </si>
  <si>
    <t>Light-Duty Vehicle Sales: Microhybrids: TDI Diesel: High oil and gas supply</t>
  </si>
  <si>
    <t>48-AEO2021.71.highogs-d120120a</t>
  </si>
  <si>
    <t>TST000:</t>
  </si>
  <si>
    <t>Total Alternative-Fueled Vehicle Sales</t>
  </si>
  <si>
    <t>Light-Duty Vehicle Sales: Alternative-Fueled Vehicles: High oil and gas supply</t>
  </si>
  <si>
    <t>48-AEO2021.80.highogs-d120120a</t>
  </si>
  <si>
    <t>MPG000</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</si>
  <si>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</si>
  <si>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</si>
  <si>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</si>
  <si>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</si>
  <si>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50-AEO2021.2.</t>
  </si>
  <si>
    <t>50-AEO2021.3.</t>
  </si>
  <si>
    <t>MPG000:ba_GasolineICEVe</t>
  </si>
  <si>
    <t>Light-Duty Fuel Economy: Conventional Cars: Gasoline: High oil and gas supply</t>
  </si>
  <si>
    <t>50-AEO2021.4.highogs-d120120a</t>
  </si>
  <si>
    <t>mpg gas equiv</t>
  </si>
  <si>
    <t>MPG000:ba_TDIDieselICE</t>
  </si>
  <si>
    <t>Light-Duty Fuel Economy: Conventional Cars: TDI Diesel: High oil and gas supply</t>
  </si>
  <si>
    <t>50-AEO2021.5.highogs-d120120a</t>
  </si>
  <si>
    <t>50-AEO2021.7.</t>
  </si>
  <si>
    <t>MPG000:ca_Ethanol-FlexF</t>
  </si>
  <si>
    <t>Light-Duty Fuel Economy: Alternative-Fuel Cars: Ethanol-Flex Fuel ICE: High oil and gas supply</t>
  </si>
  <si>
    <t>50-AEO2021.8.highogs-d120120a</t>
  </si>
  <si>
    <t>MPG000:ca_100mileEV</t>
  </si>
  <si>
    <t>Light-Duty Fuel Economy: Alternative-Fuel Cars: 100 Mile Electric Vehicle: High oil and gas supply</t>
  </si>
  <si>
    <t>50-AEO2021.9.highogs-d120120a</t>
  </si>
  <si>
    <t>MPG000:ca_ElectricVehic</t>
  </si>
  <si>
    <t>Light-Duty Fuel Economy: Alternative-Fuel Cars: 200 Mile Electric Vehicle: High oil and gas supply</t>
  </si>
  <si>
    <t>50-AEO2021.10.highogs-d120120a</t>
  </si>
  <si>
    <t>MPG000:ea_FuelCellGasol</t>
  </si>
  <si>
    <t>Light-Duty Fuel Economy: Alternative-Fuel Cars: 300 Mile Electric Vehicle: High oil and gas supply</t>
  </si>
  <si>
    <t>50-AEO2021.11.highogs-d120120a</t>
  </si>
  <si>
    <t>MPG000:ca_Plug-inGasoli</t>
  </si>
  <si>
    <t>Light-Duty Fuel Economy: Alternative-Fuel Cars: Plug-in 10 Gasoline Hybrid: High oil and gas supply</t>
  </si>
  <si>
    <t>50-AEO2021.12.highogs-d120120a</t>
  </si>
  <si>
    <t>MPG000:ca_Plug-in40Hybd</t>
  </si>
  <si>
    <t>Light-Duty Fuel Economy: Alternative-Fuel Cars: Plug-in 40 Gasoline Hybrid: High oil and gas supply</t>
  </si>
  <si>
    <t>50-AEO2021.13.highogs-d120120a</t>
  </si>
  <si>
    <t>MPG000:ca_Electric-Dies</t>
  </si>
  <si>
    <t>Light-Duty Fuel Economy: Alternative-Fuel Cars: Electric-Diesel Hybrid: High oil and gas supply</t>
  </si>
  <si>
    <t>50-AEO2021.14.highogs-d120120a</t>
  </si>
  <si>
    <t>MPG000:ca_Electric-Gaso</t>
  </si>
  <si>
    <t>Light-Duty Fuel Economy: Alternative-Fuel Cars: Electric-Gasoline Hybrid: High oil and gas supply</t>
  </si>
  <si>
    <t>50-AEO2021.15.highogs-d120120a</t>
  </si>
  <si>
    <t>MPG000:ca_CompressedNat</t>
  </si>
  <si>
    <t>Light-Duty Fuel Economy: Alternative-Fuel Cars: Natural Gas ICE: High oil and gas supply</t>
  </si>
  <si>
    <t>50-AEO2021.16.highogs-d120120a</t>
  </si>
  <si>
    <t>MPG000:da_CompressedNat</t>
  </si>
  <si>
    <t>Light-Duty Fuel Economy: Alternative-Fuel Cars: Natural Gas Bi-fuel: High oil and gas supply</t>
  </si>
  <si>
    <t>50-AEO2021.17.highogs-d120120a</t>
  </si>
  <si>
    <t>MPG000:da_LiquefiedPetr</t>
  </si>
  <si>
    <t>Light-Duty Fuel Economy: Alternative-Fuel Cars: Propane ICE: High oil and gas supply</t>
  </si>
  <si>
    <t>50-AEO2021.18.highogs-d120120a</t>
  </si>
  <si>
    <t>MPG000:ea_LiquefiedPetr</t>
  </si>
  <si>
    <t>Light-Duty Fuel Economy: Alternative-Fuel Cars: Propane Bi-fuel: High oil and gas supply</t>
  </si>
  <si>
    <t>50-AEO2021.19.highogs-d120120a</t>
  </si>
  <si>
    <t>MPG000:ea_FuelCellMetha</t>
  </si>
  <si>
    <t>Light-Duty Fuel Economy: Alternative-Fuel Cars: Fuel Cell Methanol: High oil and gas supply</t>
  </si>
  <si>
    <t>50-AEO2021.20.highogs-d120120a</t>
  </si>
  <si>
    <t>MPG000:ea_FuelCellHydro</t>
  </si>
  <si>
    <t>Light-Duty Fuel Economy: Alternative-Fuel Cars: Fuel Cell Hydrogen: High oil and gas supply</t>
  </si>
  <si>
    <t>50-AEO2021.21.highogs-d120120a</t>
  </si>
  <si>
    <t>MPG000:fa_TotalNewCarSa</t>
  </si>
  <si>
    <t>Average New Cars Miles per Gallon</t>
  </si>
  <si>
    <t>Light-Duty Fuel Economy: Cars: Average New Car MPG: High oil and gas supply</t>
  </si>
  <si>
    <t>50-AEO2021.23.highogs-d120120a</t>
  </si>
  <si>
    <t>New Light Truck Miles per Gallon</t>
  </si>
  <si>
    <t>50-AEO2021.25.</t>
  </si>
  <si>
    <t>50-AEO2021.26.</t>
  </si>
  <si>
    <t>MPG000:ga_GasolineICEVe</t>
  </si>
  <si>
    <t>Light-Duty Fuel Economy: Conventional Light Trucks: Gasoline: High oil and gas supply</t>
  </si>
  <si>
    <t>50-AEO2021.27.highogs-d120120a</t>
  </si>
  <si>
    <t>MPG000:ga_TDIDieselICE</t>
  </si>
  <si>
    <t>Light-Duty Fuel Economy: Conventional Light Trucks: TDI Diesel: High oil and gas supply</t>
  </si>
  <si>
    <t>50-AEO2021.28.highogs-d120120a</t>
  </si>
  <si>
    <t>50-AEO2021.30.</t>
  </si>
  <si>
    <t>MPG000:ha_Ethanol-FlexF</t>
  </si>
  <si>
    <t>Light-Duty Fuel Economy: Alternative-Fuel Light Trucks: Ethanol-Flex Fuel ICE: High oil and gas supply</t>
  </si>
  <si>
    <t>50-AEO2021.31.highogs-d120120a</t>
  </si>
  <si>
    <t>MPG000:ha_100mileEV</t>
  </si>
  <si>
    <t>Light-Duty Fuel Economy: Alternative-Fuel Light Trucks: 100 Mile Electric Vehicle: High oil and gas supply</t>
  </si>
  <si>
    <t>50-AEO2021.32.highogs-d120120a</t>
  </si>
  <si>
    <t>MPG000:ha_ElectricVehic</t>
  </si>
  <si>
    <t>Light-Duty Fuel Economy: Alternative-Fuel Light Trucks: 200 Mile Electric Vehicle: High oil and gas supply</t>
  </si>
  <si>
    <t>50-AEO2021.33.highogs-d120120a</t>
  </si>
  <si>
    <t>MPG000:ja_FuelCellGasol</t>
  </si>
  <si>
    <t>Light-Duty Fuel Economy: Alternative-Fuel Light Trucks: 300 Mile Electric Vehicle: High oil and gas supply</t>
  </si>
  <si>
    <t>50-AEO2021.34.highogs-d120120a</t>
  </si>
  <si>
    <t>MPG000:ha_Plug-inGasoli</t>
  </si>
  <si>
    <t>Light-Duty Fuel Economy: Alternative-Fuel Light Trucks: Plug-in 10 Gasoline Hybrid: High oil and gas supply</t>
  </si>
  <si>
    <t>50-AEO2021.35.highogs-d120120a</t>
  </si>
  <si>
    <t>MPG000:ha_Plug-in40Hybd</t>
  </si>
  <si>
    <t>Light-Duty Fuel Economy: Alternative-Fuel Light Trucks: Plug-in 40 Gasoline Hybrid: High oil and gas supply</t>
  </si>
  <si>
    <t>50-AEO2021.36.highogs-d120120a</t>
  </si>
  <si>
    <t>MPG000:ha_Electric-Dies</t>
  </si>
  <si>
    <t>Light-Duty Fuel Economy: Alternative-Fuel Light Trucks: Electric-Diesel Hybrid: High oil and gas supply</t>
  </si>
  <si>
    <t>50-AEO2021.37.highogs-d120120a</t>
  </si>
  <si>
    <t>MPG000:ha_Electric-Gaso</t>
  </si>
  <si>
    <t>Light-Duty Fuel Economy: Alternative-Fuel Light Trucks: Electric-Gasoline Hybrid: High oil and gas supply</t>
  </si>
  <si>
    <t>50-AEO2021.38.highogs-d120120a</t>
  </si>
  <si>
    <t>MPG000:ha_CompressedNat</t>
  </si>
  <si>
    <t>Light-Duty Fuel Economy: Alternative-Fuel Light Trucks: Natural Gas ICE: High oil and gas supply</t>
  </si>
  <si>
    <t>50-AEO2021.39.highogs-d120120a</t>
  </si>
  <si>
    <t>MPG000:ia_CompressedNat</t>
  </si>
  <si>
    <t>Light-Duty Fuel Economy: Alternative-Fuel Light Trucks: Natural Gas Bi-fuel: High oil and gas supply</t>
  </si>
  <si>
    <t>50-AEO2021.40.highogs-d120120a</t>
  </si>
  <si>
    <t>MPG000:ia_LiquefiedPetr</t>
  </si>
  <si>
    <t>Light-Duty Fuel Economy: Alternative-Fuel Light Trucks: Propane ICE: High oil and gas supply</t>
  </si>
  <si>
    <t>50-AEO2021.41.highogs-d120120a</t>
  </si>
  <si>
    <t>MPG000:ja_LiquefiedPetr</t>
  </si>
  <si>
    <t>Light-Duty Fuel Economy: Alternative-Fuel Light Trucks: Propane Bi-fuel: High oil and gas supply</t>
  </si>
  <si>
    <t>50-AEO2021.42.highogs-d120120a</t>
  </si>
  <si>
    <t>MPG000:ja_FuelCellMetha</t>
  </si>
  <si>
    <t>Light-Duty Fuel Economy: Alternative-Fuel Light Trucks: Fuel Cell Methanol: High oil and gas supply</t>
  </si>
  <si>
    <t>50-AEO2021.43.highogs-d120120a</t>
  </si>
  <si>
    <t>MPG000:ja_FuelCellHydro</t>
  </si>
  <si>
    <t>Light-Duty Fuel Economy: Alternative-Fuel Light Trucks: Fuel Cell Hydrogen: High oil and gas supply</t>
  </si>
  <si>
    <t>50-AEO2021.44.highogs-d120120a</t>
  </si>
  <si>
    <t>MPG000:ka_TotalNewTruck</t>
  </si>
  <si>
    <t>Average Light Truck Miles per Gallon</t>
  </si>
  <si>
    <t>Light-Duty Fuel Economy: Light Trucks: Average New Light Truck: High oil and gas supply</t>
  </si>
  <si>
    <t>50-AEO2021.46.highogs-d120120a</t>
  </si>
  <si>
    <t>MPG000:na_AverageNewTru</t>
  </si>
  <si>
    <t>Average New Vehicle Miles per Gallon</t>
  </si>
  <si>
    <t>Light-Duty Fuel Economy: Average New Vehicle: High oil and gas supply</t>
  </si>
  <si>
    <t>50-AEO2021.48.highogs-d120120a</t>
  </si>
  <si>
    <t>MPG000:oa_FleetAverageS</t>
  </si>
  <si>
    <t>Average Car Stock Miles per Gallon</t>
  </si>
  <si>
    <t>Light-Duty Fuel Economy: Cars: Stock Average: High oil and gas supply</t>
  </si>
  <si>
    <t>50-AEO2021.50.highogs-d120120a</t>
  </si>
  <si>
    <t>MPG000:pa_FleetAverageS</t>
  </si>
  <si>
    <t>Average Light Truck Stock Miles per Gallon</t>
  </si>
  <si>
    <t>Light-Duty Fuel Economy: Light Trucks: Stock Average: High oil and gas supply</t>
  </si>
  <si>
    <t>50-AEO2021.51.highogs-d120120a</t>
  </si>
  <si>
    <t>MPG000:qa_FleetAverageS</t>
  </si>
  <si>
    <t>Average Vehicle Stock Miles per Gallon</t>
  </si>
  <si>
    <t>Light-Duty Fuel Economy: Stock Average: High oil and gas supply</t>
  </si>
  <si>
    <t>50-AEO2021.53.highogs-d120120a</t>
  </si>
  <si>
    <t>MPG000:allallnew</t>
  </si>
  <si>
    <t>Average New Vehicle Stock Miles per Gallon</t>
  </si>
  <si>
    <t>Light-Duty Fuel Economy: New: +2B: Plug-in Hybrid: High oil and gas supply</t>
  </si>
  <si>
    <t>50-AEO2021.66.highogs-d120120a</t>
  </si>
  <si>
    <t>MPG000:allallstock</t>
  </si>
  <si>
    <t>Light-Duty Fuel Economy: Stock: +2B: Plug-in Hybrid: High oil and gas supply</t>
  </si>
  <si>
    <t>50-AEO2021.78.highogs-d120120a</t>
  </si>
  <si>
    <t>ATE000</t>
  </si>
  <si>
    <t>Table 47.  Air Travel Energy Use</t>
  </si>
  <si>
    <t>https://www.eia.gov/outlooks/aeo/data/browser/#/?id=57-AEO2021&amp;cases=highogs&amp;sourcekey=0</t>
  </si>
  <si>
    <t>Tue Mar 09 2021 12:51:14 GMT-0800 (Pacific Standard Time)</t>
  </si>
  <si>
    <t>ATE000:ba_FuelCost(1987</t>
  </si>
  <si>
    <t>Fuel Cost (1987 dollars per million Btu)</t>
  </si>
  <si>
    <t>Air Travel: Fuel Cost: High oil and gas supply</t>
  </si>
  <si>
    <t>57-AEO2021.2.highogs-d120120a</t>
  </si>
  <si>
    <t>1987 $/MMBtu</t>
  </si>
  <si>
    <t>Ticket Price (1996 cents per passenger mile)</t>
  </si>
  <si>
    <t>57-AEO2021.4.</t>
  </si>
  <si>
    <t>ATE000:ca_Yield-domesti</t>
  </si>
  <si>
    <t>Domestic</t>
  </si>
  <si>
    <t>Air Travel: Ticket Price: Domestic: High oil and gas supply</t>
  </si>
  <si>
    <t>57-AEO2021.5.highogs-d120120a</t>
  </si>
  <si>
    <t>1996 cents</t>
  </si>
  <si>
    <t>ATE000:ca_Yield-interna</t>
  </si>
  <si>
    <t>International</t>
  </si>
  <si>
    <t>Air Travel: Ticket Price: International: High oil and gas supply</t>
  </si>
  <si>
    <t>57-AEO2021.6.highogs-d120120a</t>
  </si>
  <si>
    <t>ATE000:ca_Yield-non_u.s</t>
  </si>
  <si>
    <t>Non-U.S.</t>
  </si>
  <si>
    <t>Air Travel: Ticket Price: Non U.S.: High oil and gas supply</t>
  </si>
  <si>
    <t>57-AEO2021.7.highogs-d120120a</t>
  </si>
  <si>
    <t>Load Factor (fraction of seats filled)</t>
  </si>
  <si>
    <t>57-AEO2021.9.</t>
  </si>
  <si>
    <t>ATE000:da_LoadFactor,Do</t>
  </si>
  <si>
    <t>U.S. Domestic</t>
  </si>
  <si>
    <t>Air Travel: Load Factor: U.S. Domestic: High oil and gas supply</t>
  </si>
  <si>
    <t>57-AEO2021.10.highogs-d120120a</t>
  </si>
  <si>
    <t>fraction</t>
  </si>
  <si>
    <t>ATE000:ea_LoadFactor,In</t>
  </si>
  <si>
    <t>U.S. International</t>
  </si>
  <si>
    <t>Air Travel: Load Factor: U.S. International: High oil and gas supply</t>
  </si>
  <si>
    <t>57-AEO2021.11.highogs-d120120a</t>
  </si>
  <si>
    <t>Driver Variables</t>
  </si>
  <si>
    <t>57-AEO2021.13.</t>
  </si>
  <si>
    <t>Population (millions)</t>
  </si>
  <si>
    <t>57-AEO2021.29.</t>
  </si>
  <si>
    <t>ATE000:pop_JF_US</t>
  </si>
  <si>
    <t>United States</t>
  </si>
  <si>
    <t>Air Travel: Drivers: Population: U.S.: High oil and gas supply</t>
  </si>
  <si>
    <t>57-AEO2021.30.highogs-d120120a</t>
  </si>
  <si>
    <t>millions</t>
  </si>
  <si>
    <t>ATE000:pop_JF_Canada</t>
  </si>
  <si>
    <t>Canada</t>
  </si>
  <si>
    <t>Air Travel: Drivers: Population: Canada: High oil and gas supply</t>
  </si>
  <si>
    <t>57-AEO2021.31.highogs-d120120a</t>
  </si>
  <si>
    <t>ATE000:pop_JF_Central_A</t>
  </si>
  <si>
    <t>Central America</t>
  </si>
  <si>
    <t>Air Travel: Drivers: Population: Central America: High oil and gas supply</t>
  </si>
  <si>
    <t>57-AEO2021.32.highogs-d120120a</t>
  </si>
  <si>
    <t>ATE000:pop_JF_South_Am</t>
  </si>
  <si>
    <t>South America</t>
  </si>
  <si>
    <t>Air Travel: Drivers: Population: South America: High oil and gas supply</t>
  </si>
  <si>
    <t>57-AEO2021.33.highogs-d120120a</t>
  </si>
  <si>
    <t>ATE000:pop_JF_Europe</t>
  </si>
  <si>
    <t>Europe</t>
  </si>
  <si>
    <t>Air Travel: Drivers: Population: Europe: High oil and gas supply</t>
  </si>
  <si>
    <t>57-AEO2021.34.highogs-d120120a</t>
  </si>
  <si>
    <t>ATE000:pop_JF_Africa</t>
  </si>
  <si>
    <t>Africa</t>
  </si>
  <si>
    <t>Air Travel: Drivers: Population: Africa: High oil and gas supply</t>
  </si>
  <si>
    <t>57-AEO2021.35.highogs-d120120a</t>
  </si>
  <si>
    <t>ATE000:pop_JF_Mideast</t>
  </si>
  <si>
    <t>Mideast</t>
  </si>
  <si>
    <t>Air Travel: Drivers: Population: Mideast: High oil and gas supply</t>
  </si>
  <si>
    <t>57-AEO2021.36.highogs-d120120a</t>
  </si>
  <si>
    <t>ATE000:pop_JF_Russia</t>
  </si>
  <si>
    <t>Commonwealth of Independent States</t>
  </si>
  <si>
    <t>Air Travel: Drivers: Population: CIS: High oil and gas supply</t>
  </si>
  <si>
    <t>57-AEO2021.37.highogs-d120120a</t>
  </si>
  <si>
    <t>ATE000:pop_JF_China</t>
  </si>
  <si>
    <t>China</t>
  </si>
  <si>
    <t>Air Travel: Drivers: Population: China: High oil and gas supply</t>
  </si>
  <si>
    <t>57-AEO2021.38.highogs-d120120a</t>
  </si>
  <si>
    <t>ATE000:pop_JF_NE_Asia</t>
  </si>
  <si>
    <t>Northeast Asia</t>
  </si>
  <si>
    <t>Air Travel: Drivers: Population: NE Asia: High oil and gas supply</t>
  </si>
  <si>
    <t>57-AEO2021.39.highogs-d120120a</t>
  </si>
  <si>
    <t>ATE000:pop_JF_SE_Asia</t>
  </si>
  <si>
    <t>Southeast Asia</t>
  </si>
  <si>
    <t>Air Travel: Drivers: Population: SE Asia: High oil and gas supply</t>
  </si>
  <si>
    <t>57-AEO2021.40.highogs-d120120a</t>
  </si>
  <si>
    <t>ATE000:pop_JF_SW_Asia</t>
  </si>
  <si>
    <t>Southwest Asia</t>
  </si>
  <si>
    <t>Air Travel: Drivers: Population: SW Asia: High oil and gas supply</t>
  </si>
  <si>
    <t>57-AEO2021.41.highogs-d120120a</t>
  </si>
  <si>
    <t>ATE000:pop_JF_Oceania</t>
  </si>
  <si>
    <t>Oceania</t>
  </si>
  <si>
    <t>Air Travel: Drivers: Population: Oceania: High oil and gas supply</t>
  </si>
  <si>
    <t>57-AEO2021.42.highogs-d120120a</t>
  </si>
  <si>
    <t>Travel Demand</t>
  </si>
  <si>
    <t>57-AEO2021.44.</t>
  </si>
  <si>
    <t>Revenue Passenger Miles (billion miles)</t>
  </si>
  <si>
    <t>57-AEO2021.45.</t>
  </si>
  <si>
    <t>57-AEO2021.46.</t>
  </si>
  <si>
    <t>ATE000:rpm_US_Domestic</t>
  </si>
  <si>
    <t>Air Travel: Travel Demand: Revenue Passenger Miles: Domestic: U.S.: High oil and gas supply</t>
  </si>
  <si>
    <t>57-AEO2021.47.highogs-d120120a</t>
  </si>
  <si>
    <t>billion miles</t>
  </si>
  <si>
    <t>ATE000:rpm_CN_Domestic</t>
  </si>
  <si>
    <t>Air Travel: Travel Demand: Revenue Passenger Miles: Domestic: Canada: High oil and gas supply</t>
  </si>
  <si>
    <t>57-AEO2021.48.highogs-d120120a</t>
  </si>
  <si>
    <t>ATE000:rpm_CA_Domestic</t>
  </si>
  <si>
    <t>Air Travel: Travel Demand: Revenue Passenger Miles: Domestic: Central America: High oil and gas supply</t>
  </si>
  <si>
    <t>57-AEO2021.49.highogs-d120120a</t>
  </si>
  <si>
    <t>ATE000:rpm_SA_Domestic</t>
  </si>
  <si>
    <t>Air Travel: Travel Demand: Revenue Passenger Miles: Domestic: South America: High oil and gas supply</t>
  </si>
  <si>
    <t>57-AEO2021.50.highogs-d120120a</t>
  </si>
  <si>
    <t>ATE000:rpm_EU_Domestic</t>
  </si>
  <si>
    <t>Air Travel: Travel Demand: Revenue Passenger Miles: Domestic: Europe: High oil and gas supply</t>
  </si>
  <si>
    <t>57-AEO2021.51.highogs-d120120a</t>
  </si>
  <si>
    <t>ATE000:rpm_AF_Domestic</t>
  </si>
  <si>
    <t>Air Travel: Travel Demand: Revenue Passenger Miles: Domestic: Africa: High oil and gas supply</t>
  </si>
  <si>
    <t>57-AEO2021.52.highogs-d120120a</t>
  </si>
  <si>
    <t>ATE000:rpm_ME_Domestic</t>
  </si>
  <si>
    <t>Air Travel: Travel Demand: Revenue Passenger Miles: Domestic: Mideast: High oil and gas supply</t>
  </si>
  <si>
    <t>57-AEO2021.53.highogs-d120120a</t>
  </si>
  <si>
    <t>ATE000:rpm_RU_Domestic</t>
  </si>
  <si>
    <t>Air Travel: Travel Demand: Revenue Passenger Miles: Domestic: CIS: High oil and gas supply</t>
  </si>
  <si>
    <t>57-AEO2021.54.highogs-d120120a</t>
  </si>
  <si>
    <t>ATE000:rpm_CH_Domestic</t>
  </si>
  <si>
    <t>Air Travel: Travel Demand: Revenue Passenger Miles: Domestic: China: High oil and gas supply</t>
  </si>
  <si>
    <t>57-AEO2021.55.highogs-d120120a</t>
  </si>
  <si>
    <t>ATE000:rpm_NE_Domestic</t>
  </si>
  <si>
    <t>Air Travel: Travel Demand: Revenue Passenger Miles: Domestic: NE Asia: High oil and gas supply</t>
  </si>
  <si>
    <t>57-AEO2021.56.highogs-d120120a</t>
  </si>
  <si>
    <t>ATE000:rpm_SE_Domestic</t>
  </si>
  <si>
    <t>Air Travel: Travel Demand: Revenue Passenger Miles: Domestic: SE Asia: High oil and gas supply</t>
  </si>
  <si>
    <t>57-AEO2021.57.highogs-d120120a</t>
  </si>
  <si>
    <t>ATE000:rpm_SW_Domestic</t>
  </si>
  <si>
    <t>Air Travel: Travel Demand: Revenue Passenger Miles: Domestic: SW Asia: High oil and gas supply</t>
  </si>
  <si>
    <t>57-AEO2021.58.highogs-d120120a</t>
  </si>
  <si>
    <t>ATE000:rpm_OC_Domestic</t>
  </si>
  <si>
    <t>Air Travel: Travel Demand: Revenue Passenger Miles: Domestic: Oceania: High oil and gas supply</t>
  </si>
  <si>
    <t>57-AEO2021.59.highogs-d120120a</t>
  </si>
  <si>
    <t>57-AEO2021.60.</t>
  </si>
  <si>
    <t>ATE000:rpm_US_Internat</t>
  </si>
  <si>
    <t>Air Travel: Travel Demand: Revenue Passenger Miles: International: U.S.: High oil and gas supply</t>
  </si>
  <si>
    <t>57-AEO2021.61.highogs-d120120a</t>
  </si>
  <si>
    <t>ATE000:rpm_CN_Internat</t>
  </si>
  <si>
    <t>Air Travel: Travel Demand: Revenue Passenger Miles: International: Canada: High oil and gas supply</t>
  </si>
  <si>
    <t>57-AEO2021.62.highogs-d120120a</t>
  </si>
  <si>
    <t>ATE000:rpm_CA_Internat</t>
  </si>
  <si>
    <t>Air Travel: Travel Demand: Revenue Passenger Miles: International: Central America: High oil and gas supply</t>
  </si>
  <si>
    <t>57-AEO2021.63.highogs-d120120a</t>
  </si>
  <si>
    <t>ATE000:rpm_SA_Internat</t>
  </si>
  <si>
    <t>Air Travel: Travel Demand: Revenue Passenger Miles: International: South America: High oil and gas supply</t>
  </si>
  <si>
    <t>57-AEO2021.64.highogs-d120120a</t>
  </si>
  <si>
    <t>ATE000:rpm_EU_Internat</t>
  </si>
  <si>
    <t>Air Travel: Travel Demand: Revenue Passenger Miles: International: Europe: High oil and gas supply</t>
  </si>
  <si>
    <t>57-AEO2021.65.highogs-d120120a</t>
  </si>
  <si>
    <t>ATE000:rpm_AF_Internat</t>
  </si>
  <si>
    <t>Air Travel: Travel Demand: Revenue Passenger Miles: International: Africa: High oil and gas supply</t>
  </si>
  <si>
    <t>57-AEO2021.66.highogs-d120120a</t>
  </si>
  <si>
    <t>ATE000:rpm_ME_Internat</t>
  </si>
  <si>
    <t>Air Travel: Travel Demand: Revenue Passenger Miles: International: Mideast: High oil and gas supply</t>
  </si>
  <si>
    <t>57-AEO2021.67.highogs-d120120a</t>
  </si>
  <si>
    <t>ATE000:rpm_RU_Internat</t>
  </si>
  <si>
    <t>Air Travel: Travel Demand: Revenue Passenger Miles: International: CIS: High oil and gas supply</t>
  </si>
  <si>
    <t>57-AEO2021.68.highogs-d120120a</t>
  </si>
  <si>
    <t>ATE000:rpm_CH_Internat</t>
  </si>
  <si>
    <t>Air Travel: Travel Demand: Revenue Passenger Miles: International: China: High oil and gas supply</t>
  </si>
  <si>
    <t>57-AEO2021.69.highogs-d120120a</t>
  </si>
  <si>
    <t>ATE000:rpm_NE_Internat</t>
  </si>
  <si>
    <t>Air Travel: Travel Demand: Revenue Passenger Miles: International: NE Asia: High oil and gas supply</t>
  </si>
  <si>
    <t>57-AEO2021.70.highogs-d120120a</t>
  </si>
  <si>
    <t>ATE000:rpm_SE_Internat</t>
  </si>
  <si>
    <t>Air Travel: Travel Demand: Revenue Passenger Miles: International: SE Asia: High oil and gas supply</t>
  </si>
  <si>
    <t>57-AEO2021.71.highogs-d120120a</t>
  </si>
  <si>
    <t>ATE000:rpm_SW_Internat</t>
  </si>
  <si>
    <t>Air Travel: Travel Demand: Revenue Passenger Miles: International: SW Asia: High oil and gas supply</t>
  </si>
  <si>
    <t>57-AEO2021.72.highogs-d120120a</t>
  </si>
  <si>
    <t>ATE000:rpm_OC_Internat</t>
  </si>
  <si>
    <t>Air Travel: Travel Demand: Revenue Passenger Miles: International: Oceania: High oil and gas supply</t>
  </si>
  <si>
    <t>57-AEO2021.73.highogs-d120120a</t>
  </si>
  <si>
    <t>Freight Revenue Ton Miles (billion miles)</t>
  </si>
  <si>
    <t>57-AEO2021.75.</t>
  </si>
  <si>
    <t>ATE000:ea_FreRevUnited</t>
  </si>
  <si>
    <t>Air Travel: Travel Demand: Revenue Ton Miles: Freight: US: High oil and gas supply</t>
  </si>
  <si>
    <t>57-AEO2021.76.highogs-d120120a</t>
  </si>
  <si>
    <t>ATE000:ea_FreRevCanada</t>
  </si>
  <si>
    <t>Air Travel: Travel Demand: Revenue Ton Miles: Freight: Canada: High oil and gas supply</t>
  </si>
  <si>
    <t>57-AEO2021.77.highogs-d120120a</t>
  </si>
  <si>
    <t>ATE000:ea_FreRevCentAm</t>
  </si>
  <si>
    <t>Air Travel: Travel Demand: Revenue Ton Miles: Freight: Central America: High oil and gas supply</t>
  </si>
  <si>
    <t>57-AEO2021.78.highogs-d120120a</t>
  </si>
  <si>
    <t>ATE000:ea_FreRevSouthAm</t>
  </si>
  <si>
    <t>Air Travel: Travel Demand: Revenue Ton Miles: Freight: South America: High oil and gas supply</t>
  </si>
  <si>
    <t>57-AEO2021.79.highogs-d120120a</t>
  </si>
  <si>
    <t>ATE000:ea_FreRevEurope</t>
  </si>
  <si>
    <t>Air Travel: Travel Demand: Revenue Ton Miles: Freight: Europe: High oil and gas supply</t>
  </si>
  <si>
    <t>57-AEO2021.80.highogs-d120120a</t>
  </si>
  <si>
    <t>ATE000:ea_FreRevAfrica</t>
  </si>
  <si>
    <t>Air Travel: Travel Demand: Revenue Ton Miles: Freight: Africa: High oil and gas supply</t>
  </si>
  <si>
    <t>57-AEO2021.81.highogs-d120120a</t>
  </si>
  <si>
    <t>ATE000:ea_FreRevMideast</t>
  </si>
  <si>
    <t>Air Travel: Travel Demand: Revenue Ton Miles: Freight: Mideast: High oil and gas supply</t>
  </si>
  <si>
    <t>57-AEO2021.82.highogs-d120120a</t>
  </si>
  <si>
    <t>ATE000:ea_FreRevRussia</t>
  </si>
  <si>
    <t>Air Travel: Travel Demand: Revenue Ton Miles: Freight: CIS: High oil and gas supply</t>
  </si>
  <si>
    <t>57-AEO2021.83.highogs-d120120a</t>
  </si>
  <si>
    <t>ATE000:ea_FreRevChina</t>
  </si>
  <si>
    <t>Air Travel: Travel Demand: Revenue Ton Miles: Freight: China: High oil and gas supply</t>
  </si>
  <si>
    <t>57-AEO2021.84.highogs-d120120a</t>
  </si>
  <si>
    <t>ATE000:ea_FreRevNEAsia</t>
  </si>
  <si>
    <t>Air Travel: Travel Demand: Revenue Ton Miles: Freight: NE Asia: High oil and gas supply</t>
  </si>
  <si>
    <t>57-AEO2021.85.highogs-d120120a</t>
  </si>
  <si>
    <t>ATE000:ea_FreRevSEAsia</t>
  </si>
  <si>
    <t>Air Travel: Travel Demand: Revenue Ton Miles: Freight: SE Asia: High oil and gas supply</t>
  </si>
  <si>
    <t>57-AEO2021.86.highogs-d120120a</t>
  </si>
  <si>
    <t>ATE000:ea_FreRevSWAsia</t>
  </si>
  <si>
    <t>Air Travel: Travel Demand: Revenue Ton Miles: Freight: SW Asia: High oil and gas supply</t>
  </si>
  <si>
    <t>57-AEO2021.87.highogs-d120120a</t>
  </si>
  <si>
    <t>ATE000:ea_FreRevOceania</t>
  </si>
  <si>
    <t>Air Travel: Travel Demand: Revenue Ton Miles: Freight: Oceania: High oil and gas supply</t>
  </si>
  <si>
    <t>57-AEO2021.88.highogs-d120120a</t>
  </si>
  <si>
    <t>ATE000:ea_FreRevWorld</t>
  </si>
  <si>
    <t>Total World</t>
  </si>
  <si>
    <t>Air Travel: Travel Demand: Revenue Ton Miles: Freight: World: High oil and gas supply</t>
  </si>
  <si>
    <t>57-AEO2021.89.highogs-d120120a</t>
  </si>
  <si>
    <t>Seat Miles Demanded (billion miles)</t>
  </si>
  <si>
    <t>57-AEO2021.91.</t>
  </si>
  <si>
    <t>ATE000:fa_U.S.Total</t>
  </si>
  <si>
    <t>Air Travel: Seat Miles Demanded: U.S.: High oil and gas supply</t>
  </si>
  <si>
    <t>57-AEO2021.92.highogs-d120120a</t>
  </si>
  <si>
    <t>ATE000:fa_USNarrowBody</t>
  </si>
  <si>
    <t>Narrow Body Aircraft</t>
  </si>
  <si>
    <t>Air Travel: Seat Miles Demanded: U.S.: Narrow Body Aircraft: High oil and gas supply</t>
  </si>
  <si>
    <t>57-AEO2021.93.highogs-d120120a</t>
  </si>
  <si>
    <t>ATE000:fa_USWideBody</t>
  </si>
  <si>
    <t>Wide Body Aircraft</t>
  </si>
  <si>
    <t>Air Travel: Seat Miles Demanded: U.S.: Wide Body Aircraft: High oil and gas supply</t>
  </si>
  <si>
    <t>57-AEO2021.94.highogs-d120120a</t>
  </si>
  <si>
    <t>ATE000:fa_USRegional</t>
  </si>
  <si>
    <t>Regional Jets</t>
  </si>
  <si>
    <t>Air Travel: Seat Miles Demanded: U.S.: Regional Jets: High oil and gas supply</t>
  </si>
  <si>
    <t>57-AEO2021.95.highogs-d120120a</t>
  </si>
  <si>
    <t>ATE000:fa_Canada</t>
  </si>
  <si>
    <t>Air Travel: Seat Miles Demanded: Canada: High oil and gas supply</t>
  </si>
  <si>
    <t>57-AEO2021.96.highogs-d120120a</t>
  </si>
  <si>
    <t>ATE000:fa_Central_Am</t>
  </si>
  <si>
    <t>Air Travel: Seat Miles Demanded: Central America: High oil and gas supply</t>
  </si>
  <si>
    <t>57-AEO2021.97.highogs-d120120a</t>
  </si>
  <si>
    <t>ATE000:fa_South_Am</t>
  </si>
  <si>
    <t>Air Travel: Seat Miles Demanded: South America: High oil and gas supply</t>
  </si>
  <si>
    <t>57-AEO2021.98.highogs-d120120a</t>
  </si>
  <si>
    <t>ATE000:fa_Europe</t>
  </si>
  <si>
    <t>Air Travel: Seat Miles Demanded: Europe: High oil and gas supply</t>
  </si>
  <si>
    <t>57-AEO2021.99.highogs-d120120a</t>
  </si>
  <si>
    <t>ATE000:fa_Africa</t>
  </si>
  <si>
    <t>Air Travel: Seat Miles Demanded: Africa: High oil and gas supply</t>
  </si>
  <si>
    <t>57-AEO2021.100.highogs-d120120a</t>
  </si>
  <si>
    <t>ATE000:fa_Mideast</t>
  </si>
  <si>
    <t>Air Travel: Seat Miles Demanded: Mideast: High oil and gas supply</t>
  </si>
  <si>
    <t>57-AEO2021.101.highogs-d120120a</t>
  </si>
  <si>
    <t>ATE000:fa_Russia</t>
  </si>
  <si>
    <t>Air Travel: Seat Miles Demanded: CIS: High oil and gas supply</t>
  </si>
  <si>
    <t>57-AEO2021.102.highogs-d120120a</t>
  </si>
  <si>
    <t>ATE000:fa_China</t>
  </si>
  <si>
    <t>Air Travel: Seat Miles Demanded: China: High oil and gas supply</t>
  </si>
  <si>
    <t>57-AEO2021.103.highogs-d120120a</t>
  </si>
  <si>
    <t>ATE000:fa_NE_Asia</t>
  </si>
  <si>
    <t>Air Travel: Seat Miles Demanded: NE Asia: High oil and gas supply</t>
  </si>
  <si>
    <t>57-AEO2021.104.highogs-d120120a</t>
  </si>
  <si>
    <t>ATE000:fa_SE_Asia</t>
  </si>
  <si>
    <t>Air Travel: Seat Miles Demanded: SE Asia: High oil and gas supply</t>
  </si>
  <si>
    <t>57-AEO2021.105.highogs-d120120a</t>
  </si>
  <si>
    <t>ATE000:fa_SW_Asia</t>
  </si>
  <si>
    <t>Air Travel: Seat Miles Demanded: SW Asia: High oil and gas supply</t>
  </si>
  <si>
    <t>57-AEO2021.106.highogs-d120120a</t>
  </si>
  <si>
    <t>ATE000:fa_Oceania</t>
  </si>
  <si>
    <t>Air Travel: Seat Miles Demanded: Oceania: High oil and gas supply</t>
  </si>
  <si>
    <t>57-AEO2021.107.highogs-d120120a</t>
  </si>
  <si>
    <t>ATE000:fa_WorldTotal</t>
  </si>
  <si>
    <t>Air Travel: Seat Miles Demanded: World: High oil and gas supply</t>
  </si>
  <si>
    <t>57-AEO2021.108.highogs-d120120a</t>
  </si>
  <si>
    <t>Aircraft Sales</t>
  </si>
  <si>
    <t>57-AEO2021.110.</t>
  </si>
  <si>
    <t>ATE000:sal_U.S.Total</t>
  </si>
  <si>
    <t>Air Travel: Aircraft Sales: U.S.: High oil and gas supply</t>
  </si>
  <si>
    <t>57-AEO2021.111.highogs-d120120a</t>
  </si>
  <si>
    <t>ATE000:sal_USNarrowBody</t>
  </si>
  <si>
    <t>Air Travel: Aircraft Sales: U.S.: Narrow Body: High oil and gas supply</t>
  </si>
  <si>
    <t>57-AEO2021.112.highogs-d120120a</t>
  </si>
  <si>
    <t>ATE000:sal_USWideBody</t>
  </si>
  <si>
    <t>Air Travel: Aircraft Sales: U.S.: Wide Body: High oil and gas supply</t>
  </si>
  <si>
    <t>57-AEO2021.113.highogs-d120120a</t>
  </si>
  <si>
    <t>ATE000:sal_USRegional</t>
  </si>
  <si>
    <t>Air Travel: Aircraft Sales: U.S.: Regional Jets: High oil and gas supply</t>
  </si>
  <si>
    <t>57-AEO2021.114.highogs-d120120a</t>
  </si>
  <si>
    <t>ATE000:sal_Canada</t>
  </si>
  <si>
    <t>Air Travel: Aircraft Sales: Canada: High oil and gas supply</t>
  </si>
  <si>
    <t>57-AEO2021.115.highogs-d120120a</t>
  </si>
  <si>
    <t>ATE000:sal_Canada-nb</t>
  </si>
  <si>
    <t>Air Travel: Aircraft Sales: Canada: Narrow Body: High oil and gas supply</t>
  </si>
  <si>
    <t>57-AEO2021.116.highogs-d120120a</t>
  </si>
  <si>
    <t>ATE000:sal_Canada-wb</t>
  </si>
  <si>
    <t>Air Travel: Aircraft Sales: Canada: Wide Body: High oil and gas supply</t>
  </si>
  <si>
    <t>57-AEO2021.117.highogs-d120120a</t>
  </si>
  <si>
    <t>ATE000:sal_Canada-rj</t>
  </si>
  <si>
    <t>Air Travel: Aircraft Sales: Canada: Regional Jets: High oil and gas supply</t>
  </si>
  <si>
    <t>57-AEO2021.118.highogs-d120120a</t>
  </si>
  <si>
    <t>ATE000:sal_Central_Am</t>
  </si>
  <si>
    <t>Air Travel: Aircraft Sales: Central America: High oil and gas supply</t>
  </si>
  <si>
    <t>57-AEO2021.119.highogs-d120120a</t>
  </si>
  <si>
    <t>ATE000:sal_Central_Am-n</t>
  </si>
  <si>
    <t>Air Travel: Aircraft Sales: Central America: Narrow Body: High oil and gas supply</t>
  </si>
  <si>
    <t>57-AEO2021.120.highogs-d120120a</t>
  </si>
  <si>
    <t>ATE000:sal_Central_Am-w</t>
  </si>
  <si>
    <t>Air Travel: Aircraft Sales: Central America: Wide Body: High oil and gas supply</t>
  </si>
  <si>
    <t>57-AEO2021.121.highogs-d120120a</t>
  </si>
  <si>
    <t>ATE000:sal_Central_Am-r</t>
  </si>
  <si>
    <t>Air Travel: Aircraft Sales: Central America: Regional Jets: High oil and gas supply</t>
  </si>
  <si>
    <t>57-AEO2021.122.highogs-d120120a</t>
  </si>
  <si>
    <t>ATE000:sal_South_Am</t>
  </si>
  <si>
    <t>Air Travel: Aircraft Sales: South America: High oil and gas supply</t>
  </si>
  <si>
    <t>57-AEO2021.123.highogs-d120120a</t>
  </si>
  <si>
    <t>ATE000:sal_South_Am-nb</t>
  </si>
  <si>
    <t>Air Travel: Aircraft Sales: South America: Narrow Body: High oil and gas supply</t>
  </si>
  <si>
    <t>57-AEO2021.124.highogs-d120120a</t>
  </si>
  <si>
    <t>ATE000:sal_South_Am-wb</t>
  </si>
  <si>
    <t>Air Travel: Aircraft Sales: South America: Wide Body: High oil and gas supply</t>
  </si>
  <si>
    <t>57-AEO2021.125.highogs-d120120a</t>
  </si>
  <si>
    <t>ATE000:sal_South_Am-rj</t>
  </si>
  <si>
    <t>Air Travel: Aircraft Sales: South America: Regional Jets: High oil and gas supply</t>
  </si>
  <si>
    <t>57-AEO2021.126.highogs-d120120a</t>
  </si>
  <si>
    <t>ATE000:sal_Europe</t>
  </si>
  <si>
    <t>Air Travel: Aircraft Sales: Europe: High oil and gas supply</t>
  </si>
  <si>
    <t>57-AEO2021.127.highogs-d120120a</t>
  </si>
  <si>
    <t>ATE000:sal_Europe-nb</t>
  </si>
  <si>
    <t>Air Travel: Aircraft Sales: Europe: Narrow Body: High oil and gas supply</t>
  </si>
  <si>
    <t>57-AEO2021.128.highogs-d120120a</t>
  </si>
  <si>
    <t>ATE000:sal_Europe-wb</t>
  </si>
  <si>
    <t>Air Travel: Aircraft Sales: Europe: Wide Body: High oil and gas supply</t>
  </si>
  <si>
    <t>57-AEO2021.129.highogs-d120120a</t>
  </si>
  <si>
    <t>ATE000:sal_Europe-rj</t>
  </si>
  <si>
    <t>Air Travel: Aircraft Sales: Europe: Regional Jets: High oil and gas supply</t>
  </si>
  <si>
    <t>57-AEO2021.130.highogs-d120120a</t>
  </si>
  <si>
    <t>ATE000:sal_Africa</t>
  </si>
  <si>
    <t>Air Travel: Aircraft Sales: Africa: High oil and gas supply</t>
  </si>
  <si>
    <t>57-AEO2021.131.highogs-d120120a</t>
  </si>
  <si>
    <t>ATE000:sal_Africa-nb</t>
  </si>
  <si>
    <t>Air Travel: Aircraft Sales: Africa: Narrow Body: High oil and gas supply</t>
  </si>
  <si>
    <t>57-AEO2021.132.highogs-d120120a</t>
  </si>
  <si>
    <t>ATE000:sal_Africa-wb</t>
  </si>
  <si>
    <t>Air Travel: Aircraft Sales: Africa: Wide Body: High oil and gas supply</t>
  </si>
  <si>
    <t>57-AEO2021.133.highogs-d120120a</t>
  </si>
  <si>
    <t>ATE000:sal_Africa-rj</t>
  </si>
  <si>
    <t>Air Travel: Aircraft Sales: Africa: Regional Jets: High oil and gas supply</t>
  </si>
  <si>
    <t>57-AEO2021.134.highogs-d120120a</t>
  </si>
  <si>
    <t>ATE000:sal_Mideast</t>
  </si>
  <si>
    <t>Air Travel: Aircraft Sales: Mideast: High oil and gas supply</t>
  </si>
  <si>
    <t>57-AEO2021.135.highogs-d120120a</t>
  </si>
  <si>
    <t>ATE000:sal_Mideast-nb</t>
  </si>
  <si>
    <t>Air Travel: Aircraft Sales: Mideast: Narrow Body: High oil and gas supply</t>
  </si>
  <si>
    <t>57-AEO2021.136.highogs-d120120a</t>
  </si>
  <si>
    <t>ATE000:sal_Mideast-wb</t>
  </si>
  <si>
    <t>Air Travel: Aircraft Sales: Mideast: Wide Body: High oil and gas supply</t>
  </si>
  <si>
    <t>57-AEO2021.137.highogs-d120120a</t>
  </si>
  <si>
    <t>ATE000:sal_Mideast-rj</t>
  </si>
  <si>
    <t>Air Travel: Aircraft Sales: Mideast: Regional Jets: High oil and gas supply</t>
  </si>
  <si>
    <t>57-AEO2021.138.highogs-d120120a</t>
  </si>
  <si>
    <t>ATE000:sal_Russia</t>
  </si>
  <si>
    <t>Air Travel: Aircraft Sales: CIS: High oil and gas supply</t>
  </si>
  <si>
    <t>57-AEO2021.139.highogs-d120120a</t>
  </si>
  <si>
    <t>ATE000:sal_Russia-nb</t>
  </si>
  <si>
    <t>Air Travel: Aircraft Sales: CIS: Narrow Body: High oil and gas supply</t>
  </si>
  <si>
    <t>57-AEO2021.140.highogs-d120120a</t>
  </si>
  <si>
    <t>ATE000:sal_Russia-wb</t>
  </si>
  <si>
    <t>Air Travel: Aircraft Sales: CIS: Wide Body: High oil and gas supply</t>
  </si>
  <si>
    <t>57-AEO2021.141.highogs-d120120a</t>
  </si>
  <si>
    <t>ATE000:sal_Russia-rj</t>
  </si>
  <si>
    <t>Air Travel: Aircraft Sales: CIS: Regional Jets: High oil and gas supply</t>
  </si>
  <si>
    <t>57-AEO2021.142.highogs-d120120a</t>
  </si>
  <si>
    <t>ATE000:sal_China</t>
  </si>
  <si>
    <t>Air Travel: Aircraft Sales: China: High oil and gas supply</t>
  </si>
  <si>
    <t>57-AEO2021.143.highogs-d120120a</t>
  </si>
  <si>
    <t>ATE000:sal_China-nb</t>
  </si>
  <si>
    <t>Air Travel: Aircraft Sales: China: Narrow Body: High oil and gas supply</t>
  </si>
  <si>
    <t>57-AEO2021.144.highogs-d120120a</t>
  </si>
  <si>
    <t>ATE000:sal_China-wb</t>
  </si>
  <si>
    <t>Air Travel: Aircraft Sales: China: Wide Body: High oil and gas supply</t>
  </si>
  <si>
    <t>57-AEO2021.145.highogs-d120120a</t>
  </si>
  <si>
    <t>ATE000:sal_China-rj</t>
  </si>
  <si>
    <t>Air Travel: Aircraft Sales: China: Regional Jets: High oil and gas supply</t>
  </si>
  <si>
    <t>57-AEO2021.146.highogs-d120120a</t>
  </si>
  <si>
    <t>ATE000:sal_NE_Asia</t>
  </si>
  <si>
    <t>Air Travel: Aircraft Sales: NE Asia: High oil and gas supply</t>
  </si>
  <si>
    <t>57-AEO2021.147.highogs-d120120a</t>
  </si>
  <si>
    <t>ATE000:sal_NE_Asia-nb</t>
  </si>
  <si>
    <t>Air Travel: Aircraft Sales: NE Asia: Narrow Body: High oil and gas supply</t>
  </si>
  <si>
    <t>57-AEO2021.148.highogs-d120120a</t>
  </si>
  <si>
    <t>ATE000:sal_NE_Asia-wb</t>
  </si>
  <si>
    <t>Air Travel: Aircraft Sales: NE Asia: Wide Body: High oil and gas supply</t>
  </si>
  <si>
    <t>57-AEO2021.149.highogs-d120120a</t>
  </si>
  <si>
    <t>ATE000:sal_NE_Asia-rj</t>
  </si>
  <si>
    <t>Air Travel: Aircraft Sales: NE Asia: Regional Jets: High oil and gas supply</t>
  </si>
  <si>
    <t>57-AEO2021.150.highogs-d120120a</t>
  </si>
  <si>
    <t>ATE000:sal_SE_Asia</t>
  </si>
  <si>
    <t>Air Travel: Aircraft Sales: SE Asia: High oil and gas supply</t>
  </si>
  <si>
    <t>57-AEO2021.151.highogs-d120120a</t>
  </si>
  <si>
    <t>ATE000:sal_SE_Asia-nb</t>
  </si>
  <si>
    <t>Air Travel: Aircraft Sales: SE Asia: Narrow Body: High oil and gas supply</t>
  </si>
  <si>
    <t>57-AEO2021.152.highogs-d120120a</t>
  </si>
  <si>
    <t>ATE000:sal_SE_Asia-wb</t>
  </si>
  <si>
    <t>Air Travel: Aircraft Sales: SE Asia: Wide Body: High oil and gas supply</t>
  </si>
  <si>
    <t>57-AEO2021.153.highogs-d120120a</t>
  </si>
  <si>
    <t>ATE000:sal_SE_Asia-rj</t>
  </si>
  <si>
    <t>Air Travel: Aircraft Sales: SE Asia: Regional Jets: High oil and gas supply</t>
  </si>
  <si>
    <t>57-AEO2021.154.highogs-d120120a</t>
  </si>
  <si>
    <t>ATE000:sal_SW_Asia</t>
  </si>
  <si>
    <t>Air Travel: Aircraft Sales: SW Asia: High oil and gas supply</t>
  </si>
  <si>
    <t>57-AEO2021.155.highogs-d120120a</t>
  </si>
  <si>
    <t>ATE000:sal_SW_Asia-nb</t>
  </si>
  <si>
    <t>Air Travel: Aircraft Sales: SW Asia: Narrow Body: High oil and gas supply</t>
  </si>
  <si>
    <t>57-AEO2021.156.highogs-d120120a</t>
  </si>
  <si>
    <t>ATE000:sal_SW_Asia-wb</t>
  </si>
  <si>
    <t>Air Travel: Aircraft Sales: SW Asia: Wide Body: High oil and gas supply</t>
  </si>
  <si>
    <t>57-AEO2021.157.highogs-d120120a</t>
  </si>
  <si>
    <t>ATE000:sal_SW_Asia-rj</t>
  </si>
  <si>
    <t>Air Travel: Aircraft Sales: SW Asia: Regional Jets: High oil and gas supply</t>
  </si>
  <si>
    <t>57-AEO2021.158.highogs-d120120a</t>
  </si>
  <si>
    <t>ATE000:sal_Oceania</t>
  </si>
  <si>
    <t>Air Travel: Aircraft Sales: Oceania: High oil and gas supply</t>
  </si>
  <si>
    <t>57-AEO2021.159.highogs-d120120a</t>
  </si>
  <si>
    <t>ATE000:sal_Oceania-nb</t>
  </si>
  <si>
    <t>Air Travel: Aircraft Sales: Oceania: Narrow Body: High oil and gas supply</t>
  </si>
  <si>
    <t>57-AEO2021.160.highogs-d120120a</t>
  </si>
  <si>
    <t>ATE000:sal_Oceania-wb</t>
  </si>
  <si>
    <t>Air Travel: Aircraft Sales: Oceania: Wide Body: High oil and gas supply</t>
  </si>
  <si>
    <t>57-AEO2021.161.highogs-d120120a</t>
  </si>
  <si>
    <t>ATE000:sal_Oceania-rj</t>
  </si>
  <si>
    <t>Air Travel: Aircraft Sales: Oceania: Regional Jets: High oil and gas supply</t>
  </si>
  <si>
    <t>57-AEO2021.162.highogs-d120120a</t>
  </si>
  <si>
    <t>ATE000:sal_WorldTotal</t>
  </si>
  <si>
    <t>Air Travel: Aircraft Sales: World: High oil and gas supply</t>
  </si>
  <si>
    <t>57-AEO2021.163.highogs-d120120a</t>
  </si>
  <si>
    <t>Advanced Technology Penetration</t>
  </si>
  <si>
    <t>57-AEO2021.165.</t>
  </si>
  <si>
    <t>ATE000:la_gen_tech_1</t>
  </si>
  <si>
    <t>General Technology 1</t>
  </si>
  <si>
    <t>Air Travel: Advanced Technology Penetration: General Technology 1: High oil and gas supply</t>
  </si>
  <si>
    <t>57-AEO2021.166.highogs-d120120a</t>
  </si>
  <si>
    <t>ATE000:la_gen_tech_2</t>
  </si>
  <si>
    <t>General Technology 2</t>
  </si>
  <si>
    <t>Air Travel: Advanced Technology Penetration: General Technology 2: High oil and gas supply</t>
  </si>
  <si>
    <t>57-AEO2021.167.highogs-d120120a</t>
  </si>
  <si>
    <t>ATE000:la_gen_tech_3</t>
  </si>
  <si>
    <t>General Technology 3</t>
  </si>
  <si>
    <t>Air Travel: Advanced Technology Penetration: General Technology 3: High oil and gas supply</t>
  </si>
  <si>
    <t>57-AEO2021.168.highogs-d120120a</t>
  </si>
  <si>
    <t>ATE000:la_gen_tech_4</t>
  </si>
  <si>
    <t>General Technology 4</t>
  </si>
  <si>
    <t>Air Travel: Advanced Technology Penetration: General Technology 4: High oil and gas supply</t>
  </si>
  <si>
    <t>57-AEO2021.169.highogs-d120120a</t>
  </si>
  <si>
    <t>ATE000:la_gen_tech_5</t>
  </si>
  <si>
    <t>General Technology 5</t>
  </si>
  <si>
    <t>Air Travel: Advanced Technology Penetration: General Technology 5: High oil and gas supply</t>
  </si>
  <si>
    <t>57-AEO2021.170.highogs-d120120a</t>
  </si>
  <si>
    <t>ATE000:la_LaminarFlowCo</t>
  </si>
  <si>
    <t>Laminar Flow Control</t>
  </si>
  <si>
    <t>Air Travel: Advanced Technology Penetration: Laminar Flow Control: High oil and gas supply</t>
  </si>
  <si>
    <t>57-AEO2021.171.highogs-d120120a</t>
  </si>
  <si>
    <t>ATE000:la_Advanced Aero</t>
  </si>
  <si>
    <t>Advanced Aerodynamics</t>
  </si>
  <si>
    <t>Air Travel: Advanced Technology Penetration: Advanced Aerodynamics: High oil and gas supply</t>
  </si>
  <si>
    <t>57-AEO2021.172.highogs-d120120a</t>
  </si>
  <si>
    <t>ATE000:la_WeightReducin</t>
  </si>
  <si>
    <t>Weight Reducing Materials</t>
  </si>
  <si>
    <t>Air Travel: Advanced Technology Penetration: Weight Reducing Materials: High oil and gas supply</t>
  </si>
  <si>
    <t>57-AEO2021.173.highogs-d120120a</t>
  </si>
  <si>
    <t>ATE000:la_ElectricallyA</t>
  </si>
  <si>
    <t>Electrically Active Controls</t>
  </si>
  <si>
    <t>Air Travel: Advanced Technology Penetration: Electrically Active Controls: High oil and gas supply</t>
  </si>
  <si>
    <t>57-AEO2021.174.highogs-d120120a</t>
  </si>
  <si>
    <t>Aircraft Efficiency (seat miles per gallon)</t>
  </si>
  <si>
    <t>57-AEO2021.176.</t>
  </si>
  <si>
    <t>New Aircraft</t>
  </si>
  <si>
    <t>57-AEO2021.177.</t>
  </si>
  <si>
    <t>ATE000:ma_NarrowBodyAir</t>
  </si>
  <si>
    <t>Air Travel: New Aircraft Efficiency: Narrow Body Aircraft: High oil and gas supply</t>
  </si>
  <si>
    <t>57-AEO2021.178.highogs-d120120a</t>
  </si>
  <si>
    <t>seat mpg</t>
  </si>
  <si>
    <t>ATE000:ma_WideBodyAircr</t>
  </si>
  <si>
    <t>Air Travel: New Aircraft Efficiency: Wide Body Aircraft: High oil and gas supply</t>
  </si>
  <si>
    <t>57-AEO2021.179.highogs-d120120a</t>
  </si>
  <si>
    <t>ATE000:ma_RegionalJets</t>
  </si>
  <si>
    <t>Air Travel: New Aircraft Efficiency: Regional Jets: High oil and gas supply</t>
  </si>
  <si>
    <t>57-AEO2021.180.highogs-d120120a</t>
  </si>
  <si>
    <t>ATE000:ma_AverageAircra</t>
  </si>
  <si>
    <t>Average Aircraft</t>
  </si>
  <si>
    <t>Air Travel: New Aircraft Efficiency: Average Aircraft: High oil and gas supply</t>
  </si>
  <si>
    <t>57-AEO2021.181.highogs-d120120a</t>
  </si>
  <si>
    <t>Aircraft Stock</t>
  </si>
  <si>
    <t>57-AEO2021.182.</t>
  </si>
  <si>
    <t>ATE000:na_NarrowBodyAir</t>
  </si>
  <si>
    <t>Air Travel: Aircraft Stock Efficiency: Narrow Body Aircraft: High oil and gas supply</t>
  </si>
  <si>
    <t>57-AEO2021.183.highogs-d120120a</t>
  </si>
  <si>
    <t>ATE000:na_WideBodyAircr</t>
  </si>
  <si>
    <t>Air Travel: Aircraft Stock Efficiency: Wide Body Aircraft: High oil and gas supply</t>
  </si>
  <si>
    <t>57-AEO2021.184.highogs-d120120a</t>
  </si>
  <si>
    <t>ATE000:na_RegionalJets</t>
  </si>
  <si>
    <t>Air Travel: Aircraft Stock Efficiency: Regional Jets: High oil and gas supply</t>
  </si>
  <si>
    <t>57-AEO2021.185.highogs-d120120a</t>
  </si>
  <si>
    <t>ATE000:na_AverageAircra</t>
  </si>
  <si>
    <t>Air Travel: Aircraft Stock Efficiency: Average Aircraft: High oil and gas supply</t>
  </si>
  <si>
    <t>57-AEO2021.186.highogs-d120120a</t>
  </si>
  <si>
    <t>Fuel Consumption (trillion Btu)</t>
  </si>
  <si>
    <t>57-AEO2021.188.</t>
  </si>
  <si>
    <t>Commercial Jet Fuel</t>
  </si>
  <si>
    <t>57-AEO2021.189.</t>
  </si>
  <si>
    <t>ATE000:oa_JF_US</t>
  </si>
  <si>
    <t>Air Travel: Fuel Use: Commercial: Jet Fuel: U.S.: High oil and gas supply</t>
  </si>
  <si>
    <t>57-AEO2021.190.highogs-d120120a</t>
  </si>
  <si>
    <t>ATE000:oa_JF_Canada</t>
  </si>
  <si>
    <t>Air Travel: Fuel Use: Commercial: Jet Fuel: Canada: High oil and gas supply</t>
  </si>
  <si>
    <t>57-AEO2021.191.highogs-d120120a</t>
  </si>
  <si>
    <t>ATE000:oa_JF_Central_Am</t>
  </si>
  <si>
    <t>Air Travel: Fuel Use: Commercial: Jet Fuel: Central America: High oil and gas supply</t>
  </si>
  <si>
    <t>57-AEO2021.192.highogs-d120120a</t>
  </si>
  <si>
    <t>ATE000:oa_JF_South_Am</t>
  </si>
  <si>
    <t>Air Travel: Fuel Use: Commercial: Jet Fuel: South America: High oil and gas supply</t>
  </si>
  <si>
    <t>57-AEO2021.193.highogs-d120120a</t>
  </si>
  <si>
    <t>ATE000:oa_JF_Europe</t>
  </si>
  <si>
    <t>Air Travel: Fuel Use: Commercial: Jet Fuel: Europe: High oil and gas supply</t>
  </si>
  <si>
    <t>57-AEO2021.194.highogs-d120120a</t>
  </si>
  <si>
    <t>ATE000:oa_JF_Africa</t>
  </si>
  <si>
    <t>Air Travel: Fuel Use: Commercial: Jet Fuel: Africa: High oil and gas supply</t>
  </si>
  <si>
    <t>57-AEO2021.195.highogs-d120120a</t>
  </si>
  <si>
    <t>ATE000:oa_JF_Mideast</t>
  </si>
  <si>
    <t>Air Travel: Fuel Use: Commercial: Jet Fuel: Mideast: High oil and gas supply</t>
  </si>
  <si>
    <t>57-AEO2021.196.highogs-d120120a</t>
  </si>
  <si>
    <t>ATE000:oa_JF_Russia</t>
  </si>
  <si>
    <t>Air Travel: Fuel Use: Commercial: Jet Fuel: CIS: High oil and gas supply</t>
  </si>
  <si>
    <t>57-AEO2021.197.highogs-d120120a</t>
  </si>
  <si>
    <t>ATE000:oa_JF_China</t>
  </si>
  <si>
    <t>Air Travel: Fuel Use: Commercial: Jet Fuel: China: High oil and gas supply</t>
  </si>
  <si>
    <t>57-AEO2021.198.highogs-d120120a</t>
  </si>
  <si>
    <t>ATE000:oa_JF_NE_Asia</t>
  </si>
  <si>
    <t>Air Travel: Fuel Use: Commercial: Jet Fuel: NE Asia: High oil and gas supply</t>
  </si>
  <si>
    <t>57-AEO2021.199.highogs-d120120a</t>
  </si>
  <si>
    <t>ATE000:oa_JF_SE_Asia</t>
  </si>
  <si>
    <t>Air Travel: Fuel Use: Commercial: Jet Fuel: SE Asia: High oil and gas supply</t>
  </si>
  <si>
    <t>57-AEO2021.200.highogs-d120120a</t>
  </si>
  <si>
    <t>ATE000:oa_JF_SW_Asia</t>
  </si>
  <si>
    <t>Air Travel: Fuel Use: Commercial: Jet Fuel: SW Asia: High oil and gas supply</t>
  </si>
  <si>
    <t>57-AEO2021.201.highogs-d120120a</t>
  </si>
  <si>
    <t>ATE000:oa_JF_Oceania</t>
  </si>
  <si>
    <t>Air Travel: Fuel Use: Commercial: Jet Fuel: Oceania: High oil and gas supply</t>
  </si>
  <si>
    <t>57-AEO2021.202.highogs-d120120a</t>
  </si>
  <si>
    <t>ATE000:oa_JF_World</t>
  </si>
  <si>
    <t>Air Travel: Fuel Use: Commercial: Jet Fuel: World: High oil and gas supply</t>
  </si>
  <si>
    <t>57-AEO2021.203.highogs-d120120a</t>
  </si>
  <si>
    <t>ATE000:oa_AviationGasol</t>
  </si>
  <si>
    <t>Commercial Aviation Gasoline</t>
  </si>
  <si>
    <t xml:space="preserve"> U.S.</t>
  </si>
  <si>
    <t>Air Travel: Fuel Use: Commercial: Aviation Gasoline: U.S.: High oil and gas supply</t>
  </si>
  <si>
    <t>57-AEO2021.204.highogs-d120120a</t>
  </si>
  <si>
    <t>ATE000:pa_JetFuelUS</t>
  </si>
  <si>
    <t>Military Jet Fuel</t>
  </si>
  <si>
    <t>Air Travel: Fuel Use: Military: Jet Fuel: U.S.: High oil and gas supply</t>
  </si>
  <si>
    <t>57-AEO2021.205.highogs-d120120a</t>
  </si>
  <si>
    <t>ATS000</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</si>
  <si>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</si>
  <si>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</si>
  <si>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</si>
  <si>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</si>
  <si>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ATS000:stk_U.S.Total</t>
  </si>
  <si>
    <t>Aircraft Stock: Total: United States: High oil and gas supply</t>
  </si>
  <si>
    <t>148-AEO2021.3.highogs-d120120a</t>
  </si>
  <si>
    <t>ATS000:stk_USNarrowBody</t>
  </si>
  <si>
    <t>Aircraft Stock: Total: U.S.: Narrow Body: High oil and gas supply</t>
  </si>
  <si>
    <t>148-AEO2021.4.highogs-d120120a</t>
  </si>
  <si>
    <t>ATS000:stk_USWideBody</t>
  </si>
  <si>
    <t>Aircraft Stock: Total: U.S.: Wide Body: High oil and gas supply</t>
  </si>
  <si>
    <t>148-AEO2021.5.highogs-d120120a</t>
  </si>
  <si>
    <t>ATS000:stk_USRegional</t>
  </si>
  <si>
    <t>Aircraft Stock: Total: U.S.: Regional: High oil and gas supply</t>
  </si>
  <si>
    <t>148-AEO2021.6.highogs-d120120a</t>
  </si>
  <si>
    <t>ATS000:stk_Canada</t>
  </si>
  <si>
    <t>Aircraft Stock: Total: Canada: High oil and gas supply</t>
  </si>
  <si>
    <t>148-AEO2021.7.highogs-d120120a</t>
  </si>
  <si>
    <t>ATS000:stk_Canada-nb</t>
  </si>
  <si>
    <t>Aircraft Stock: Total: Canada: Narrow Body: High oil and gas supply</t>
  </si>
  <si>
    <t>148-AEO2021.8.highogs-d120120a</t>
  </si>
  <si>
    <t>ATS000:stk_Canada-wb</t>
  </si>
  <si>
    <t>Aircraft Stock: Total: Canada: Wide Body: High oil and gas supply</t>
  </si>
  <si>
    <t>148-AEO2021.9.highogs-d120120a</t>
  </si>
  <si>
    <t>ATS000:stk_Canada-rj</t>
  </si>
  <si>
    <t>Aircraft Stock: Total: Canada: Regional: High oil and gas supply</t>
  </si>
  <si>
    <t>148-AEO2021.10.highogs-d120120a</t>
  </si>
  <si>
    <t>ATS000:stk_Central_Am</t>
  </si>
  <si>
    <t>Aircraft Stock: Total: Central America: High oil and gas supply</t>
  </si>
  <si>
    <t>148-AEO2021.11.highogs-d120120a</t>
  </si>
  <si>
    <t>ATS000:stk_Central_Am-n</t>
  </si>
  <si>
    <t>Aircraft Stock: Total: Central America: Narrow Body: High oil and gas supply</t>
  </si>
  <si>
    <t>148-AEO2021.12.highogs-d120120a</t>
  </si>
  <si>
    <t>ATS000:stk_Central_Am-w</t>
  </si>
  <si>
    <t>Aircraft Stock: Total: Central America: Wide Body: High oil and gas supply</t>
  </si>
  <si>
    <t>148-AEO2021.13.highogs-d120120a</t>
  </si>
  <si>
    <t>ATS000:stk_Central_Am-r</t>
  </si>
  <si>
    <t>Aircraft Stock: Total: Central America: Regional: High oil and gas supply</t>
  </si>
  <si>
    <t>148-AEO2021.14.highogs-d120120a</t>
  </si>
  <si>
    <t>ATS000:stk_South_Am</t>
  </si>
  <si>
    <t>Aircraft Stock: Total: South America: High oil and gas supply</t>
  </si>
  <si>
    <t>148-AEO2021.15.highogs-d120120a</t>
  </si>
  <si>
    <t>ATS000:stk_South_Am-nb</t>
  </si>
  <si>
    <t>Aircraft Stock: Total: South America: Narrow Body: High oil and gas supply</t>
  </si>
  <si>
    <t>148-AEO2021.16.highogs-d120120a</t>
  </si>
  <si>
    <t>ATS000:stk_South_Am-wb</t>
  </si>
  <si>
    <t>Aircraft Stock: Total: South America: Wide Body: High oil and gas supply</t>
  </si>
  <si>
    <t>148-AEO2021.17.highogs-d120120a</t>
  </si>
  <si>
    <t>ATS000:stk_South_Am-rj</t>
  </si>
  <si>
    <t>Aircraft Stock: Total: South America: Regional: High oil and gas supply</t>
  </si>
  <si>
    <t>148-AEO2021.18.highogs-d120120a</t>
  </si>
  <si>
    <t>ATS000:stk_Europe</t>
  </si>
  <si>
    <t>Aircraft Stock: Total: Europe: High oil and gas supply</t>
  </si>
  <si>
    <t>148-AEO2021.19.highogs-d120120a</t>
  </si>
  <si>
    <t>ATS000:stk_Europe-nb</t>
  </si>
  <si>
    <t>Aircraft Stock: Total: Europe: Narrow Body: High oil and gas supply</t>
  </si>
  <si>
    <t>148-AEO2021.20.highogs-d120120a</t>
  </si>
  <si>
    <t>ATS000:stk_Europe-wb</t>
  </si>
  <si>
    <t>Aircraft Stock: Total: Europe: Wide Body: High oil and gas supply</t>
  </si>
  <si>
    <t>148-AEO2021.21.highogs-d120120a</t>
  </si>
  <si>
    <t>ATS000:stk_Europe-rj</t>
  </si>
  <si>
    <t>Aircraft Stock: Total: Europe: Regional: High oil and gas supply</t>
  </si>
  <si>
    <t>148-AEO2021.22.highogs-d120120a</t>
  </si>
  <si>
    <t>ATS000:stk_Africa</t>
  </si>
  <si>
    <t>Aircraft Stock: Total: Africa: High oil and gas supply</t>
  </si>
  <si>
    <t>148-AEO2021.23.highogs-d120120a</t>
  </si>
  <si>
    <t>ATS000:stk_Africa-nb</t>
  </si>
  <si>
    <t>Aircraft Stock: Total: Africa: Narrow Body: High oil and gas supply</t>
  </si>
  <si>
    <t>148-AEO2021.24.highogs-d120120a</t>
  </si>
  <si>
    <t>ATS000:stk_Africa-wb</t>
  </si>
  <si>
    <t>Aircraft Stock: Total: Africa: Wide Body: High oil and gas supply</t>
  </si>
  <si>
    <t>148-AEO2021.25.highogs-d120120a</t>
  </si>
  <si>
    <t>ATS000:stk_Africa-rj</t>
  </si>
  <si>
    <t>Aircraft Stock: Total: Africa: Regional: High oil and gas supply</t>
  </si>
  <si>
    <t>148-AEO2021.26.highogs-d120120a</t>
  </si>
  <si>
    <t>ATS000:stk_Mideast</t>
  </si>
  <si>
    <t>Aircraft Stock: Total: Mideast: High oil and gas supply</t>
  </si>
  <si>
    <t>148-AEO2021.27.highogs-d120120a</t>
  </si>
  <si>
    <t>ATS000:stk_Mideast-nb</t>
  </si>
  <si>
    <t>Aircraft Stock: Total: Mideast: Narrow Body: High oil and gas supply</t>
  </si>
  <si>
    <t>148-AEO2021.28.highogs-d120120a</t>
  </si>
  <si>
    <t>ATS000:stk_Mideast-wb</t>
  </si>
  <si>
    <t>Aircraft Stock: Total: Mideast: Wide Body: High oil and gas supply</t>
  </si>
  <si>
    <t>148-AEO2021.29.highogs-d120120a</t>
  </si>
  <si>
    <t>ATS000:stk_Mideast-rj</t>
  </si>
  <si>
    <t>Aircraft Stock: Total: Mideast: Regional: High oil and gas supply</t>
  </si>
  <si>
    <t>148-AEO2021.30.highogs-d120120a</t>
  </si>
  <si>
    <t>ATS000:stk_Russia</t>
  </si>
  <si>
    <t>Aircraft Stock: Total: CIS: High oil and gas supply</t>
  </si>
  <si>
    <t>148-AEO2021.31.highogs-d120120a</t>
  </si>
  <si>
    <t>ATS000:stk_Russia-nb</t>
  </si>
  <si>
    <t>Aircraft Stock: Total: CIS: Narrow Body: High oil and gas supply</t>
  </si>
  <si>
    <t>148-AEO2021.32.highogs-d120120a</t>
  </si>
  <si>
    <t>ATS000:stk_Russia-wb</t>
  </si>
  <si>
    <t>Aircraft Stock: Total: CIS: Wide Body: High oil and gas supply</t>
  </si>
  <si>
    <t>148-AEO2021.33.highogs-d120120a</t>
  </si>
  <si>
    <t>ATS000:stk_Russia-rj</t>
  </si>
  <si>
    <t>Aircraft Stock: Total: CIS: Regional: High oil and gas supply</t>
  </si>
  <si>
    <t>148-AEO2021.34.highogs-d120120a</t>
  </si>
  <si>
    <t>ATS000:stk_China</t>
  </si>
  <si>
    <t>Aircraft Stock: Total: China: High oil and gas supply</t>
  </si>
  <si>
    <t>148-AEO2021.35.highogs-d120120a</t>
  </si>
  <si>
    <t>ATS000:stk_China-nb</t>
  </si>
  <si>
    <t>Aircraft Stock: Total: China: Narrow Body: High oil and gas supply</t>
  </si>
  <si>
    <t>148-AEO2021.36.highogs-d120120a</t>
  </si>
  <si>
    <t>ATS000:stk_China-wb</t>
  </si>
  <si>
    <t>Aircraft Stock: Total: China: Wide Body: High oil and gas supply</t>
  </si>
  <si>
    <t>148-AEO2021.37.highogs-d120120a</t>
  </si>
  <si>
    <t>ATS000:stk_China-rj</t>
  </si>
  <si>
    <t>Aircraft Stock: Total: China: Regional: High oil and gas supply</t>
  </si>
  <si>
    <t>148-AEO2021.38.highogs-d120120a</t>
  </si>
  <si>
    <t>ATS000:stk_NE_Asia</t>
  </si>
  <si>
    <t>Aircraft Stock: Total: Northeast Asia: High oil and gas supply</t>
  </si>
  <si>
    <t>148-AEO2021.39.highogs-d120120a</t>
  </si>
  <si>
    <t>ATS000:stk_NE_Asia-nb</t>
  </si>
  <si>
    <t>Aircraft Stock: Total: Northeast Asia: Narrow Body: High oil and gas supply</t>
  </si>
  <si>
    <t>148-AEO2021.40.highogs-d120120a</t>
  </si>
  <si>
    <t>ATS000:stk_NE_Asia-wb</t>
  </si>
  <si>
    <t>Aircraft Stock: Total: Northeast Asia: Wide Body: High oil and gas supply</t>
  </si>
  <si>
    <t>148-AEO2021.41.highogs-d120120a</t>
  </si>
  <si>
    <t>ATS000:stk_NE_Asia-rj</t>
  </si>
  <si>
    <t>Aircraft Stock: Total: Northeast Asia: Regional: High oil and gas supply</t>
  </si>
  <si>
    <t>148-AEO2021.42.highogs-d120120a</t>
  </si>
  <si>
    <t>ATS000:stk_SE_Asia</t>
  </si>
  <si>
    <t>Aircraft Stock: Total: Southeast Asia: High oil and gas supply</t>
  </si>
  <si>
    <t>148-AEO2021.43.highogs-d120120a</t>
  </si>
  <si>
    <t>ATS000:stk_SE_Asia-nb</t>
  </si>
  <si>
    <t>Aircraft Stock: Total: Southeast Asia: Narrow Body: High oil and gas supply</t>
  </si>
  <si>
    <t>148-AEO2021.44.highogs-d120120a</t>
  </si>
  <si>
    <t>ATS000:stk_SE_Asia-wb</t>
  </si>
  <si>
    <t>Aircraft Stock: Total: Southeast Asia: Wide Body: High oil and gas supply</t>
  </si>
  <si>
    <t>148-AEO2021.45.highogs-d120120a</t>
  </si>
  <si>
    <t>ATS000:stk_SE_Asia-rj</t>
  </si>
  <si>
    <t>Aircraft Stock: Total: Southeast Asia: Regional: High oil and gas supply</t>
  </si>
  <si>
    <t>148-AEO2021.46.highogs-d120120a</t>
  </si>
  <si>
    <t>ATS000:stk_SW_Asia</t>
  </si>
  <si>
    <t>Aircraft Stock: Total: Southwest Asia: High oil and gas supply</t>
  </si>
  <si>
    <t>148-AEO2021.47.highogs-d120120a</t>
  </si>
  <si>
    <t>ATS000:stk_SW_Asia-nb</t>
  </si>
  <si>
    <t>Aircraft Stock: Total: Southwest Asia: Narrow Body: High oil and gas supply</t>
  </si>
  <si>
    <t>148-AEO2021.48.highogs-d120120a</t>
  </si>
  <si>
    <t>ATS000:stk_SW_Asia-wb</t>
  </si>
  <si>
    <t>Aircraft Stock: Total: Southwest Asia: Wide Body: High oil and gas supply</t>
  </si>
  <si>
    <t>148-AEO2021.49.highogs-d120120a</t>
  </si>
  <si>
    <t>ATS000:stk_SW_Asia-rj</t>
  </si>
  <si>
    <t>Aircraft Stock: Total: Southwest Asia: Regional: High oil and gas supply</t>
  </si>
  <si>
    <t>148-AEO2021.50.highogs-d120120a</t>
  </si>
  <si>
    <t>ATS000:stk_Oceania</t>
  </si>
  <si>
    <t>Aircraft Stock: Total: Oceania: High oil and gas supply</t>
  </si>
  <si>
    <t>148-AEO2021.51.highogs-d120120a</t>
  </si>
  <si>
    <t>ATS000:stk_Oceania-nb</t>
  </si>
  <si>
    <t>Aircraft Stock: Total: Oceania: Narrow Body: High oil and gas supply</t>
  </si>
  <si>
    <t>148-AEO2021.52.highogs-d120120a</t>
  </si>
  <si>
    <t>ATS000:stk_Oceania-wb</t>
  </si>
  <si>
    <t>Aircraft Stock: Total: Oceania: Wide Body: High oil and gas supply</t>
  </si>
  <si>
    <t>148-AEO2021.53.highogs-d120120a</t>
  </si>
  <si>
    <t>ATS000:stk_Oceania-rj</t>
  </si>
  <si>
    <t>Aircraft Stock: Total: Oceania: Regional: High oil and gas supply</t>
  </si>
  <si>
    <t>148-AEO2021.54.highogs-d120120a</t>
  </si>
  <si>
    <t>ATS000:stk_WorldTotal</t>
  </si>
  <si>
    <t>Aircraft Stock: Total: World: High oil and gas supply</t>
  </si>
  <si>
    <t>148-AEO2021.55.highogs-d120120a</t>
  </si>
  <si>
    <t>Aircraft Active Stock</t>
  </si>
  <si>
    <t>148-AEO2021.58.</t>
  </si>
  <si>
    <t>ATS000:act_U.S.Total</t>
  </si>
  <si>
    <t>Aircraft Stock: Active: United States: High oil and gas supply</t>
  </si>
  <si>
    <t>148-AEO2021.59.highogs-d120120a</t>
  </si>
  <si>
    <t>ATS000:act_USNarrowBody</t>
  </si>
  <si>
    <t>Aircraft Stock: Active: U.S.: Narrow Body: High oil and gas supply</t>
  </si>
  <si>
    <t>148-AEO2021.60.highogs-d120120a</t>
  </si>
  <si>
    <t>ATS000:act_USWideBody</t>
  </si>
  <si>
    <t>Aircraft Stock: Active: U.S.: Wide Body: High oil and gas supply</t>
  </si>
  <si>
    <t>148-AEO2021.61.highogs-d120120a</t>
  </si>
  <si>
    <t>ATS000:act_USRegional</t>
  </si>
  <si>
    <t>Aircraft Stock: Active: U.S.: Regional: High oil and gas supply</t>
  </si>
  <si>
    <t>148-AEO2021.62.highogs-d120120a</t>
  </si>
  <si>
    <t>ATS000:act_Canada</t>
  </si>
  <si>
    <t>Aircraft Stock: Active: Canada: High oil and gas supply</t>
  </si>
  <si>
    <t>148-AEO2021.63.highogs-d120120a</t>
  </si>
  <si>
    <t>ATS000:act_Canada-nb</t>
  </si>
  <si>
    <t>Aircraft Stock: Active: Canada: Narrow Body: High oil and gas supply</t>
  </si>
  <si>
    <t>148-AEO2021.64.highogs-d120120a</t>
  </si>
  <si>
    <t>ATS000:act_Canada-wb</t>
  </si>
  <si>
    <t>Aircraft Stock: Active: Canada: Wide Body: High oil and gas supply</t>
  </si>
  <si>
    <t>148-AEO2021.65.highogs-d120120a</t>
  </si>
  <si>
    <t>ATS000:act_Canada-rj</t>
  </si>
  <si>
    <t>Aircraft Stock: Active: Canada: Regional: High oil and gas supply</t>
  </si>
  <si>
    <t>148-AEO2021.66.highogs-d120120a</t>
  </si>
  <si>
    <t>ATS000:act_Central_Am</t>
  </si>
  <si>
    <t>Aircraft Stock: Active: Central America: High oil and gas supply</t>
  </si>
  <si>
    <t>148-AEO2021.67.highogs-d120120a</t>
  </si>
  <si>
    <t>ATS000:act_Central_Am-n</t>
  </si>
  <si>
    <t>Aircraft Stock: Active: Central America: Narrow Body: High oil and gas supply</t>
  </si>
  <si>
    <t>148-AEO2021.68.highogs-d120120a</t>
  </si>
  <si>
    <t>ATS000:act_Central_Am-w</t>
  </si>
  <si>
    <t>Aircraft Stock: Active: Central America: Wide Body: High oil and gas supply</t>
  </si>
  <si>
    <t>148-AEO2021.69.highogs-d120120a</t>
  </si>
  <si>
    <t>ATS000:act_Central_Am-r</t>
  </si>
  <si>
    <t>Aircraft Stock: Active: Central America: Regional: High oil and gas supply</t>
  </si>
  <si>
    <t>148-AEO2021.70.highogs-d120120a</t>
  </si>
  <si>
    <t>ATS000:act_South_Am</t>
  </si>
  <si>
    <t>Aircraft Stock: Active: South America: High oil and gas supply</t>
  </si>
  <si>
    <t>148-AEO2021.71.highogs-d120120a</t>
  </si>
  <si>
    <t>ATS000:act_South_Am-nb</t>
  </si>
  <si>
    <t>Aircraft Stock: Active: South America: Narrow Body: High oil and gas supply</t>
  </si>
  <si>
    <t>148-AEO2021.72.highogs-d120120a</t>
  </si>
  <si>
    <t>ATS000:act_South_Am-wb</t>
  </si>
  <si>
    <t>Aircraft Stock: Active: South America: Wide Body: High oil and gas supply</t>
  </si>
  <si>
    <t>148-AEO2021.73.highogs-d120120a</t>
  </si>
  <si>
    <t>ATS000:act_South_Am-rj</t>
  </si>
  <si>
    <t>Aircraft Stock: Active: South America: Regional: High oil and gas supply</t>
  </si>
  <si>
    <t>148-AEO2021.74.highogs-d120120a</t>
  </si>
  <si>
    <t>ATS000:act_Europe</t>
  </si>
  <si>
    <t>Aircraft Stock: Active: Europe: High oil and gas supply</t>
  </si>
  <si>
    <t>148-AEO2021.75.highogs-d120120a</t>
  </si>
  <si>
    <t>ATS000:act_Europe-nb</t>
  </si>
  <si>
    <t>Aircraft Stock: Active: Europe: Narrow Body: High oil and gas supply</t>
  </si>
  <si>
    <t>148-AEO2021.76.highogs-d120120a</t>
  </si>
  <si>
    <t>ATS000:act_Europe-wb</t>
  </si>
  <si>
    <t>Aircraft Stock: Active: Europe: Wide Body: High oil and gas supply</t>
  </si>
  <si>
    <t>148-AEO2021.77.highogs-d120120a</t>
  </si>
  <si>
    <t>ATS000:act_Europe-rj</t>
  </si>
  <si>
    <t>Aircraft Stock: Active: Europe: Regional: High oil and gas supply</t>
  </si>
  <si>
    <t>148-AEO2021.78.highogs-d120120a</t>
  </si>
  <si>
    <t>ATS000:act_Africa</t>
  </si>
  <si>
    <t>Aircraft Stock: Active: Africa: High oil and gas supply</t>
  </si>
  <si>
    <t>148-AEO2021.79.highogs-d120120a</t>
  </si>
  <si>
    <t>ATS000:act_Africa-nb</t>
  </si>
  <si>
    <t>Aircraft Stock: Active: Africa: Narrow Body: High oil and gas supply</t>
  </si>
  <si>
    <t>148-AEO2021.80.highogs-d120120a</t>
  </si>
  <si>
    <t>ATS000:act_Africa-wb</t>
  </si>
  <si>
    <t>Aircraft Stock: Active: Africa: Wide Body: High oil and gas supply</t>
  </si>
  <si>
    <t>148-AEO2021.81.highogs-d120120a</t>
  </si>
  <si>
    <t>ATS000:act_Africa-rj</t>
  </si>
  <si>
    <t>Aircraft Stock: Active: Africa: Regional: High oil and gas supply</t>
  </si>
  <si>
    <t>148-AEO2021.82.highogs-d120120a</t>
  </si>
  <si>
    <t>ATS000:act_Mideast</t>
  </si>
  <si>
    <t>Aircraft Stock: Active: Mideast: High oil and gas supply</t>
  </si>
  <si>
    <t>148-AEO2021.83.highogs-d120120a</t>
  </si>
  <si>
    <t>ATS000:act_Mideast-nb</t>
  </si>
  <si>
    <t>Aircraft Stock: Active: Mideast: Narrow Body: High oil and gas supply</t>
  </si>
  <si>
    <t>148-AEO2021.84.highogs-d120120a</t>
  </si>
  <si>
    <t>ATS000:act_Mideast-wb</t>
  </si>
  <si>
    <t>Aircraft Stock: Active: Mideast: Wide Body: High oil and gas supply</t>
  </si>
  <si>
    <t>148-AEO2021.85.highogs-d120120a</t>
  </si>
  <si>
    <t>ATS000:act_Mideast-rj</t>
  </si>
  <si>
    <t>Aircraft Stock: Active: Mideast: Regional: High oil and gas supply</t>
  </si>
  <si>
    <t>148-AEO2021.86.highogs-d120120a</t>
  </si>
  <si>
    <t>ATS000:act_Russia</t>
  </si>
  <si>
    <t>Aircraft Stock: Active: CIS: High oil and gas supply</t>
  </si>
  <si>
    <t>148-AEO2021.87.highogs-d120120a</t>
  </si>
  <si>
    <t>ATS000:act_Russia-nb</t>
  </si>
  <si>
    <t>Aircraft Stock: Active: CIS: Narrow Body: High oil and gas supply</t>
  </si>
  <si>
    <t>148-AEO2021.88.highogs-d120120a</t>
  </si>
  <si>
    <t>ATS000:act_Russia-wb</t>
  </si>
  <si>
    <t>Aircraft Stock: Active: CIS: Wide Body: High oil and gas supply</t>
  </si>
  <si>
    <t>148-AEO2021.89.highogs-d120120a</t>
  </si>
  <si>
    <t>ATS000:act_Russia-rj</t>
  </si>
  <si>
    <t>Aircraft Stock: Active: CIS: Regional: High oil and gas supply</t>
  </si>
  <si>
    <t>148-AEO2021.90.highogs-d120120a</t>
  </si>
  <si>
    <t>ATS000:act_China</t>
  </si>
  <si>
    <t>Aircraft Stock: Active: China: High oil and gas supply</t>
  </si>
  <si>
    <t>148-AEO2021.91.highogs-d120120a</t>
  </si>
  <si>
    <t>ATS000:act_China-nb</t>
  </si>
  <si>
    <t>Aircraft Stock: Active: China: Narrow Body: High oil and gas supply</t>
  </si>
  <si>
    <t>148-AEO2021.92.highogs-d120120a</t>
  </si>
  <si>
    <t>ATS000:act_China-wb</t>
  </si>
  <si>
    <t>Aircraft Stock: Active: China: Wide Body: High oil and gas supply</t>
  </si>
  <si>
    <t>148-AEO2021.93.highogs-d120120a</t>
  </si>
  <si>
    <t>ATS000:act_China-rj</t>
  </si>
  <si>
    <t>Aircraft Stock: Active: China: Regional: High oil and gas supply</t>
  </si>
  <si>
    <t>148-AEO2021.94.highogs-d120120a</t>
  </si>
  <si>
    <t>ATS000:act_NE_Asia</t>
  </si>
  <si>
    <t>Aircraft Stock: Active: Northeast Asia: High oil and gas supply</t>
  </si>
  <si>
    <t>148-AEO2021.95.highogs-d120120a</t>
  </si>
  <si>
    <t>ATS000:act_NE_Asia-nb</t>
  </si>
  <si>
    <t>Aircraft Stock: Active: Northeast Asia: Narrow Body: High oil and gas supply</t>
  </si>
  <si>
    <t>148-AEO2021.96.highogs-d120120a</t>
  </si>
  <si>
    <t>ATS000:act_NE_Asia-wb</t>
  </si>
  <si>
    <t>Aircraft Stock: Active: Northeast Asia: Wide Body: High oil and gas supply</t>
  </si>
  <si>
    <t>148-AEO2021.97.highogs-d120120a</t>
  </si>
  <si>
    <t>ATS000:act_NE_Asia-rj</t>
  </si>
  <si>
    <t>Aircraft Stock: Active: Northeast Asia: Regional: High oil and gas supply</t>
  </si>
  <si>
    <t>148-AEO2021.98.highogs-d120120a</t>
  </si>
  <si>
    <t>ATS000:act_SE_Asia</t>
  </si>
  <si>
    <t>Aircraft Stock: Active: Southeast Asia: High oil and gas supply</t>
  </si>
  <si>
    <t>148-AEO2021.99.highogs-d120120a</t>
  </si>
  <si>
    <t>ATS000:act_SE_Asia-nb</t>
  </si>
  <si>
    <t>Aircraft Stock: Active: Southeast Asia: Narrow Body: High oil and gas supply</t>
  </si>
  <si>
    <t>148-AEO2021.100.highogs-d120120a</t>
  </si>
  <si>
    <t>ATS000:act_SE_Asia-wb</t>
  </si>
  <si>
    <t>Aircraft Stock: Active: Southeast Asia: Wide Body: High oil and gas supply</t>
  </si>
  <si>
    <t>148-AEO2021.101.highogs-d120120a</t>
  </si>
  <si>
    <t>ATS000:act_SE_Asia-rj</t>
  </si>
  <si>
    <t>Aircraft Stock: Active: Southeast Asia: Regional: High oil and gas supply</t>
  </si>
  <si>
    <t>148-AEO2021.102.highogs-d120120a</t>
  </si>
  <si>
    <t>ATS000:act_SW_Asia</t>
  </si>
  <si>
    <t>Aircraft Stock: Active: Southwest Asia: High oil and gas supply</t>
  </si>
  <si>
    <t>148-AEO2021.103.highogs-d120120a</t>
  </si>
  <si>
    <t>ATS000:act_SW_Asia-nb</t>
  </si>
  <si>
    <t>Aircraft Stock: Active: Southwest Asia: Narrow Body: High oil and gas supply</t>
  </si>
  <si>
    <t>148-AEO2021.104.highogs-d120120a</t>
  </si>
  <si>
    <t>ATS000:act_SW_Asia-wb</t>
  </si>
  <si>
    <t>Aircraft Stock: Active: Southwest Asia: Wide Body: High oil and gas supply</t>
  </si>
  <si>
    <t>148-AEO2021.105.highogs-d120120a</t>
  </si>
  <si>
    <t>ATS000:act_SW_Asia-rj</t>
  </si>
  <si>
    <t>Aircraft Stock: Active: Southwest Asia: Regional: High oil and gas supply</t>
  </si>
  <si>
    <t>148-AEO2021.106.highogs-d120120a</t>
  </si>
  <si>
    <t>ATS000:act_Oceania</t>
  </si>
  <si>
    <t>Aircraft Stock: Active: Oceania: High oil and gas supply</t>
  </si>
  <si>
    <t>148-AEO2021.107.highogs-d120120a</t>
  </si>
  <si>
    <t>ATS000:act_Oceania-nb</t>
  </si>
  <si>
    <t>Aircraft Stock: Active: Oceania: Narrow Body: High oil and gas supply</t>
  </si>
  <si>
    <t>148-AEO2021.108.highogs-d120120a</t>
  </si>
  <si>
    <t>ATS000:act_Oceania-wb</t>
  </si>
  <si>
    <t>Aircraft Stock: Active: Oceania: Wide Body: High oil and gas supply</t>
  </si>
  <si>
    <t>148-AEO2021.109.highogs-d120120a</t>
  </si>
  <si>
    <t>ATS000:act_Oceania-rj</t>
  </si>
  <si>
    <t>Aircraft Stock: Active: Oceania: Regional: High oil and gas supply</t>
  </si>
  <si>
    <t>148-AEO2021.110.highogs-d120120a</t>
  </si>
  <si>
    <t>ATS000:act_WorldTotal</t>
  </si>
  <si>
    <t>Aircraft Stock: Active: World: High oil and gas supply</t>
  </si>
  <si>
    <t>148-AEO2021.111.highogs-d120120a</t>
  </si>
  <si>
    <t>Aircraft Parked Stock</t>
  </si>
  <si>
    <t>148-AEO2021.114.</t>
  </si>
  <si>
    <t>ATS000:prk_U.S.Total</t>
  </si>
  <si>
    <t>Aircraft Stock: Parked: United States: High oil and gas supply</t>
  </si>
  <si>
    <t>148-AEO2021.115.highogs-d120120a</t>
  </si>
  <si>
    <t>ATS000:prk_USNarrowBody</t>
  </si>
  <si>
    <t>Aircraft Stock: Parked: U.S.: Narrow Body: High oil and gas supply</t>
  </si>
  <si>
    <t>148-AEO2021.116.highogs-d120120a</t>
  </si>
  <si>
    <t>ATS000:prk_USWideBody</t>
  </si>
  <si>
    <t>Aircraft Stock: Parked: U.S.: Wide Body: High oil and gas supply</t>
  </si>
  <si>
    <t>148-AEO2021.117.highogs-d120120a</t>
  </si>
  <si>
    <t>ATS000:prk_USRegional</t>
  </si>
  <si>
    <t>Aircraft Stock: Parked: U.S.: Regional: High oil and gas supply</t>
  </si>
  <si>
    <t>148-AEO2021.118.highogs-d120120a</t>
  </si>
  <si>
    <t>ATS000:prk_Canada</t>
  </si>
  <si>
    <t>Aircraft Stock: Parked: Canada: High oil and gas supply</t>
  </si>
  <si>
    <t>148-AEO2021.119.highogs-d120120a</t>
  </si>
  <si>
    <t>ATS000:prk_Canada-nb</t>
  </si>
  <si>
    <t>Aircraft Stock: Parked: Canada: Narrow Body: High oil and gas supply</t>
  </si>
  <si>
    <t>148-AEO2021.120.highogs-d120120a</t>
  </si>
  <si>
    <t>ATS000:prk_Canada-wb</t>
  </si>
  <si>
    <t>Aircraft Stock: Parked: Canada: Wide Body: High oil and gas supply</t>
  </si>
  <si>
    <t>148-AEO2021.121.highogs-d120120a</t>
  </si>
  <si>
    <t>ATS000:prk_Canada-rj</t>
  </si>
  <si>
    <t>Aircraft Stock: Parked: Canada: Regional: High oil and gas supply</t>
  </si>
  <si>
    <t>148-AEO2021.122.highogs-d120120a</t>
  </si>
  <si>
    <t>ATS000:prk_Central_Am</t>
  </si>
  <si>
    <t>Aircraft Stock: Parked: Central America: High oil and gas supply</t>
  </si>
  <si>
    <t>148-AEO2021.123.highogs-d120120a</t>
  </si>
  <si>
    <t>ATS000:prk_Central_Am-n</t>
  </si>
  <si>
    <t>Aircraft Stock: Parked: Central America: Narrow Body: High oil and gas supply</t>
  </si>
  <si>
    <t>148-AEO2021.124.highogs-d120120a</t>
  </si>
  <si>
    <t>ATS000:prk_Central_Am-w</t>
  </si>
  <si>
    <t>Aircraft Stock: Parked: Central America: Wide Body: High oil and gas supply</t>
  </si>
  <si>
    <t>148-AEO2021.125.highogs-d120120a</t>
  </si>
  <si>
    <t>ATS000:prk_Central_Am-r</t>
  </si>
  <si>
    <t>Aircraft Stock: Parked: Central America: Regional: High oil and gas supply</t>
  </si>
  <si>
    <t>148-AEO2021.126.highogs-d120120a</t>
  </si>
  <si>
    <t>ATS000:prk_South_Am</t>
  </si>
  <si>
    <t>Aircraft Stock: Parked: South America: High oil and gas supply</t>
  </si>
  <si>
    <t>148-AEO2021.127.highogs-d120120a</t>
  </si>
  <si>
    <t>ATS000:prk_South_Am-nb</t>
  </si>
  <si>
    <t>Aircraft Stock: Parked: South America: Narrow Body: High oil and gas supply</t>
  </si>
  <si>
    <t>148-AEO2021.128.highogs-d120120a</t>
  </si>
  <si>
    <t>ATS000:prk_South_Am-wb</t>
  </si>
  <si>
    <t>Aircraft Stock: Parked: South America: Wide Body: High oil and gas supply</t>
  </si>
  <si>
    <t>148-AEO2021.129.highogs-d120120a</t>
  </si>
  <si>
    <t>ATS000:prk_South_Am-rj</t>
  </si>
  <si>
    <t>Aircraft Stock: Parked: South America: Regional: High oil and gas supply</t>
  </si>
  <si>
    <t>148-AEO2021.130.highogs-d120120a</t>
  </si>
  <si>
    <t>ATS000:prk_Europe</t>
  </si>
  <si>
    <t>Aircraft Stock: Parked: Europe: High oil and gas supply</t>
  </si>
  <si>
    <t>148-AEO2021.131.highogs-d120120a</t>
  </si>
  <si>
    <t>ATS000:prk_Europe-nb</t>
  </si>
  <si>
    <t>Aircraft Stock: Parked: Europe: Narrow Body: High oil and gas supply</t>
  </si>
  <si>
    <t>148-AEO2021.132.highogs-d120120a</t>
  </si>
  <si>
    <t>ATS000:prk_Europe-wb</t>
  </si>
  <si>
    <t>Aircraft Stock: Parked: Europe: Wide Body: High oil and gas supply</t>
  </si>
  <si>
    <t>148-AEO2021.133.highogs-d120120a</t>
  </si>
  <si>
    <t>ATS000:prk_Europe-rj</t>
  </si>
  <si>
    <t>Aircraft Stock: Parked: Europe: Regional: High oil and gas supply</t>
  </si>
  <si>
    <t>148-AEO2021.134.highogs-d120120a</t>
  </si>
  <si>
    <t>ATS000:prk_Africa</t>
  </si>
  <si>
    <t>Aircraft Stock: Parked: Africa: High oil and gas supply</t>
  </si>
  <si>
    <t>148-AEO2021.135.highogs-d120120a</t>
  </si>
  <si>
    <t>ATS000:prk_Africa-nb</t>
  </si>
  <si>
    <t>Aircraft Stock: Parked: Africa: Narrow Body: High oil and gas supply</t>
  </si>
  <si>
    <t>148-AEO2021.136.highogs-d120120a</t>
  </si>
  <si>
    <t>ATS000:prk_Africa-wb</t>
  </si>
  <si>
    <t>Aircraft Stock: Parked: Africa: Wide Body: High oil and gas supply</t>
  </si>
  <si>
    <t>148-AEO2021.137.highogs-d120120a</t>
  </si>
  <si>
    <t>ATS000:prk_Africa-rj</t>
  </si>
  <si>
    <t>Aircraft Stock: Parked: Africa: Regional: High oil and gas supply</t>
  </si>
  <si>
    <t>148-AEO2021.138.highogs-d120120a</t>
  </si>
  <si>
    <t>ATS000:prk_Mideast</t>
  </si>
  <si>
    <t>Aircraft Stock: Parked: Mideast: High oil and gas supply</t>
  </si>
  <si>
    <t>148-AEO2021.139.highogs-d120120a</t>
  </si>
  <si>
    <t>ATS000:prk_Mideast-nb</t>
  </si>
  <si>
    <t>Aircraft Stock: Parked: Mideast: Narrow Body: High oil and gas supply</t>
  </si>
  <si>
    <t>148-AEO2021.140.highogs-d120120a</t>
  </si>
  <si>
    <t>ATS000:prk_Mideast-wb</t>
  </si>
  <si>
    <t>Aircraft Stock: Parked: Mideast: Wide Body: High oil and gas supply</t>
  </si>
  <si>
    <t>148-AEO2021.141.highogs-d120120a</t>
  </si>
  <si>
    <t>ATS000:prk_Mideast-rj</t>
  </si>
  <si>
    <t>Aircraft Stock: Parked: Mideast: Regional: High oil and gas supply</t>
  </si>
  <si>
    <t>148-AEO2021.142.highogs-d120120a</t>
  </si>
  <si>
    <t>ATS000:prk_Russia</t>
  </si>
  <si>
    <t>Aircraft Stock: Parked: CIS: High oil and gas supply</t>
  </si>
  <si>
    <t>148-AEO2021.143.highogs-d120120a</t>
  </si>
  <si>
    <t>ATS000:prk_Russia-nb</t>
  </si>
  <si>
    <t>Aircraft Stock: Parked: CIS: Narrow Body: High oil and gas supply</t>
  </si>
  <si>
    <t>148-AEO2021.144.highogs-d120120a</t>
  </si>
  <si>
    <t>ATS000:prk_Russia-wb</t>
  </si>
  <si>
    <t>Aircraft Stock: Parked: CIS: Wide Body: High oil and gas supply</t>
  </si>
  <si>
    <t>148-AEO2021.145.highogs-d120120a</t>
  </si>
  <si>
    <t>ATS000:prk_Russia-rj</t>
  </si>
  <si>
    <t>Aircraft Stock: Parked: CIS: Regional: High oil and gas supply</t>
  </si>
  <si>
    <t>148-AEO2021.146.highogs-d120120a</t>
  </si>
  <si>
    <t>ATS000:prk_China</t>
  </si>
  <si>
    <t>Aircraft Stock: Parked: China: High oil and gas supply</t>
  </si>
  <si>
    <t>148-AEO2021.147.highogs-d120120a</t>
  </si>
  <si>
    <t>ATS000:prk_China-nb</t>
  </si>
  <si>
    <t>Aircraft Stock: Parked: China: Narrow Body: High oil and gas supply</t>
  </si>
  <si>
    <t>148-AEO2021.148.highogs-d120120a</t>
  </si>
  <si>
    <t>ATS000:prk_China-wb</t>
  </si>
  <si>
    <t>Aircraft Stock: Parked: China: Wide Body: High oil and gas supply</t>
  </si>
  <si>
    <t>148-AEO2021.149.highogs-d120120a</t>
  </si>
  <si>
    <t>ATS000:prk_China-rj</t>
  </si>
  <si>
    <t>Aircraft Stock: Parked: China: Regional: High oil and gas supply</t>
  </si>
  <si>
    <t>148-AEO2021.150.highogs-d120120a</t>
  </si>
  <si>
    <t>ATS000:prk_NE_Asia</t>
  </si>
  <si>
    <t>Aircraft Stock: Parked: Northeast Asia: High oil and gas supply</t>
  </si>
  <si>
    <t>148-AEO2021.151.highogs-d120120a</t>
  </si>
  <si>
    <t>ATS000:prk_NE_Asia-nb</t>
  </si>
  <si>
    <t>Aircraft Stock: Parked: Northeast Asia: Narrow Body: High oil and gas supply</t>
  </si>
  <si>
    <t>148-AEO2021.152.highogs-d120120a</t>
  </si>
  <si>
    <t>ATS000:prk_NE_Asia-wb</t>
  </si>
  <si>
    <t>Aircraft Stock: Parked: Northeast Asia: Wide Body: High oil and gas supply</t>
  </si>
  <si>
    <t>148-AEO2021.153.highogs-d120120a</t>
  </si>
  <si>
    <t>ATS000:prk_NE_Asia-rj</t>
  </si>
  <si>
    <t>Aircraft Stock: Parked: Northeast Asia: Regional: High oil and gas supply</t>
  </si>
  <si>
    <t>148-AEO2021.154.highogs-d120120a</t>
  </si>
  <si>
    <t>ATS000:prk_SE_Asia</t>
  </si>
  <si>
    <t>Aircraft Stock: Parked: Southeast Asia: High oil and gas supply</t>
  </si>
  <si>
    <t>148-AEO2021.155.highogs-d120120a</t>
  </si>
  <si>
    <t>ATS000:prk_SE_Asia-nb</t>
  </si>
  <si>
    <t>Aircraft Stock: Parked: Southeast Asia: Narrow Body: High oil and gas supply</t>
  </si>
  <si>
    <t>148-AEO2021.156.highogs-d120120a</t>
  </si>
  <si>
    <t>ATS000:prk_SE_Asia-wb</t>
  </si>
  <si>
    <t>Aircraft Stock: Parked: Southeast Asia: Wide Body: High oil and gas supply</t>
  </si>
  <si>
    <t>148-AEO2021.157.highogs-d120120a</t>
  </si>
  <si>
    <t>ATS000:prk_SE_Asia-rj</t>
  </si>
  <si>
    <t>Aircraft Stock: Parked: Southeast Asia: Regional: High oil and gas supply</t>
  </si>
  <si>
    <t>148-AEO2021.158.highogs-d120120a</t>
  </si>
  <si>
    <t>ATS000:prk_SW_Asia</t>
  </si>
  <si>
    <t>Aircraft Stock: Parked: Southwest Asia: High oil and gas supply</t>
  </si>
  <si>
    <t>148-AEO2021.159.highogs-d120120a</t>
  </si>
  <si>
    <t>ATS000:prk_SW_Asia-nb</t>
  </si>
  <si>
    <t>Aircraft Stock: Parked: Southwest Asia: Narrow Body: High oil and gas supply</t>
  </si>
  <si>
    <t>148-AEO2021.160.highogs-d120120a</t>
  </si>
  <si>
    <t>ATS000:prk_SW_Asia-wb</t>
  </si>
  <si>
    <t>Aircraft Stock: Parked: Southwest Asia: Wide Body: High oil and gas supply</t>
  </si>
  <si>
    <t>148-AEO2021.161.highogs-d120120a</t>
  </si>
  <si>
    <t>ATS000:prk_SW_Asia-rj</t>
  </si>
  <si>
    <t>Aircraft Stock: Parked: Southwest Asia: Regional: High oil and gas supply</t>
  </si>
  <si>
    <t>148-AEO2021.162.highogs-d120120a</t>
  </si>
  <si>
    <t>ATS000:prk_Oceania</t>
  </si>
  <si>
    <t>Aircraft Stock: Parked: Oceania: High oil and gas supply</t>
  </si>
  <si>
    <t>148-AEO2021.163.highogs-d120120a</t>
  </si>
  <si>
    <t>ATS000:prk_Oceania-nb</t>
  </si>
  <si>
    <t>Aircraft Stock: Parked: Oceania: Narrow Body: High oil and gas supply</t>
  </si>
  <si>
    <t>148-AEO2021.164.highogs-d120120a</t>
  </si>
  <si>
    <t>ATS000:prk_Oceania-wb</t>
  </si>
  <si>
    <t>Aircraft Stock: Parked: Oceania: Wide Body: High oil and gas supply</t>
  </si>
  <si>
    <t>148-AEO2021.165.highogs-d120120a</t>
  </si>
  <si>
    <t>ATS000:prk_Oceania-rj</t>
  </si>
  <si>
    <t>Aircraft Stock: Parked: Oceania: Regional: High oil and gas supply</t>
  </si>
  <si>
    <t>148-AEO2021.166.highogs-d120120a</t>
  </si>
  <si>
    <t>ATS000:prk_WorldTotal</t>
  </si>
  <si>
    <t>Aircraft Stock: Parked: World: High oil and gas supply</t>
  </si>
  <si>
    <t>148-AEO2021.167.highogs-d120120a</t>
  </si>
  <si>
    <t>Aircraft Cargo Stock</t>
  </si>
  <si>
    <t>148-AEO2021.170.</t>
  </si>
  <si>
    <t>ATS000:crg_U.S.Total</t>
  </si>
  <si>
    <t>Aircraft Stock: Cargo: United States: High oil and gas supply</t>
  </si>
  <si>
    <t>148-AEO2021.171.highogs-d120120a</t>
  </si>
  <si>
    <t>ATS000:crg_Canada</t>
  </si>
  <si>
    <t>Aircraft Stock: Cargo: Canada: High oil and gas supply</t>
  </si>
  <si>
    <t>148-AEO2021.172.highogs-d120120a</t>
  </si>
  <si>
    <t>ATS000:crg_Central_Am</t>
  </si>
  <si>
    <t>Aircraft Stock: Cargo: Central America: High oil and gas supply</t>
  </si>
  <si>
    <t>148-AEO2021.173.highogs-d120120a</t>
  </si>
  <si>
    <t>ATS000:crg_South_Am</t>
  </si>
  <si>
    <t>Aircraft Stock: Cargo: South America: High oil and gas supply</t>
  </si>
  <si>
    <t>148-AEO2021.174.highogs-d120120a</t>
  </si>
  <si>
    <t>ATS000:crg_Europe</t>
  </si>
  <si>
    <t>Aircraft Stock: Cargo: Europe: High oil and gas supply</t>
  </si>
  <si>
    <t>148-AEO2021.175.highogs-d120120a</t>
  </si>
  <si>
    <t>ATS000:crg_Africa</t>
  </si>
  <si>
    <t>Aircraft Stock: Cargo: Africa: High oil and gas supply</t>
  </si>
  <si>
    <t>148-AEO2021.176.highogs-d120120a</t>
  </si>
  <si>
    <t>ATS000:crg_Mideast</t>
  </si>
  <si>
    <t>Aircraft Stock: Cargo: Mideast: High oil and gas supply</t>
  </si>
  <si>
    <t>148-AEO2021.177.highogs-d120120a</t>
  </si>
  <si>
    <t>ATS000:crg_Russia</t>
  </si>
  <si>
    <t>Aircraft Stock: Cargo: CIS: High oil and gas supply</t>
  </si>
  <si>
    <t>148-AEO2021.178.highogs-d120120a</t>
  </si>
  <si>
    <t>ATS000:crg_China</t>
  </si>
  <si>
    <t>Aircraft Stock: Cargo: China: High oil and gas supply</t>
  </si>
  <si>
    <t>148-AEO2021.179.highogs-d120120a</t>
  </si>
  <si>
    <t>ATS000:crg_NE_Asia</t>
  </si>
  <si>
    <t>Aircraft Stock: Cargo: Northeast Asia: High oil and gas supply</t>
  </si>
  <si>
    <t>148-AEO2021.180.highogs-d120120a</t>
  </si>
  <si>
    <t>ATS000:crg_SE_Asia</t>
  </si>
  <si>
    <t>Aircraft Stock: Cargo: Southeast Asia: High oil and gas supply</t>
  </si>
  <si>
    <t>148-AEO2021.181.highogs-d120120a</t>
  </si>
  <si>
    <t>ATS000:crg_SW_Asia</t>
  </si>
  <si>
    <t>Aircraft Stock: Cargo: Southwest Asia: High oil and gas supply</t>
  </si>
  <si>
    <t>148-AEO2021.182.highogs-d120120a</t>
  </si>
  <si>
    <t>ATS000:crg_Oceania</t>
  </si>
  <si>
    <t>Aircraft Stock: Cargo: Oceania: High oil and gas supply</t>
  </si>
  <si>
    <t>148-AEO2021.183.highogs-d120120a</t>
  </si>
  <si>
    <t>ATS000:crg_WorldTotal</t>
  </si>
  <si>
    <t>Aircraft Stock: Cargo: World: High oil and gas supply</t>
  </si>
  <si>
    <t>148-AEO2021.184.highogs-d120120a</t>
  </si>
  <si>
    <t>FTE000</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</si>
  <si>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</si>
  <si>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</si>
  <si>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</si>
  <si>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Freight Truck Stock by Size Class</t>
  </si>
  <si>
    <t>58-AEO2021.2.</t>
  </si>
  <si>
    <t>Vehicle Miles Traveled (billion miles)</t>
  </si>
  <si>
    <t>58-AEO2021.4.</t>
  </si>
  <si>
    <t>58-AEO2021.5.</t>
  </si>
  <si>
    <t>FTE000:lm_vmt_stk_Dies</t>
  </si>
  <si>
    <t>Freight: Truck Stock: Vehicle Miles Traveled: Light Medium: Diesel: High oil and gas supply</t>
  </si>
  <si>
    <t>58-AEO2021.6.highogs-d120120a</t>
  </si>
  <si>
    <t>FTE000:lm_vmt_stk_Gas</t>
  </si>
  <si>
    <t>Freight: Truck Stock: Vehicle Miles Traveled: Light Medium: Motor Gasoline: High oil and gas supply</t>
  </si>
  <si>
    <t>58-AEO2021.7.highogs-d120120a</t>
  </si>
  <si>
    <t>FTE000:lm_vmt_stk_Liq</t>
  </si>
  <si>
    <t>Freight: Truck Stock: Vehicle Miles Traveled: Light Medium: Propane: High oil and gas supply</t>
  </si>
  <si>
    <t>58-AEO2021.8.highogs-d120120a</t>
  </si>
  <si>
    <t>FTE000:lm_vmt_stk_NGas</t>
  </si>
  <si>
    <t>Freight: Truck Stock: Vehicle Miles Traveled: Light Medium: Natural Gas: High oil and gas supply</t>
  </si>
  <si>
    <t>58-AEO2021.9.highogs-d120120a</t>
  </si>
  <si>
    <t>FTE000:lm_vmt_stk_eff</t>
  </si>
  <si>
    <t>Ethanol-Flex Fuel</t>
  </si>
  <si>
    <t>Freight: Truck Stock: Vehicle Miles Traveled: Light Medium: Ethanol-Flex Fuel: High oil and gas supply</t>
  </si>
  <si>
    <t>58-AEO2021.10.highogs-d120120a</t>
  </si>
  <si>
    <t>FTE000:lm_vmt_stk_elec</t>
  </si>
  <si>
    <t>Freight: Truck Stock: Vehicle Miles Traveled: Light Medium: Electric: High oil and gas supply</t>
  </si>
  <si>
    <t>58-AEO2021.11.highogs-d120120a</t>
  </si>
  <si>
    <t>FTE000:lm_vmt_stk_pidh</t>
  </si>
  <si>
    <t>Plug-in Diesel Hybrid</t>
  </si>
  <si>
    <t>Freight: Truck Stock: Vehicle Miles Traveled: Light Medium: Plug-in Diesel Hybrid: High oil and gas supply</t>
  </si>
  <si>
    <t>58-AEO2021.12.highogs-d120120a</t>
  </si>
  <si>
    <t>FTE000:lm_vmt_stk_pigh</t>
  </si>
  <si>
    <t>Plug-in Gasoline Hybrid</t>
  </si>
  <si>
    <t>Freight: Truck Stock: Vehicle Miles Traveled: Light Medium: Plug-in Gasoline Hybrid: High oil and gas supply</t>
  </si>
  <si>
    <t>58-AEO2021.13.highogs-d120120a</t>
  </si>
  <si>
    <t>FTE000:lm_vmt_stk_cell</t>
  </si>
  <si>
    <t>Freight: Truck Stock: Vehicle Miles Traveled: Light Medium: Fuel Cell: High oil and gas supply</t>
  </si>
  <si>
    <t>58-AEO2021.14.highogs-d120120a</t>
  </si>
  <si>
    <t>FTE000:lm_vmt_stk_total</t>
  </si>
  <si>
    <t>Light Medium Subtotal</t>
  </si>
  <si>
    <t>Freight: Truck Stock: Vehicle Miles Traveled: Light Medium: High oil and gas supply</t>
  </si>
  <si>
    <t>58-AEO2021.15.highogs-d120120a</t>
  </si>
  <si>
    <t>58-AEO2021.16.</t>
  </si>
  <si>
    <t>FTE000:ca_Diesel</t>
  </si>
  <si>
    <t>Freight: Truck Stock: Vehicle Miles Traveled: Medium: Diesel: High oil and gas supply</t>
  </si>
  <si>
    <t>58-AEO2021.17.highogs-d120120a</t>
  </si>
  <si>
    <t>FTE000:ca_Gasoline</t>
  </si>
  <si>
    <t>Freight: Truck Stock: Vehicle Miles Traveled: Medium: Motor Gasoline: High oil and gas supply</t>
  </si>
  <si>
    <t>58-AEO2021.18.highogs-d120120a</t>
  </si>
  <si>
    <t>FTE000:ca_LiquefiedPetr</t>
  </si>
  <si>
    <t>Freight: Truck Stock: Vehicle Miles Traveled: Medium: Propane: High oil and gas supply</t>
  </si>
  <si>
    <t>58-AEO2021.19.highogs-d120120a</t>
  </si>
  <si>
    <t>FTE000:ca_CompressedNat</t>
  </si>
  <si>
    <t>Freight: Truck Stock: Vehicle Miles Traveled: Medium: Natural Gas: High oil and gas supply</t>
  </si>
  <si>
    <t>58-AEO2021.20.highogs-d120120a</t>
  </si>
  <si>
    <t>FTE000:ca_ethanolflex</t>
  </si>
  <si>
    <t>Freight: Truck Stock: Vehicle Miles Traveled: Medium: Ethanol-Flex Fuel: High oil and gas supply</t>
  </si>
  <si>
    <t>58-AEO2021.21.highogs-d120120a</t>
  </si>
  <si>
    <t>FTE000:ca_electric</t>
  </si>
  <si>
    <t>Freight: Truck Stock: Vehicle Miles Traveled: Medium: Electric: High oil and gas supply</t>
  </si>
  <si>
    <t>58-AEO2021.22.highogs-d120120a</t>
  </si>
  <si>
    <t>FTE000:ca_plugindiesel</t>
  </si>
  <si>
    <t>Freight: Truck Stock: Vehicle Miles Traveled: Medium: Plug-in Diesel Hybrid: High oil and gas supply</t>
  </si>
  <si>
    <t>58-AEO2021.23.highogs-d120120a</t>
  </si>
  <si>
    <t>FTE000:ca_plugingasolin</t>
  </si>
  <si>
    <t>Freight: Truck Stock: Vehicle Miles Traveled: Medium: Plug-in Gasoline Hybrid: High oil and gas supply</t>
  </si>
  <si>
    <t>58-AEO2021.24.highogs-d120120a</t>
  </si>
  <si>
    <t>FTE000:ca_fuelcell</t>
  </si>
  <si>
    <t>Freight: Truck Stock: Vehicle Miles Traveled: Medium: Fuel Cell: High oil and gas supply</t>
  </si>
  <si>
    <t>58-AEO2021.25.highogs-d120120a</t>
  </si>
  <si>
    <t>FTE000:ca_MediumSubtota</t>
  </si>
  <si>
    <t>Medium Subtotal</t>
  </si>
  <si>
    <t>Freight: Truck Stock: Vehicle Miles Traveled: Medium: High oil and gas supply</t>
  </si>
  <si>
    <t>58-AEO2021.26.highogs-d120120a</t>
  </si>
  <si>
    <t>Heavy</t>
  </si>
  <si>
    <t>58-AEO2021.27.</t>
  </si>
  <si>
    <t>FTE000:da_Diesel</t>
  </si>
  <si>
    <t>Freight: Truck Stock: Vehicle Miles Traveled: Heavy: Diesel: High oil and gas supply</t>
  </si>
  <si>
    <t>58-AEO2021.28.highogs-d120120a</t>
  </si>
  <si>
    <t>FTE000:da_Gasoline</t>
  </si>
  <si>
    <t>Freight: Truck Stock: Vehicle Miles Traveled: Heavy: Motor Gasoline: High oil and gas supply</t>
  </si>
  <si>
    <t>58-AEO2021.29.highogs-d120120a</t>
  </si>
  <si>
    <t>FTE000:da_LiquefiedPetr</t>
  </si>
  <si>
    <t>Freight: Truck Stock: Vehicle Miles Traveled: Heavy: Propane: High oil and gas supply</t>
  </si>
  <si>
    <t>58-AEO2021.30.highogs-d120120a</t>
  </si>
  <si>
    <t>FTE000:da_CompressedNat</t>
  </si>
  <si>
    <t>Freight: Truck Stock: Vehicle Miles Traveled: Heavy: Natural Gas: High oil and gas supply</t>
  </si>
  <si>
    <t>58-AEO2021.31.highogs-d120120a</t>
  </si>
  <si>
    <t>FTE000:da_ethanolflex</t>
  </si>
  <si>
    <t>Freight: Truck Stock: Vehicle Miles Traveled: Heavy: Ethanol-Flex Fuel: High oil and gas supply</t>
  </si>
  <si>
    <t>58-AEO2021.32.highogs-d120120a</t>
  </si>
  <si>
    <t>FTE000:da_electric</t>
  </si>
  <si>
    <t>Freight: Truck Stock: Vehicle Miles Traveled: Heavy: Electric: High oil and gas supply</t>
  </si>
  <si>
    <t>58-AEO2021.33.highogs-d120120a</t>
  </si>
  <si>
    <t>FTE000:da_plugindiesel</t>
  </si>
  <si>
    <t>Freight: Truck Stock: Vehicle Miles Traveled: Heavy: Plug-in Diesel Hybrid: High oil and gas supply</t>
  </si>
  <si>
    <t>58-AEO2021.34.highogs-d120120a</t>
  </si>
  <si>
    <t>FTE000:da_plugingasolin</t>
  </si>
  <si>
    <t>Freight: Truck Stock: Vehicle Miles Traveled: Heavy: Plug-in Gasoline Hybrid: High oil and gas supply</t>
  </si>
  <si>
    <t>58-AEO2021.35.highogs-d120120a</t>
  </si>
  <si>
    <t>FTE000:da_fuelcell</t>
  </si>
  <si>
    <t>Freight: Truck Stock: Vehicle Miles Traveled: Heavy: Fuel Cell: High oil and gas supply</t>
  </si>
  <si>
    <t>58-AEO2021.36.highogs-d120120a</t>
  </si>
  <si>
    <t>FTE000:da_HeavySubtotal</t>
  </si>
  <si>
    <t>Heavy Subtotal</t>
  </si>
  <si>
    <t>Freight: Truck Stock: Vehicle Miles Traveled: Heavy: High oil and gas supply</t>
  </si>
  <si>
    <t>58-AEO2021.37.highogs-d120120a</t>
  </si>
  <si>
    <t>FTE000:da_TotalVehicleM</t>
  </si>
  <si>
    <t>Total Vehicle Miles Traveled</t>
  </si>
  <si>
    <t>Freight: Truck Stock: Vehicle Miles Traveled: High oil and gas supply</t>
  </si>
  <si>
    <t>58-AEO2021.38.highogs-d120120a</t>
  </si>
  <si>
    <t>Consumption (trillion Btu)</t>
  </si>
  <si>
    <t>58-AEO2021.40.</t>
  </si>
  <si>
    <t>58-AEO2021.41.</t>
  </si>
  <si>
    <t>FTE000:lm_use_stk_Dies</t>
  </si>
  <si>
    <t>Freight: Truck Stock: Use: Light Medium: Diesel: High oil and gas supply</t>
  </si>
  <si>
    <t>58-AEO2021.42.highogs-d120120a</t>
  </si>
  <si>
    <t>FTE000:lm_use_stk_Gas</t>
  </si>
  <si>
    <t>Freight: Truck Stock: Use: Light Medium: Motor Gasoline: High oil and gas supply</t>
  </si>
  <si>
    <t>58-AEO2021.43.highogs-d120120a</t>
  </si>
  <si>
    <t>FTE000:lm_use_stk_Liq</t>
  </si>
  <si>
    <t>Freight: Truck Stock: Use: Light Medium: Propane: High oil and gas supply</t>
  </si>
  <si>
    <t>58-AEO2021.44.highogs-d120120a</t>
  </si>
  <si>
    <t>FTE000:lm_use_stk_NGas</t>
  </si>
  <si>
    <t>Freight: Truck Stock: Use: Light Medium: Natural Gas: High oil and gas supply</t>
  </si>
  <si>
    <t>58-AEO2021.45.highogs-d120120a</t>
  </si>
  <si>
    <t>FTE000:lm_use_stk_flex</t>
  </si>
  <si>
    <t>Freight: Truck Stock: Use: Light Medium: Ethanol-Flex Fuel: High oil and gas supply</t>
  </si>
  <si>
    <t>58-AEO2021.46.highogs-d120120a</t>
  </si>
  <si>
    <t>FTE000:lm_use_stk_elect</t>
  </si>
  <si>
    <t>Freight: Truck Stock: Use: Light Medium: Electric: High oil and gas supply</t>
  </si>
  <si>
    <t>58-AEO2021.47.highogs-d120120a</t>
  </si>
  <si>
    <t>FTE000:lm_use_stk_plugd</t>
  </si>
  <si>
    <t>Freight: Truck Stock: Use: Light Medium: Plug-in Diesel Hybrid: High oil and gas supply</t>
  </si>
  <si>
    <t>58-AEO2021.48.highogs-d120120a</t>
  </si>
  <si>
    <t>FTE000:lm_use_stk_plugg</t>
  </si>
  <si>
    <t>Freight: Truck Stock: Use: Light Medium: Plug-in Gasoline Hybrid: High oil and gas supply</t>
  </si>
  <si>
    <t>58-AEO2021.49.highogs-d120120a</t>
  </si>
  <si>
    <t>FTE000:lm_use_stk_sell</t>
  </si>
  <si>
    <t>Freight: Truck Stock: Use: Light Medium: Fuel Cell: High oil and gas supply</t>
  </si>
  <si>
    <t>58-AEO2021.50.highogs-d120120a</t>
  </si>
  <si>
    <t>FTE000:lm_use_stk_total</t>
  </si>
  <si>
    <t>Freight: Truck Stock: Use: Light Medium: High oil and gas supply</t>
  </si>
  <si>
    <t>58-AEO2021.51.highogs-d120120a</t>
  </si>
  <si>
    <t>58-AEO2021.52.</t>
  </si>
  <si>
    <t>FTE000:ea_Diesel</t>
  </si>
  <si>
    <t>Freight: Truck Stock: Use: Medium: Diesel: High oil and gas supply</t>
  </si>
  <si>
    <t>58-AEO2021.53.highogs-d120120a</t>
  </si>
  <si>
    <t>FTE000:ea_Gasoline</t>
  </si>
  <si>
    <t>Freight: Truck Stock: Use: Medium: Motor Gasoline: High oil and gas supply</t>
  </si>
  <si>
    <t>58-AEO2021.54.highogs-d120120a</t>
  </si>
  <si>
    <t>FTE000:ea_LiquefiedPetr</t>
  </si>
  <si>
    <t>Freight: Truck Stock: Use: Medium: Propane: High oil and gas supply</t>
  </si>
  <si>
    <t>58-AEO2021.55.highogs-d120120a</t>
  </si>
  <si>
    <t>FTE000:ea_CompressedNat</t>
  </si>
  <si>
    <t>Freight: Truck Stock: Use: Medium: Natural Gas: High oil and gas supply</t>
  </si>
  <si>
    <t>58-AEO2021.56.highogs-d120120a</t>
  </si>
  <si>
    <t>FTE000:ea_ethanolflex</t>
  </si>
  <si>
    <t>Freight: Truck Stock: Use: Medium: Ethanol-Flex Fuel: High oil and gas supply</t>
  </si>
  <si>
    <t>58-AEO2021.57.highogs-d120120a</t>
  </si>
  <si>
    <t>FTE000:ea_electric</t>
  </si>
  <si>
    <t>Freight: Truck Stock: Use: Medium: Electric: High oil and gas supply</t>
  </si>
  <si>
    <t>58-AEO2021.58.highogs-d120120a</t>
  </si>
  <si>
    <t>FTE000:ea_plugindiesel</t>
  </si>
  <si>
    <t>Freight: Truck Stock: Use: Medium: Plug-in Diesel Hybrid: High oil and gas supply</t>
  </si>
  <si>
    <t>58-AEO2021.59.highogs-d120120a</t>
  </si>
  <si>
    <t>FTE000:ea_plugingasolin</t>
  </si>
  <si>
    <t>Freight: Truck Stock: Use: Medium: Plug-in Gasoline Hybrid: High oil and gas supply</t>
  </si>
  <si>
    <t>58-AEO2021.60.highogs-d120120a</t>
  </si>
  <si>
    <t>FTE000:ea_fuelcell</t>
  </si>
  <si>
    <t>Freight: Truck Stock: Use: Medium: Fuel Cell: High oil and gas supply</t>
  </si>
  <si>
    <t>58-AEO2021.61.highogs-d120120a</t>
  </si>
  <si>
    <t>FTE000:ea_MediumSubtota</t>
  </si>
  <si>
    <t>Freight: Truck Stock: Use: Medium: High oil and gas supply</t>
  </si>
  <si>
    <t>58-AEO2021.62.highogs-d120120a</t>
  </si>
  <si>
    <t>58-AEO2021.63.</t>
  </si>
  <si>
    <t>FTE000:fa_Diesel</t>
  </si>
  <si>
    <t>Freight: Truck Stock: Use: Heavy: Diesel: High oil and gas supply</t>
  </si>
  <si>
    <t>58-AEO2021.64.highogs-d120120a</t>
  </si>
  <si>
    <t>FTE000:fa_Gasoline</t>
  </si>
  <si>
    <t>Freight: Truck Stock: Use: Heavy: Motor Gasoline: High oil and gas supply</t>
  </si>
  <si>
    <t>58-AEO2021.65.highogs-d120120a</t>
  </si>
  <si>
    <t>FTE000:fa_LiquefiedPetr</t>
  </si>
  <si>
    <t>Freight: Truck Stock: Use: Heavy: Propane: High oil and gas supply</t>
  </si>
  <si>
    <t>58-AEO2021.66.highogs-d120120a</t>
  </si>
  <si>
    <t>FTE000:fa_CompressedNat</t>
  </si>
  <si>
    <t>Freight: Truck Stock: Use: Heavy: Natural Gas: High oil and gas supply</t>
  </si>
  <si>
    <t>58-AEO2021.67.highogs-d120120a</t>
  </si>
  <si>
    <t>FTE000:fa_ethanolflex</t>
  </si>
  <si>
    <t>Freight: Truck Stock: Use: Heavy: Ethanol-Flex Fuel: High oil and gas supply</t>
  </si>
  <si>
    <t>58-AEO2021.68.highogs-d120120a</t>
  </si>
  <si>
    <t>FTE000:fa_electric</t>
  </si>
  <si>
    <t>Freight: Truck Stock: Use: Heavy: Electric: High oil and gas supply</t>
  </si>
  <si>
    <t>58-AEO2021.69.highogs-d120120a</t>
  </si>
  <si>
    <t>FTE000:fa_plugindiesel</t>
  </si>
  <si>
    <t>Freight: Truck Stock: Use: Heavy: Plug-in Diesel Hybrid: High oil and gas supply</t>
  </si>
  <si>
    <t>58-AEO2021.70.highogs-d120120a</t>
  </si>
  <si>
    <t>FTE000:fa_plugingasolin</t>
  </si>
  <si>
    <t>Freight: Truck Stock: Use: Heavy: Plug-in Gasoline Hybrid: High oil and gas supply</t>
  </si>
  <si>
    <t>58-AEO2021.71.highogs-d120120a</t>
  </si>
  <si>
    <t>FTE000:fa_fuelcell</t>
  </si>
  <si>
    <t>Freight: Truck Stock: Use: Heavy: Fuel Cell: High oil and gas supply</t>
  </si>
  <si>
    <t>58-AEO2021.72.highogs-d120120a</t>
  </si>
  <si>
    <t>FTE000:fa_HeavySubtotal</t>
  </si>
  <si>
    <t>Freight: Truck Stock: Use: Heavy: High oil and gas supply</t>
  </si>
  <si>
    <t>58-AEO2021.73.highogs-d120120a</t>
  </si>
  <si>
    <t xml:space="preserve"> Medium</t>
  </si>
  <si>
    <t xml:space="preserve"> and Heavy Total</t>
  </si>
  <si>
    <t>58-AEO2021.74.</t>
  </si>
  <si>
    <t>FTE000:ga_Diesel</t>
  </si>
  <si>
    <t>Freight: Truck Stock: Use: Light Medium, Medium, and Heavy: Diesel: High oil and gas supply</t>
  </si>
  <si>
    <t>58-AEO2021.75.highogs-d120120a</t>
  </si>
  <si>
    <t>FTE000:ga_Gasoline</t>
  </si>
  <si>
    <t>Freight: Truck Stock: Use: Light Medium, Medium, and Heavy: Motor Gasoline: High oil and gas supply</t>
  </si>
  <si>
    <t>58-AEO2021.76.highogs-d120120a</t>
  </si>
  <si>
    <t>FTE000:ga_LiquefiedPetr</t>
  </si>
  <si>
    <t>Freight: Truck Stock: Use: Light Medium, Medium, and Heavy: Propane: High oil and gas supply</t>
  </si>
  <si>
    <t>58-AEO2021.77.highogs-d120120a</t>
  </si>
  <si>
    <t>FTE000:ga_CompressedNat</t>
  </si>
  <si>
    <t>Freight: Truck Stock: Use: Light Medium, Medium, and Heavy: Natural Gas: High oil and gas supply</t>
  </si>
  <si>
    <t>58-AEO2021.78.highogs-d120120a</t>
  </si>
  <si>
    <t>FTE000:ga_ethanolflex</t>
  </si>
  <si>
    <t>Freight: Truck Stock: Use: Light Medium, Medium, and Heavy: Ethanol-Flex Fuel: High oil and gas supply</t>
  </si>
  <si>
    <t>58-AEO2021.79.highogs-d120120a</t>
  </si>
  <si>
    <t>FTE000:ga_electric</t>
  </si>
  <si>
    <t>Freight: Truck Stock: Use: Light Medium, Medium, and Heavy: Electric: High oil and gas supply</t>
  </si>
  <si>
    <t>58-AEO2021.80.highogs-d120120a</t>
  </si>
  <si>
    <t>FTE000:ga_plugindiesel</t>
  </si>
  <si>
    <t>Freight: Truck Stock: Use: Light Medium, Medium, and Heavy: Plug-in Diesel Hybrid: High oil and gas supply</t>
  </si>
  <si>
    <t>58-AEO2021.81.highogs-d120120a</t>
  </si>
  <si>
    <t>FTE000:ga_plugingasolin</t>
  </si>
  <si>
    <t>Freight: Truck Stock: Use: Light Medium, Medium, and Heavy: Plug-in Gasoline Hybrid: High oil and gas supply</t>
  </si>
  <si>
    <t>58-AEO2021.82.highogs-d120120a</t>
  </si>
  <si>
    <t>FTE000:ga_fuelcell</t>
  </si>
  <si>
    <t>Freight: Truck Stock: Use: Light Medium, Medium, and Heavy: Fuel Cell: High oil and gas supply</t>
  </si>
  <si>
    <t>58-AEO2021.83.highogs-d120120a</t>
  </si>
  <si>
    <t>FTE000:ga_Total</t>
  </si>
  <si>
    <t>Freight: Truck Stock: Use: Light Medium, Medium, and Heavy: High oil and gas supply</t>
  </si>
  <si>
    <t>58-AEO2021.84.highogs-d120120a</t>
  </si>
  <si>
    <t>Fuel Efficiency (miles per gallon)</t>
  </si>
  <si>
    <t>58-AEO2021.86.</t>
  </si>
  <si>
    <t>58-AEO2021.87.</t>
  </si>
  <si>
    <t>FTE000:lm_mpg_stk_Dies</t>
  </si>
  <si>
    <t>Freight: Truck Stock: Fuel Efficiency: Light Medium: Diesel: High oil and gas supply</t>
  </si>
  <si>
    <t>58-AEO2021.88.highogs-d120120a</t>
  </si>
  <si>
    <t>mpg diesel equiv</t>
  </si>
  <si>
    <t>FTE000:lm_mpg_stk_Gas</t>
  </si>
  <si>
    <t>Freight: Truck Stock: Fuel Efficiency: Light Medium: Motor Gasoline: High oil and gas supply</t>
  </si>
  <si>
    <t>58-AEO2021.89.highogs-d120120a</t>
  </si>
  <si>
    <t>FTE000:lm_mpg_stk_Liq</t>
  </si>
  <si>
    <t>Freight: Truck Stock: Fuel Efficiency: Light Medium: Propane: High oil and gas supply</t>
  </si>
  <si>
    <t>58-AEO2021.90.highogs-d120120a</t>
  </si>
  <si>
    <t>FTE000:lm_mpg_stk_NGas</t>
  </si>
  <si>
    <t>Freight: Truck Stock: Fuel Efficiency: Light Medium: Natural Gas: High oil and gas supply</t>
  </si>
  <si>
    <t>58-AEO2021.91.highogs-d120120a</t>
  </si>
  <si>
    <t>FTE000:lm_mpg_stk_fleck</t>
  </si>
  <si>
    <t>Freight: Truck Stock: Fuel Efficiency: Light Medium: Ethanol-Flex Fuel: High oil and gas supply</t>
  </si>
  <si>
    <t>58-AEO2021.92.highogs-d120120a</t>
  </si>
  <si>
    <t>FTE000:lm_mpg_stk_eleck</t>
  </si>
  <si>
    <t>Freight: Truck Stock: Fuel Efficiency: Light Medium: Electric: High oil and gas supply</t>
  </si>
  <si>
    <t>58-AEO2021.93.highogs-d120120a</t>
  </si>
  <si>
    <t>FTE000:lm_mpg_stk_diehy</t>
  </si>
  <si>
    <t>Freight: Truck Stock: Fuel Efficiency: Light Medium: Plug-in Diesel Hybrid: High oil and gas supply</t>
  </si>
  <si>
    <t>58-AEO2021.94.highogs-d120120a</t>
  </si>
  <si>
    <t>FTE000:lm_mpg_stk_gashy</t>
  </si>
  <si>
    <t>Freight: Truck Stock: Fuel Efficiency: Light Medium: Plug-in Gasoline Hybrid: High oil and gas supply</t>
  </si>
  <si>
    <t>58-AEO2021.95.highogs-d120120a</t>
  </si>
  <si>
    <t>FTE000:lm_mpg_stk_cel</t>
  </si>
  <si>
    <t>Freight: Truck Stock: Fuel Efficiency: Light Medium: Fuel Cell: High oil and gas supply</t>
  </si>
  <si>
    <t>58-AEO2021.96.highogs-d120120a</t>
  </si>
  <si>
    <t>FTE000:lm_mpg_stk_total</t>
  </si>
  <si>
    <t>Light Medium Average</t>
  </si>
  <si>
    <t>Freight: Truck Stock: Fuel Efficiency: Light Medium: Average: High oil and gas supply</t>
  </si>
  <si>
    <t>58-AEO2021.97.highogs-d120120a</t>
  </si>
  <si>
    <t>58-AEO2021.98.</t>
  </si>
  <si>
    <t>FTE000:ha_Diesel</t>
  </si>
  <si>
    <t>Freight: Truck Stock: Fuel Efficiency: Medium: Diesel: High oil and gas supply</t>
  </si>
  <si>
    <t>58-AEO2021.99.highogs-d120120a</t>
  </si>
  <si>
    <t>FTE000:ha_Gasoline</t>
  </si>
  <si>
    <t>Freight: Truck Stock: Fuel Efficiency: Medium: Motor Gasoline: High oil and gas supply</t>
  </si>
  <si>
    <t>58-AEO2021.100.highogs-d120120a</t>
  </si>
  <si>
    <t>FTE000:ha_LiquefiedPetr</t>
  </si>
  <si>
    <t>Freight: Truck Stock: Fuel Efficiency: Medium: Propane: High oil and gas supply</t>
  </si>
  <si>
    <t>58-AEO2021.101.highogs-d120120a</t>
  </si>
  <si>
    <t>FTE000:ha_CompressedNat</t>
  </si>
  <si>
    <t>Freight: Truck Stock: Fuel Efficiency: Medium: Natural Gas: High oil and gas supply</t>
  </si>
  <si>
    <t>58-AEO2021.102.highogs-d120120a</t>
  </si>
  <si>
    <t>FTE000:ha_ethanolflex</t>
  </si>
  <si>
    <t>Freight: Truck Stock: Fuel Efficiency: Medium: Ethanol-Flex Fuel: High oil and gas supply</t>
  </si>
  <si>
    <t>58-AEO2021.103.highogs-d120120a</t>
  </si>
  <si>
    <t>mpg</t>
  </si>
  <si>
    <t>FTE000:ha_electric</t>
  </si>
  <si>
    <t>Freight: Truck Stock: Fuel Efficiency: Medium: Electric: High oil and gas supply</t>
  </si>
  <si>
    <t>58-AEO2021.104.highogs-d120120a</t>
  </si>
  <si>
    <t>FTE000:ha_plugindiesel</t>
  </si>
  <si>
    <t>Freight: Truck Stock: Fuel Efficiency: Medium: Plug-in Diesel Hybrid: High oil and gas supply</t>
  </si>
  <si>
    <t>58-AEO2021.105.highogs-d120120a</t>
  </si>
  <si>
    <t>FTE000:ha_plugingasolin</t>
  </si>
  <si>
    <t>Freight: Truck Stock: Fuel Efficiency: Medium: Plug-in Gasoline Hybrid: High oil and gas supply</t>
  </si>
  <si>
    <t>58-AEO2021.106.highogs-d120120a</t>
  </si>
  <si>
    <t>FTE000:ha_fuelcell</t>
  </si>
  <si>
    <t>Freight: Truck Stock: Fuel Efficiency: Medium: Fuel Cell: High oil and gas supply</t>
  </si>
  <si>
    <t>58-AEO2021.107.highogs-d120120a</t>
  </si>
  <si>
    <t>FTE000:ha_MediumAverage</t>
  </si>
  <si>
    <t>Medium Average</t>
  </si>
  <si>
    <t>Freight: Truck Stock: Fuel Efficiency: Medium: Average: High oil and gas supply</t>
  </si>
  <si>
    <t>58-AEO2021.108.highogs-d120120a</t>
  </si>
  <si>
    <t>58-AEO2021.109.</t>
  </si>
  <si>
    <t>FTE000:ia_Diesel</t>
  </si>
  <si>
    <t>Freight: Truck Stock: Fuel Efficiency: Heavy: Diesel: High oil and gas supply</t>
  </si>
  <si>
    <t>58-AEO2021.110.highogs-d120120a</t>
  </si>
  <si>
    <t>FTE000:ia_Gasoline</t>
  </si>
  <si>
    <t>Freight: Truck Stock: Fuel Efficiency: Heavy: Motor Gasoline: High oil and gas supply</t>
  </si>
  <si>
    <t>58-AEO2021.111.highogs-d120120a</t>
  </si>
  <si>
    <t>FTE000:ia_LiquefiedPetr</t>
  </si>
  <si>
    <t>Freight: Truck Stock: Fuel Efficiency: Heavy: Propane: High oil and gas supply</t>
  </si>
  <si>
    <t>58-AEO2021.112.highogs-d120120a</t>
  </si>
  <si>
    <t>FTE000:ia_CompressedNat</t>
  </si>
  <si>
    <t>Freight: Truck Stock: Fuel Efficiency: Heavy: Natural Gas: High oil and gas supply</t>
  </si>
  <si>
    <t>58-AEO2021.113.highogs-d120120a</t>
  </si>
  <si>
    <t>FTE000:ia_ethanolflex</t>
  </si>
  <si>
    <t>Freight: Truck Stock: Fuel Efficiency: Heavy: Ethanol-Flex Fuel: High oil and gas supply</t>
  </si>
  <si>
    <t>58-AEO2021.114.highogs-d120120a</t>
  </si>
  <si>
    <t>FTE000:ia_electric</t>
  </si>
  <si>
    <t>Freight: Truck Stock: Fuel Efficiency: Heavy: Electric: High oil and gas supply</t>
  </si>
  <si>
    <t>58-AEO2021.115.highogs-d120120a</t>
  </si>
  <si>
    <t>FTE000:ia_plugindiesel</t>
  </si>
  <si>
    <t>Freight: Truck Stock: Fuel Efficiency: Heavy: Plug-in Diesel Hybrid: High oil and gas supply</t>
  </si>
  <si>
    <t>58-AEO2021.116.highogs-d120120a</t>
  </si>
  <si>
    <t>FTE000:ia_plugingasolin</t>
  </si>
  <si>
    <t>Freight: Truck Stock: Fuel Efficiency: Heavy: Plug-in Gasoline Hybrid: High oil and gas supply</t>
  </si>
  <si>
    <t>58-AEO2021.117.highogs-d120120a</t>
  </si>
  <si>
    <t>FTE000:ia_fuelcell</t>
  </si>
  <si>
    <t>Freight: Truck Stock: Fuel Efficiency: Heavy: Fuel Cell: High oil and gas supply</t>
  </si>
  <si>
    <t>58-AEO2021.118.highogs-d120120a</t>
  </si>
  <si>
    <t>FTE000:ia_HeavyAverage</t>
  </si>
  <si>
    <t>Heavy Average</t>
  </si>
  <si>
    <t>Freight: Truck Stock: Fuel Efficiency: Heavy: Average: High oil and gas supply</t>
  </si>
  <si>
    <t>58-AEO2021.119.highogs-d120120a</t>
  </si>
  <si>
    <t>FTE000:ia_Average</t>
  </si>
  <si>
    <t>Average Fuel Efficiency</t>
  </si>
  <si>
    <t>Freight: Truck Stock: Fuel Efficiency: High oil and gas supply</t>
  </si>
  <si>
    <t>58-AEO2021.120.highogs-d120120a</t>
  </si>
  <si>
    <t>Stock (millions)</t>
  </si>
  <si>
    <t>58-AEO2021.122.</t>
  </si>
  <si>
    <t>58-AEO2021.123.</t>
  </si>
  <si>
    <t>FTE000:lm_stk_stk_Dies</t>
  </si>
  <si>
    <t>Freight: Truck Stock: Light Medium: Diesel: High oil and gas supply</t>
  </si>
  <si>
    <t>58-AEO2021.124.highogs-d120120a</t>
  </si>
  <si>
    <t>FTE000:lm_stk_stk_Gas</t>
  </si>
  <si>
    <t>Freight: Truck Stock: Light Medium: Motor Gasoline: High oil and gas supply</t>
  </si>
  <si>
    <t>58-AEO2021.125.highogs-d120120a</t>
  </si>
  <si>
    <t>FTE000:lm_stk_stk_Liq</t>
  </si>
  <si>
    <t>Freight: Truck Stock: Light Medium: Propane: High oil and gas supply</t>
  </si>
  <si>
    <t>58-AEO2021.126.highogs-d120120a</t>
  </si>
  <si>
    <t>FTE000:lm_stk_stk_NGas</t>
  </si>
  <si>
    <t>Freight: Truck Stock: Light Medium: Natural Gas: High oil and gas supply</t>
  </si>
  <si>
    <t>58-AEO2021.127.highogs-d120120a</t>
  </si>
  <si>
    <t>FTE000:lm_stk_stk_flux</t>
  </si>
  <si>
    <t>Freight: Truck Stock: Light Medium: Ethanol-Flex Fuel: High oil and gas supply</t>
  </si>
  <si>
    <t>58-AEO2021.128.highogs-d120120a</t>
  </si>
  <si>
    <t>FTE000:lm_stk_stk_el</t>
  </si>
  <si>
    <t>Freight: Truck Stock: Light Medium: Electric: High oil and gas supply</t>
  </si>
  <si>
    <t>58-AEO2021.129.highogs-d120120a</t>
  </si>
  <si>
    <t>FTE000:lm_stk_stk_inDie</t>
  </si>
  <si>
    <t>Freight: Truck Stock: Light Medium: Plug-in Diesel Hybrid: High oil and gas supply</t>
  </si>
  <si>
    <t>58-AEO2021.130.highogs-d120120a</t>
  </si>
  <si>
    <t>FTE000:lm_stk_stk_inGas</t>
  </si>
  <si>
    <t>Freight: Truck Stock: Light Medium: Plug-in Gasoline Hybrid: High oil and gas supply</t>
  </si>
  <si>
    <t>58-AEO2021.131.highogs-d120120a</t>
  </si>
  <si>
    <t>FTE000:lm_stk_stk_FuelC</t>
  </si>
  <si>
    <t>Freight: Truck Stock: Light Medium: Fuel Cell: High oil and gas supply</t>
  </si>
  <si>
    <t>58-AEO2021.132.highogs-d120120a</t>
  </si>
  <si>
    <t>FTE000:lm_stk_stk_total</t>
  </si>
  <si>
    <t>Freight: Truck Stock: Light Medium: High oil and gas supply</t>
  </si>
  <si>
    <t>58-AEO2021.133.highogs-d120120a</t>
  </si>
  <si>
    <t>58-AEO2021.134.</t>
  </si>
  <si>
    <t>FTE000:ja_Diesel</t>
  </si>
  <si>
    <t>Freight: Truck Stock: Medium: Diesel: High oil and gas supply</t>
  </si>
  <si>
    <t>58-AEO2021.135.highogs-d120120a</t>
  </si>
  <si>
    <t>FTE000:ja_Gasoline</t>
  </si>
  <si>
    <t>Freight: Truck Stock: Medium: Motor Gasoline: High oil and gas supply</t>
  </si>
  <si>
    <t>58-AEO2021.136.highogs-d120120a</t>
  </si>
  <si>
    <t>FTE000:ja_LiquefiedPetr</t>
  </si>
  <si>
    <t>Freight: Truck Stock: Medium: Propane: High oil and gas supply</t>
  </si>
  <si>
    <t>58-AEO2021.137.highogs-d120120a</t>
  </si>
  <si>
    <t>FTE000:ja_CompressedNat</t>
  </si>
  <si>
    <t>Freight: Truck Stock: Medium: Natural Gas: High oil and gas supply</t>
  </si>
  <si>
    <t>58-AEO2021.138.highogs-d120120a</t>
  </si>
  <si>
    <t>FTE000:ja_ethanolflex</t>
  </si>
  <si>
    <t>Freight: Truck Stock: Medium: Ethanol-Flex Fuel: High oil and gas supply</t>
  </si>
  <si>
    <t>58-AEO2021.139.highogs-d120120a</t>
  </si>
  <si>
    <t>FTE000:ja_electric</t>
  </si>
  <si>
    <t>Freight: Truck Stock: Medium: Electric: High oil and gas supply</t>
  </si>
  <si>
    <t>58-AEO2021.140.highogs-d120120a</t>
  </si>
  <si>
    <t>FTE000:ja_plugindiesel</t>
  </si>
  <si>
    <t>Freight: Truck Stock: Medium: Plug-in Diesel Hybrid: High oil and gas supply</t>
  </si>
  <si>
    <t>58-AEO2021.141.highogs-d120120a</t>
  </si>
  <si>
    <t>FTE000:ja_plugingasolin</t>
  </si>
  <si>
    <t>Freight: Truck Stock: Medium: Plug-in Gasoline Hybrid: High oil and gas supply</t>
  </si>
  <si>
    <t>58-AEO2021.142.highogs-d120120a</t>
  </si>
  <si>
    <t>FTE000:ja_fuelcell</t>
  </si>
  <si>
    <t>Freight: Truck Stock: Medium: Fuel Cell: High oil and gas supply</t>
  </si>
  <si>
    <t>58-AEO2021.143.highogs-d120120a</t>
  </si>
  <si>
    <t>FTE000:ja_MediumSubtota</t>
  </si>
  <si>
    <t>Freight: Truck Stock: Medium: High oil and gas supply</t>
  </si>
  <si>
    <t>58-AEO2021.144.highogs-d120120a</t>
  </si>
  <si>
    <t>58-AEO2021.145.</t>
  </si>
  <si>
    <t>FTE000:ka_Diesel</t>
  </si>
  <si>
    <t>Freight: Truck Stock: Heavy: Diesel: High oil and gas supply</t>
  </si>
  <si>
    <t>58-AEO2021.146.highogs-d120120a</t>
  </si>
  <si>
    <t>FTE000:ka_Gasoline</t>
  </si>
  <si>
    <t>Freight: Truck Stock: Heavy: Motor Gasoline: High oil and gas supply</t>
  </si>
  <si>
    <t>58-AEO2021.147.highogs-d120120a</t>
  </si>
  <si>
    <t>FTE000:ka_LiquefiedPetr</t>
  </si>
  <si>
    <t>Freight: Truck Stock: Heavy: Propane: High oil and gas supply</t>
  </si>
  <si>
    <t>58-AEO2021.148.highogs-d120120a</t>
  </si>
  <si>
    <t>FTE000:ka_CompressedNat</t>
  </si>
  <si>
    <t>Freight: Truck Stock: Heavy: Natural Gas: High oil and gas supply</t>
  </si>
  <si>
    <t>58-AEO2021.149.highogs-d120120a</t>
  </si>
  <si>
    <t>FTE000:ka_ethanolflex</t>
  </si>
  <si>
    <t>Freight: Truck Stock: Heavy: Ethanol-Flex Fuel: High oil and gas supply</t>
  </si>
  <si>
    <t>58-AEO2021.150.highogs-d120120a</t>
  </si>
  <si>
    <t>FTE000:ka_electric</t>
  </si>
  <si>
    <t>Freight: Truck Stock: Heavy: Electric: High oil and gas supply</t>
  </si>
  <si>
    <t>58-AEO2021.151.highogs-d120120a</t>
  </si>
  <si>
    <t>FTE000:ka_plugindiesel</t>
  </si>
  <si>
    <t>Freight: Truck Stock: Heavy: Plug-in Diesel Hybrid: High oil and gas supply</t>
  </si>
  <si>
    <t>58-AEO2021.152.highogs-d120120a</t>
  </si>
  <si>
    <t>FTE000:ka_plugingasolin</t>
  </si>
  <si>
    <t>Freight: Truck Stock: Heavy: Plug-in Gasoline Hybrid: High oil and gas supply</t>
  </si>
  <si>
    <t>58-AEO2021.153.highogs-d120120a</t>
  </si>
  <si>
    <t>FTE000:ka_fuelcell</t>
  </si>
  <si>
    <t>Freight: Truck Stock: Heavy: Fuel Cell: High oil and gas supply</t>
  </si>
  <si>
    <t>58-AEO2021.154.highogs-d120120a</t>
  </si>
  <si>
    <t>FTE000:ka_HeavySubtotal</t>
  </si>
  <si>
    <t>Freight: Truck Stock: Heavy: High oil and gas supply</t>
  </si>
  <si>
    <t>58-AEO2021.155.highogs-d120120a</t>
  </si>
  <si>
    <t>FTE000:ka_TotalStock</t>
  </si>
  <si>
    <t>Total Stock</t>
  </si>
  <si>
    <t>Freight: Truck Stock: High oil and gas supply</t>
  </si>
  <si>
    <t>58-AEO2021.156.highogs-d120120a</t>
  </si>
  <si>
    <t>New Trucks by Size Class</t>
  </si>
  <si>
    <t>58-AEO2021.158.</t>
  </si>
  <si>
    <t>58-AEO2021.160.</t>
  </si>
  <si>
    <t>58-AEO2021.161.</t>
  </si>
  <si>
    <t>FTE000:lm_mpg_new_Dies</t>
  </si>
  <si>
    <t>Freight: New Trucks: Fuel Efficiency: Light Medium: Diesel: High oil and gas supply</t>
  </si>
  <si>
    <t>58-AEO2021.162.highogs-d120120a</t>
  </si>
  <si>
    <t>FTE000:lm_mpg_new_Gas</t>
  </si>
  <si>
    <t>Freight: New Trucks: Fuel Efficiency: Light Medium: Motor Gasoline: High oil and gas supply</t>
  </si>
  <si>
    <t>58-AEO2021.163.highogs-d120120a</t>
  </si>
  <si>
    <t>FTE000:lm_mpg_new_Liq</t>
  </si>
  <si>
    <t>Freight: New Trucks: Fuel Efficiency: Light Medium: Propane: High oil and gas supply</t>
  </si>
  <si>
    <t>58-AEO2021.164.highogs-d120120a</t>
  </si>
  <si>
    <t>FTE000:lm_mpg_new_NGas</t>
  </si>
  <si>
    <t>Freight: New Trucks: Fuel Efficiency: Light Medium: Natural Gas: High oil and gas supply</t>
  </si>
  <si>
    <t>58-AEO2021.165.highogs-d120120a</t>
  </si>
  <si>
    <t>FTE000:lm_mpg_new_Ethfl</t>
  </si>
  <si>
    <t>Freight: New Trucks: Fuel Efficiency: Light Medium: Ethanol-Flex Fuel: High oil and gas supply</t>
  </si>
  <si>
    <t>58-AEO2021.166.highogs-d120120a</t>
  </si>
  <si>
    <t>FTE000:lm_mpg_new_lectr</t>
  </si>
  <si>
    <t>Freight: New Trucks: Fuel Efficiency: Light Medium: Electric: High oil and gas supply</t>
  </si>
  <si>
    <t>58-AEO2021.167.highogs-d120120a</t>
  </si>
  <si>
    <t>FTE000:lm_mpg_new_PlgDs</t>
  </si>
  <si>
    <t>Freight: New Trucks: Fuel Efficiency: Light Medium: Plug-in Diesel Hybrid: High oil and gas supply</t>
  </si>
  <si>
    <t>58-AEO2021.168.highogs-d120120a</t>
  </si>
  <si>
    <t>FTE000:lm_mpg_new_PlgGs</t>
  </si>
  <si>
    <t>Freight: New Trucks: Fuel Efficiency: Light Medium: Plug-in Gasoline Hybrid: High oil and gas supply</t>
  </si>
  <si>
    <t>58-AEO2021.169.highogs-d120120a</t>
  </si>
  <si>
    <t>FTE000:lm_mpg_new_FuCel</t>
  </si>
  <si>
    <t>Freight: New Trucks: Fuel Efficiency: Light Medium: Fuel Cell: High oil and gas supply</t>
  </si>
  <si>
    <t>58-AEO2021.170.highogs-d120120a</t>
  </si>
  <si>
    <t>FTE000:lm_mpg_new_total</t>
  </si>
  <si>
    <t>Freight: New Trucks: Fuel Efficiency: Light Medium: Average: High oil and gas supply</t>
  </si>
  <si>
    <t>58-AEO2021.171.highogs-d120120a</t>
  </si>
  <si>
    <t>58-AEO2021.172.</t>
  </si>
  <si>
    <t>FTE000:ma_Diesel</t>
  </si>
  <si>
    <t>Freight: New Trucks: Fuel Efficiency: Medium: Diesel: High oil and gas supply</t>
  </si>
  <si>
    <t>58-AEO2021.173.highogs-d120120a</t>
  </si>
  <si>
    <t>FTE000:ma_Gasoline</t>
  </si>
  <si>
    <t>Freight: New Trucks: Fuel Efficiency: Medium: Motor Gasoline: High oil and gas supply</t>
  </si>
  <si>
    <t>58-AEO2021.174.highogs-d120120a</t>
  </si>
  <si>
    <t>FTE000:ma_LiquefiedPetr</t>
  </si>
  <si>
    <t>Freight: New Trucks: Fuel Efficiency: Medium: Propane: High oil and gas supply</t>
  </si>
  <si>
    <t>58-AEO2021.175.highogs-d120120a</t>
  </si>
  <si>
    <t>FTE000:ma_CompressedNat</t>
  </si>
  <si>
    <t>Freight: New Trucks: Fuel Efficiency: Medium: Natural Gas: High oil and gas supply</t>
  </si>
  <si>
    <t>58-AEO2021.176.highogs-d120120a</t>
  </si>
  <si>
    <t>FTE000:ma_ethanolflex</t>
  </si>
  <si>
    <t>Freight: New Trucks: Fuel Efficiency: Medium: Ethanol-Flex Fuel: High oil and gas supply</t>
  </si>
  <si>
    <t>58-AEO2021.177.highogs-d120120a</t>
  </si>
  <si>
    <t>FTE000:ma_electric</t>
  </si>
  <si>
    <t>Freight: New Trucks: Fuel Efficiency: Medium: Electric: High oil and gas supply</t>
  </si>
  <si>
    <t>58-AEO2021.178.highogs-d120120a</t>
  </si>
  <si>
    <t>FTE000:ma_plugindiesel</t>
  </si>
  <si>
    <t>Freight: New Trucks: Fuel Efficiency: Medium: Plug-in Diesel Hybrid: High oil and gas supply</t>
  </si>
  <si>
    <t>58-AEO2021.179.highogs-d120120a</t>
  </si>
  <si>
    <t>FTE000:ma_plugingasolin</t>
  </si>
  <si>
    <t>Freight: New Trucks: Fuel Efficiency: Medium: Plug-in Gasoline Hybrid: High oil and gas supply</t>
  </si>
  <si>
    <t>58-AEO2021.180.highogs-d120120a</t>
  </si>
  <si>
    <t>FTE000:ma_fuelcell</t>
  </si>
  <si>
    <t>Freight: New Trucks: Fuel Efficiency: Medium: Fuel Cell: High oil and gas supply</t>
  </si>
  <si>
    <t>58-AEO2021.181.highogs-d120120a</t>
  </si>
  <si>
    <t>FTE000:ma_MediumAverage</t>
  </si>
  <si>
    <t>Freight: New Trucks: Fuel Efficiency: Medium: Average: High oil and gas supply</t>
  </si>
  <si>
    <t>58-AEO2021.182.highogs-d120120a</t>
  </si>
  <si>
    <t>58-AEO2021.183.</t>
  </si>
  <si>
    <t>FTE000:na_Diesel</t>
  </si>
  <si>
    <t>Freight: New Trucks: Fuel Efficiency: Heavy: Diesel: High oil and gas supply</t>
  </si>
  <si>
    <t>58-AEO2021.184.highogs-d120120a</t>
  </si>
  <si>
    <t>FTE000:na_Gasoline</t>
  </si>
  <si>
    <t>Freight: New Trucks: Fuel Efficiency: Heavy: Motor Gasoline: High oil and gas supply</t>
  </si>
  <si>
    <t>58-AEO2021.185.highogs-d120120a</t>
  </si>
  <si>
    <t>FTE000:na_LiquefiedPetr</t>
  </si>
  <si>
    <t>Freight: New Trucks: Fuel Efficiency: Heavy: Propane: High oil and gas supply</t>
  </si>
  <si>
    <t>58-AEO2021.186.highogs-d120120a</t>
  </si>
  <si>
    <t>FTE000:na_CompressedNat</t>
  </si>
  <si>
    <t>Freight: New Trucks: Fuel Efficiency: Heavy: Natural Gas: High oil and gas supply</t>
  </si>
  <si>
    <t>58-AEO2021.187.highogs-d120120a</t>
  </si>
  <si>
    <t>FTE000:na_ethanolflex</t>
  </si>
  <si>
    <t>Freight: New Trucks: Fuel Efficiency: Heavy: Ethanol-Flex Fuel: High oil and gas supply</t>
  </si>
  <si>
    <t>58-AEO2021.188.highogs-d120120a</t>
  </si>
  <si>
    <t>FTE000:na_electric</t>
  </si>
  <si>
    <t>Freight: New Trucks: Fuel Efficiency: Heavy: Electric: High oil and gas supply</t>
  </si>
  <si>
    <t>58-AEO2021.189.highogs-d120120a</t>
  </si>
  <si>
    <t>FTE000:na_plugindiesel</t>
  </si>
  <si>
    <t>Freight: New Trucks: Fuel Efficiency: Heavy: Plug-in Diesel Hybrid: High oil and gas supply</t>
  </si>
  <si>
    <t>58-AEO2021.190.highogs-d120120a</t>
  </si>
  <si>
    <t>FTE000:na_plugingasolin</t>
  </si>
  <si>
    <t>Freight: New Trucks: Fuel Efficiency: Heavy: Plug-in Gasoline Hybrid: High oil and gas supply</t>
  </si>
  <si>
    <t>58-AEO2021.191.highogs-d120120a</t>
  </si>
  <si>
    <t>FTE000:na_fuelcell</t>
  </si>
  <si>
    <t>Freight: New Trucks: Fuel Efficiency: Heavy: Fuel Cell: High oil and gas supply</t>
  </si>
  <si>
    <t>58-AEO2021.192.highogs-d120120a</t>
  </si>
  <si>
    <t>FTE000:na_HeavyAverage</t>
  </si>
  <si>
    <t>Freight: New Trucks: Fuel Efficiency: Heavy: Average: High oil and gas supply</t>
  </si>
  <si>
    <t>58-AEO2021.193.highogs-d120120a</t>
  </si>
  <si>
    <t>FTE000:na_Average</t>
  </si>
  <si>
    <t>Freight: New Trucks: Fuel Efficiency: High oil and gas supply</t>
  </si>
  <si>
    <t>58-AEO2021.194.highogs-d120120a</t>
  </si>
  <si>
    <t>Sales (thousands)</t>
  </si>
  <si>
    <t>58-AEO2021.196.</t>
  </si>
  <si>
    <t>58-AEO2021.197.</t>
  </si>
  <si>
    <t>FTE000:lm_sal_new_Dies</t>
  </si>
  <si>
    <t>Freight: New Trucks: Sales: Light Medium: Diesel: High oil and gas supply</t>
  </si>
  <si>
    <t>58-AEO2021.198.highogs-d120120a</t>
  </si>
  <si>
    <t>FTE000:lm_sal_new_Gas</t>
  </si>
  <si>
    <t>Freight: New Trucks: Sales: Light Medium: Motor Gasoline: High oil and gas supply</t>
  </si>
  <si>
    <t>58-AEO2021.199.highogs-d120120a</t>
  </si>
  <si>
    <t>FTE000:lm_sal_new_Liq</t>
  </si>
  <si>
    <t>Freight: New Trucks: Sales: Light Medium: Propane: High oil and gas supply</t>
  </si>
  <si>
    <t>58-AEO2021.200.highogs-d120120a</t>
  </si>
  <si>
    <t>FTE000:lm_sal_new_NGas</t>
  </si>
  <si>
    <t>Freight: New Trucks: Sales: Light Medium: Natural Gas: High oil and gas supply</t>
  </si>
  <si>
    <t>58-AEO2021.201.highogs-d120120a</t>
  </si>
  <si>
    <t>FTE000:lm_sal_new_flxfl</t>
  </si>
  <si>
    <t>Freight: New Trucks: Sales: Light Medium: Ethanol-Flex Fuel: High oil and gas supply</t>
  </si>
  <si>
    <t>58-AEO2021.202.highogs-d120120a</t>
  </si>
  <si>
    <t>FTE000:lm_sal_new_lctrc</t>
  </si>
  <si>
    <t>Freight: New Trucks: Sales: Light Medium: Electric: High oil and gas supply</t>
  </si>
  <si>
    <t>58-AEO2021.203.highogs-d120120a</t>
  </si>
  <si>
    <t>FTE000:lm_sal_new_PiDH</t>
  </si>
  <si>
    <t>Freight: New Trucks: Sales: Light Medium: Plug-in Diesel Hybrid: High oil and gas supply</t>
  </si>
  <si>
    <t>58-AEO2021.204.highogs-d120120a</t>
  </si>
  <si>
    <t>FTE000:lm_sal_new_PiGH</t>
  </si>
  <si>
    <t>Freight: New Trucks: Sales: Light Medium: Plug-in Gasoline Hybrid: High oil and gas supply</t>
  </si>
  <si>
    <t>58-AEO2021.205.highogs-d120120a</t>
  </si>
  <si>
    <t>FTE000:lm_sal_new_FlCll</t>
  </si>
  <si>
    <t>Freight: New Trucks: Sales: Light Medium: Fuel Cell: High oil and gas supply</t>
  </si>
  <si>
    <t>58-AEO2021.206.highogs-d120120a</t>
  </si>
  <si>
    <t>FTE000:lm_sal_new_total</t>
  </si>
  <si>
    <t>Freight: New Trucks: Sales: Light Medium: High oil and gas supply</t>
  </si>
  <si>
    <t>58-AEO2021.207.highogs-d120120a</t>
  </si>
  <si>
    <t>58-AEO2021.208.</t>
  </si>
  <si>
    <t>FTE000:oa_Diesel</t>
  </si>
  <si>
    <t>Freight: New Trucks: Sales: Medium: Diesel: High oil and gas supply</t>
  </si>
  <si>
    <t>58-AEO2021.209.highogs-d120120a</t>
  </si>
  <si>
    <t>FTE000:oa_Gasoline</t>
  </si>
  <si>
    <t>Freight: New Trucks: Sales: Medium: Motor Gasoline: High oil and gas supply</t>
  </si>
  <si>
    <t>58-AEO2021.210.highogs-d120120a</t>
  </si>
  <si>
    <t>FTE000:oa_LiquefiedPetr</t>
  </si>
  <si>
    <t>Freight: New Trucks: Sales: Medium: Propane: High oil and gas supply</t>
  </si>
  <si>
    <t>58-AEO2021.211.highogs-d120120a</t>
  </si>
  <si>
    <t>FTE000:oa_CompressedNat</t>
  </si>
  <si>
    <t>Freight: New Trucks: Sales: Medium: Natural Gas: High oil and gas supply</t>
  </si>
  <si>
    <t>58-AEO2021.212.highogs-d120120a</t>
  </si>
  <si>
    <t>FTE000:oa_ethanolflex</t>
  </si>
  <si>
    <t>Freight: New Trucks: Sales: Medium: Ethanol-Flex Fuel: High oil and gas supply</t>
  </si>
  <si>
    <t>58-AEO2021.213.highogs-d120120a</t>
  </si>
  <si>
    <t>FTE000:oa_electric</t>
  </si>
  <si>
    <t>Freight: New Trucks: Sales: Medium: Electric: High oil and gas supply</t>
  </si>
  <si>
    <t>58-AEO2021.214.highogs-d120120a</t>
  </si>
  <si>
    <t>FTE000:oa_plugindiesel</t>
  </si>
  <si>
    <t>Freight: New Trucks: Sales: Medium: Plug-in Diesel Hybrid: High oil and gas supply</t>
  </si>
  <si>
    <t>58-AEO2021.215.highogs-d120120a</t>
  </si>
  <si>
    <t>FTE000:oa_plugingasolin</t>
  </si>
  <si>
    <t>Freight: New Trucks: Sales: Medium: Plug-in Gasoline Hybrid: High oil and gas supply</t>
  </si>
  <si>
    <t>58-AEO2021.216.highogs-d120120a</t>
  </si>
  <si>
    <t>FTE000:oa_fuelcell</t>
  </si>
  <si>
    <t>Freight: New Trucks: Sales: Medium: Fuel Cell: High oil and gas supply</t>
  </si>
  <si>
    <t>58-AEO2021.217.highogs-d120120a</t>
  </si>
  <si>
    <t>FTE000:oa_MediumSubtota</t>
  </si>
  <si>
    <t>Freight: New Trucks: Sales: Medium: High oil and gas supply</t>
  </si>
  <si>
    <t>58-AEO2021.218.highogs-d120120a</t>
  </si>
  <si>
    <t>58-AEO2021.219.</t>
  </si>
  <si>
    <t>FTE000:pa_Diesel</t>
  </si>
  <si>
    <t>Freight: New Trucks: Sales: Heavy: Diesel: High oil and gas supply</t>
  </si>
  <si>
    <t>58-AEO2021.220.highogs-d120120a</t>
  </si>
  <si>
    <t>FTE000:pa_Gasoline</t>
  </si>
  <si>
    <t>Freight: New Trucks: Sales: Heavy: Motor Gasoline: High oil and gas supply</t>
  </si>
  <si>
    <t>58-AEO2021.221.highogs-d120120a</t>
  </si>
  <si>
    <t>FTE000:pa_LiquefiedPetr</t>
  </si>
  <si>
    <t>Freight: New Trucks: Sales: Heavy: Propane: High oil and gas supply</t>
  </si>
  <si>
    <t>58-AEO2021.222.highogs-d120120a</t>
  </si>
  <si>
    <t>FTE000:pa_CompressedNat</t>
  </si>
  <si>
    <t>Freight: New Trucks: Sales: Heavy: Natural Gas: High oil and gas supply</t>
  </si>
  <si>
    <t>58-AEO2021.223.highogs-d120120a</t>
  </si>
  <si>
    <t>FTE000:pa_ethanolflex</t>
  </si>
  <si>
    <t>Freight: New Trucks: Sales: Heavy: Ethanol-Flex Fuel: High oil and gas supply</t>
  </si>
  <si>
    <t>58-AEO2021.224.highogs-d120120a</t>
  </si>
  <si>
    <t>FTE000:pa_electric</t>
  </si>
  <si>
    <t>Freight: New Trucks: Sales: Heavy: Electric: High oil and gas supply</t>
  </si>
  <si>
    <t>58-AEO2021.225.highogs-d120120a</t>
  </si>
  <si>
    <t>FTE000:pa_plugindiesel</t>
  </si>
  <si>
    <t>Freight: New Trucks: Sales: Heavy: Plug-in Diesel Hybrid: High oil and gas supply</t>
  </si>
  <si>
    <t>58-AEO2021.226.highogs-d120120a</t>
  </si>
  <si>
    <t>FTE000:pa_plugingasolin</t>
  </si>
  <si>
    <t>Freight: New Trucks: Sales: Heavy: Plug-in Gasoline Hybrid: High oil and gas supply</t>
  </si>
  <si>
    <t>58-AEO2021.227.highogs-d120120a</t>
  </si>
  <si>
    <t>FTE000:pa_fuelcell</t>
  </si>
  <si>
    <t>Freight: New Trucks: Sales: Heavy: Fuel Cell: High oil and gas supply</t>
  </si>
  <si>
    <t>58-AEO2021.228.highogs-d120120a</t>
  </si>
  <si>
    <t>FTE000:pa_HeavySubtotal</t>
  </si>
  <si>
    <t>Freight: New Trucks: Sales: Heavy: High oil and gas supply</t>
  </si>
  <si>
    <t>58-AEO2021.229.highogs-d120120a</t>
  </si>
  <si>
    <t>FTE000:pa_TotalSales</t>
  </si>
  <si>
    <t>Freight: New Trucks: Sales: High oil and gas supply</t>
  </si>
  <si>
    <t>58-AEO2021.230.highogs-d120120a</t>
  </si>
  <si>
    <t>Railroads</t>
  </si>
  <si>
    <t>58-AEO2021.266.</t>
  </si>
  <si>
    <t>FTE000:qa_TonMilesbyRai</t>
  </si>
  <si>
    <t>Ton Miles by Rail (billion)</t>
  </si>
  <si>
    <t>Freight: Railroads: Ton Miles by Rail: High oil and gas supply</t>
  </si>
  <si>
    <t>58-AEO2021.267.highogs-d120120a</t>
  </si>
  <si>
    <t>billions</t>
  </si>
  <si>
    <t>FTE000:qa_FuelEfficienc</t>
  </si>
  <si>
    <t>Fuel Efficiency (ton miles per thousand Btu)</t>
  </si>
  <si>
    <t>Freight: Railroads: Fuel Efficiency: High oil and gas supply</t>
  </si>
  <si>
    <t>58-AEO2021.268.highogs-d120120a</t>
  </si>
  <si>
    <t>ton miles/thousand B</t>
  </si>
  <si>
    <t>58-AEO2021.269.</t>
  </si>
  <si>
    <t>FTE000:qa_Distillate(di</t>
  </si>
  <si>
    <t>Freight: Railroads: Fuel Use: Distillate Fuel Oil: High oil and gas supply</t>
  </si>
  <si>
    <t>58-AEO2021.270.highogs-d120120a</t>
  </si>
  <si>
    <t>FTE000:qa_ResidualOil</t>
  </si>
  <si>
    <t>Freight: Railroads: Fuel Use: Residual Fuel Oil: High oil and gas supply</t>
  </si>
  <si>
    <t>58-AEO2021.271.highogs-d120120a</t>
  </si>
  <si>
    <t>FTE000:qa_Electricity</t>
  </si>
  <si>
    <t>Freight: Railroads: Fuel Use: CNG: High oil and gas supply</t>
  </si>
  <si>
    <t>58-AEO2021.272.highogs-d120120a</t>
  </si>
  <si>
    <t>FTE000:qa_ElEnGee</t>
  </si>
  <si>
    <t>Freight: Railroads: Fuel Use: LNG: High oil and gas supply</t>
  </si>
  <si>
    <t>58-AEO2021.273.highogs-d120120a</t>
  </si>
  <si>
    <t>58-AEO2021.275.</t>
  </si>
  <si>
    <t>FTE000:ra_TonMilesShipp</t>
  </si>
  <si>
    <t>Ton Miles Shipping (billion)</t>
  </si>
  <si>
    <t>Freight: Domestic Shipping: Ton Miles Shipping: High oil and gas supply</t>
  </si>
  <si>
    <t>58-AEO2021.276.highogs-d120120a</t>
  </si>
  <si>
    <t>FTE000:ra_FuelEfficienc</t>
  </si>
  <si>
    <t>Freight: Domestic Shipping: Fuel Efficiency: High oil and gas supply</t>
  </si>
  <si>
    <t>58-AEO2021.277.highogs-d120120a</t>
  </si>
  <si>
    <t>58-AEO2021.278.</t>
  </si>
  <si>
    <t>FTE000:ra_Distillate(di</t>
  </si>
  <si>
    <t>Freight: Domestic Shipping: Fuel Use: Distillate Fuel Oil: High oil and gas supply</t>
  </si>
  <si>
    <t>58-AEO2021.279.highogs-d120120a</t>
  </si>
  <si>
    <t>FTE000:ra_ResidualOil</t>
  </si>
  <si>
    <t>Freight: Domestic Shipping: Fuel Use: Residual Fuel Oil: High oil and gas supply</t>
  </si>
  <si>
    <t>58-AEO2021.280.highogs-d120120a</t>
  </si>
  <si>
    <t>FTE000:ra_MotorGasoline</t>
  </si>
  <si>
    <t>Freight: Domestic Shipping: Fuel Use: CNG: High oil and gas supply</t>
  </si>
  <si>
    <t>58-AEO2021.281.highogs-d120120a</t>
  </si>
  <si>
    <t>FTE000:ra_ElEnGee</t>
  </si>
  <si>
    <t>Freight: Domestic Shipping: Fuel Use: LNG: High oil and gas supply</t>
  </si>
  <si>
    <t>58-AEO2021.282.highogs-d120120a</t>
  </si>
  <si>
    <t>58-AEO2021.284.</t>
  </si>
  <si>
    <t>FTE000:sa_GrossTrade(bi</t>
  </si>
  <si>
    <t>Gross Trade (billion 2012 dollars)</t>
  </si>
  <si>
    <t>Freight: International Shipping: Gross Trade: High oil and gas supply</t>
  </si>
  <si>
    <t>58-AEO2021.285.highogs-d120120a</t>
  </si>
  <si>
    <t>billion 2012 $</t>
  </si>
  <si>
    <t>FTE000:sa_Exports(billi</t>
  </si>
  <si>
    <t>Exports (billion 2012 dollars)</t>
  </si>
  <si>
    <t>Freight: International Shipping: Exports: High oil and gas supply</t>
  </si>
  <si>
    <t>58-AEO2021.286.highogs-d120120a</t>
  </si>
  <si>
    <t>FTE000:sa_Imports(billi</t>
  </si>
  <si>
    <t>Imports (billion 2012 dollars)</t>
  </si>
  <si>
    <t>Freight: International Shipping: Imports: High oil and gas supply</t>
  </si>
  <si>
    <t>58-AEO2021.287.highogs-d120120a</t>
  </si>
  <si>
    <t>58-AEO2021.288.</t>
  </si>
  <si>
    <t>FTE000:sa_Distillate(di</t>
  </si>
  <si>
    <t>Freight: International Shipping: Fuel Use: Distillate Fuel Oil: High oil and gas supply</t>
  </si>
  <si>
    <t>58-AEO2021.289.highogs-d120120a</t>
  </si>
  <si>
    <t>FTE000:sa_ResidualOil</t>
  </si>
  <si>
    <t>Freight: International Shipping: Fuel Use: Residual Fuel Oil: High oil and gas supply</t>
  </si>
  <si>
    <t>58-AEO2021.290.highogs-d120120a</t>
  </si>
  <si>
    <t>FTE000:sa_SeeEnGee</t>
  </si>
  <si>
    <t>Freight: International Shipping: Fuel Use: CNG: High oil and gas supply</t>
  </si>
  <si>
    <t>58-AEO2021.291.highogs-d120120a</t>
  </si>
  <si>
    <t>FTE000:sa_ElEnGee</t>
  </si>
  <si>
    <t>Freight: International Shipping: Fuel Use: LNG: High oil and gas supply</t>
  </si>
  <si>
    <t>58-AEO2021.292.highogs-d120120a</t>
  </si>
  <si>
    <t xml:space="preserve">Table 1-40:  U.S. Passenger-Miles (Millions) </t>
  </si>
  <si>
    <t>U.S. air carrier, certificated, domestic, all services</t>
  </si>
  <si>
    <t>General aviation</t>
  </si>
  <si>
    <t>U</t>
  </si>
  <si>
    <t>N</t>
  </si>
  <si>
    <t>Highway, total</t>
  </si>
  <si>
    <t>Light duty vehicle, short wheel basea,b</t>
  </si>
  <si>
    <t>Motorcycleb</t>
  </si>
  <si>
    <t>Light duty vehicle, long wheel basea,b</t>
  </si>
  <si>
    <t>Truck, single-unit 2-axle 6-tire or moreb</t>
  </si>
  <si>
    <t>Truck, combination</t>
  </si>
  <si>
    <t>Busc,e</t>
  </si>
  <si>
    <t>Transitd, total</t>
  </si>
  <si>
    <t>Motor busc,e</t>
  </si>
  <si>
    <t>Commuter buse</t>
  </si>
  <si>
    <t>Light railf</t>
  </si>
  <si>
    <t>Heavy rail</t>
  </si>
  <si>
    <t>Trolley busc</t>
  </si>
  <si>
    <t>Commuter rail</t>
  </si>
  <si>
    <t>Demand responsec,d</t>
  </si>
  <si>
    <t>Ferry boatg</t>
  </si>
  <si>
    <t>Otherg,h</t>
  </si>
  <si>
    <t>Intercity/Amtraki</t>
  </si>
  <si>
    <t>Walkingj</t>
  </si>
  <si>
    <t>Cyclingj</t>
  </si>
  <si>
    <t>KEY: N = data do not exist; U = data are not available.</t>
  </si>
  <si>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</si>
  <si>
    <t>b 1960-65, Motorcycle data are included in Light duty vehicle, short wheel base, and Long duty vehicle, long wheel base data are included in Truck, single-unit 2-axle 6-tire or more.</t>
  </si>
  <si>
    <t>c To reduce double counting Motor bus, Trolley bus, and Demand response (commonly called "paratransit" service) counts have been subtracted from Highway, total and Bus because such miles are included under Transit.</t>
  </si>
  <si>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</si>
  <si>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e Motor bus category includes motor bus and bus rapid transit. Commuter bus included with Motor bus for 1980 to 2010.</t>
  </si>
  <si>
    <t>f Light rail includes Light Rail, Street Car Rail, and Hybrid Rail.</t>
  </si>
  <si>
    <t>g Ferry boat included with Other under Transit for 1980 and 1985.</t>
  </si>
  <si>
    <t>h Other includes Aerial Tramway, Alaska Railroad, Cable Car, Demand Response - Taxi, Inclined Plane, Monorail/Automated Guideway, Publico and Vanpool.</t>
  </si>
  <si>
    <t>i National Passenger Railroad Corporation (Amtrak) began operations in 1971. Does not include contract commuter passengers. Data may include some Canadian Amtrak stations.</t>
  </si>
  <si>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</si>
  <si>
    <t>NOTES</t>
  </si>
  <si>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</si>
  <si>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</si>
  <si>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</si>
  <si>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</si>
  <si>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The FHWA estimates national trends by using State reported Highway Performance and Monitoring System (HPMS) data, fuel consumption data, vehicle registration data, other data such as the R. L. Polk vehicle data, and a host of modeling techniques.</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</si>
  <si>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</si>
  <si>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</si>
  <si>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</si>
  <si>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</si>
  <si>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This edition of table 1-40 is not comparable to previous versions of this table.</t>
  </si>
  <si>
    <t>SOURCES</t>
  </si>
  <si>
    <t>Air:</t>
  </si>
  <si>
    <t>All data except General aviation:</t>
  </si>
  <si>
    <t>1960: Civil Aeronautics Board, Handbook of Airline Statistics, 1969 (Washington, DC: 1970), part III, table 2.</t>
  </si>
  <si>
    <t>1965-70: Civil Aeronautics Board, Handbook of Airline Statistics, 1973 (Washington, DC: 1974), part III, table 2.</t>
  </si>
  <si>
    <t>1975-85: U.S. Department of Transportation, Bureau of Transportation Statistics, Office of Airline Information, Air Carrier Summary, T1: U.S. Air Carrier Traffic And Capacity Summary by Service Class, available at https://transtats.bts.gov/ as of Mar. 25, 2020.</t>
  </si>
  <si>
    <t>1990-2019: U.S. Department of Transportation, Bureau of Transportation Statistics, Office of Airline Information,  Air Carrier Statistics T-100, available at https://transtats.bts.gov/ as of Jan. 8, 2021.</t>
  </si>
  <si>
    <t>General aviation:</t>
  </si>
  <si>
    <t>Eno Transportation Foundation, Inc., Transportation in America, Annual Issues (Washington, DC), pp. 40 and 45, and similar tables in earlier editions.</t>
  </si>
  <si>
    <t>Highway:</t>
  </si>
  <si>
    <t>Bus:</t>
  </si>
  <si>
    <t>1985-93: U.S. Department of Transportation, Federal Highway Administration, Highway Statistics Summary to 1995, table VM-201A, minus transit bus categories (Motor bus, Trolley bus, and Demand response).</t>
  </si>
  <si>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</si>
  <si>
    <t>All other data:</t>
  </si>
  <si>
    <t xml:space="preserve">1960-93: U.S. Department of Transportation, Federal Highway Administration, Highway Statistics Summary to 1995, table VM-201A. </t>
  </si>
  <si>
    <t>1994-2019: U.S. Department of Transportation, Federal Highway Administration, Highway Statistics (Washington, DC: Annual Issues), table VM-1, available at http://www.fhwa.dot.gov/policyinformation/statistics.cfm as of Jan. 8, 2021.</t>
  </si>
  <si>
    <t>Transit:</t>
  </si>
  <si>
    <t>Ferryboat:</t>
  </si>
  <si>
    <t>1992: American Public Transit Association, personal communication, July 19, 2000.</t>
  </si>
  <si>
    <t>1993-95: American Public Transit Association, personal communication, Aug. 13, 2001.</t>
  </si>
  <si>
    <t>1996-2008: U.S. Department of Transportation, Federal Transit Administration, National Transit Database, Table 19, available at http://www.ntdprogram.gov/ntdprogram/data.htm as of Apr. 26, 2016.</t>
  </si>
  <si>
    <t>2009-19: U.S. Department of Transportation, Federal Transit Administration, National Transit Database (Washington, DC: Annual Issues), Annual Database Service, available at https://www.transit.dot.gov/ntd/ntd-data as of Jan. 8, 2021.</t>
  </si>
  <si>
    <t>1960-1995: American Public Transportation Association, Public Transportation Fact Book (Washington, DC: Annual Issues), table 2 and similar tables in earlier editions.</t>
  </si>
  <si>
    <t>Intercity / Amtrak:</t>
  </si>
  <si>
    <t>1960-80: Association of American Railroads, Railroad Facts (Washington, DC: Annual Issues).</t>
  </si>
  <si>
    <t xml:space="preserve">1985: Amtrak, Amtrak FY95 Annual Report (Washington, DC: 1996), Statistical Appendix, page 4. </t>
  </si>
  <si>
    <t>1990-2000: Amtrak, Amtrak Annual Report (Washington, DC: Annual Issues), Statistical Appendix.</t>
  </si>
  <si>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</si>
  <si>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</si>
  <si>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</si>
  <si>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</si>
  <si>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</si>
  <si>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</si>
  <si>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</si>
  <si>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</si>
  <si>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</si>
  <si>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</si>
  <si>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</si>
  <si>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</si>
  <si>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</si>
  <si>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</si>
  <si>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</si>
  <si>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</si>
  <si>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</si>
  <si>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</si>
  <si>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</si>
  <si>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</si>
  <si>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</si>
  <si>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</si>
  <si>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</si>
  <si>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</si>
  <si>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</si>
  <si>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</si>
  <si>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</si>
  <si>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</si>
  <si>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</si>
  <si>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</si>
  <si>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</si>
  <si>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</si>
  <si>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</si>
  <si>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</si>
  <si>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</si>
  <si>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</si>
  <si>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</si>
  <si>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</si>
  <si>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</si>
  <si>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</si>
  <si>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</si>
  <si>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</si>
  <si>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(freight ton*miles/BTU)</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</si>
  <si>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</si>
  <si>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</si>
  <si>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</si>
  <si>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</si>
  <si>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</si>
  <si>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</si>
  <si>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</si>
  <si>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</si>
  <si>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</si>
  <si>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</si>
  <si>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</si>
  <si>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</si>
  <si>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</si>
  <si>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Aircraft shares by cargo type</t>
  </si>
  <si>
    <t>share of active aircraft that are passenger aircraft</t>
  </si>
  <si>
    <t>share of active aircraft that are cargo aircraft</t>
  </si>
  <si>
    <t>Ratios of New Vehicle Fuel Economy to Fleet Average Fuel Economy</t>
  </si>
  <si>
    <t>freight HDVs</t>
  </si>
  <si>
    <t>Passenger HDV Fleet Fuel Economy (AEO 7)</t>
  </si>
  <si>
    <t>passgnermiles/btu</t>
  </si>
  <si>
    <t>Perc Reduction in Fuel Use for Electricity</t>
  </si>
  <si>
    <t>Source:</t>
  </si>
  <si>
    <t>LDVs and motorbikes</t>
  </si>
  <si>
    <t>For sources and calculations, see the variable BTFURfE.</t>
  </si>
  <si>
    <t>Perc of Electricity Use for Plug-In Hybrid Vehicles</t>
  </si>
  <si>
    <t>electricity share</t>
  </si>
  <si>
    <t>For source, see the variable BPoEFUbVT.</t>
  </si>
  <si>
    <t>Vehicle Loadings (in people or freight tons / vehicle)</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</si>
  <si>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</si>
  <si>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</si>
  <si>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</si>
  <si>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</si>
  <si>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</si>
  <si>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</si>
  <si>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</si>
  <si>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</si>
  <si>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</si>
  <si>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</si>
  <si>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</si>
  <si>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</si>
  <si>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</si>
  <si>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</si>
  <si>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</si>
  <si>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</si>
  <si>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</si>
  <si>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</si>
  <si>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Passenger LDV Fuel Economy - Gasoline Vehicles</t>
  </si>
  <si>
    <t>AEO 38</t>
  </si>
  <si>
    <t>(thousands of car sales)</t>
  </si>
  <si>
    <t>AEO 40</t>
  </si>
  <si>
    <t>(miles per gallon gasoline equivalent)</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</si>
  <si>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</si>
  <si>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</si>
  <si>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</si>
  <si>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</si>
  <si>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</si>
  <si>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</si>
  <si>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</si>
  <si>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</si>
  <si>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</si>
  <si>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</si>
  <si>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</si>
  <si>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</si>
  <si>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</si>
  <si>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</si>
  <si>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Electric efficiency adjustment</t>
  </si>
  <si>
    <t>Source: https://www.eesi.org/articles/view/electrification-of-u.s.-railways-pie-in-the-sky-or-realistic-goal</t>
  </si>
  <si>
    <t>Other efficiency adjustment</t>
  </si>
  <si>
    <t>Fuel Economy - Freight Rail</t>
  </si>
  <si>
    <t>Freight rail</t>
  </si>
  <si>
    <t>billion ton miles traveled - rail</t>
  </si>
  <si>
    <t>ton miles/thousand Btu</t>
  </si>
  <si>
    <t>energy use by mode (quadrillion btu) - rail freight</t>
  </si>
  <si>
    <t>estimated fuel economy (ton miles/thousand btus)</t>
  </si>
  <si>
    <t>Fuel Economy - Passenger HDV</t>
  </si>
  <si>
    <t>energy use by mode (BTU) - rail, passenger, other</t>
  </si>
  <si>
    <t>estimated fuel economy (passenger miles/btu) - other</t>
  </si>
  <si>
    <t>Efficiency electric</t>
  </si>
  <si>
    <t>Efficiency diesel</t>
  </si>
  <si>
    <t>Fuel Economy - Freight LDV and HDV</t>
  </si>
  <si>
    <t>Weighted freight LDV (ratio of new/old fuel economy)</t>
  </si>
  <si>
    <t>SYFAFE-frgt-LDV</t>
  </si>
  <si>
    <t>Calculated BNVFE</t>
  </si>
  <si>
    <t>Weighted freight HDV</t>
  </si>
  <si>
    <t>Fuel efficiency (mpg)</t>
  </si>
  <si>
    <t>diesel - light medium</t>
  </si>
  <si>
    <t>diesel - medium</t>
  </si>
  <si>
    <t>diesel - heavy</t>
  </si>
  <si>
    <t>Stock - existing (millions)</t>
  </si>
  <si>
    <t>Fuel efficiency - new (mpg)</t>
  </si>
  <si>
    <t>Stock - new (thousands)</t>
  </si>
  <si>
    <t>Weighted SY fuel efficiency</t>
  </si>
  <si>
    <t>Weighted new fuel efficiency</t>
  </si>
  <si>
    <t>New:Existing Ratio</t>
  </si>
  <si>
    <t>SYFAFE-frgt-HDV</t>
  </si>
  <si>
    <t>PASSENGERS</t>
  </si>
  <si>
    <t>Fuel Economy (passenger*miles/BTU)</t>
  </si>
  <si>
    <t>FREIGHT</t>
  </si>
  <si>
    <t>Natural Gas trends for LDV and HDV are based on gasoline trends</t>
  </si>
  <si>
    <t>Fuel Economy (thing*miles/BTU)</t>
  </si>
  <si>
    <t>vehicle type</t>
  </si>
  <si>
    <t>cargo type</t>
  </si>
  <si>
    <t>psgr</t>
  </si>
  <si>
    <t>frgt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</si>
</sst>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b/>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lignment wrapText="1"/>
    </xf>
    <xf numFmtId="0" fontId="5" fillId="0" borderId="3">
      <alignment wrapText="1"/>
    </xf>
    <xf numFmtId="0" fontId="3" fillId="0" borderId="4">
      <alignment wrapText="1"/>
    </xf>
    <xf numFmtId="0" fontId="5" fillId="0" borderId="5">
      <alignment wrapText="1"/>
    </xf>
    <xf numFmtId="0" fontId="3" fillId="0" borderId="0"/>
    <xf numFmtId="0" fontId="7" fillId="0" borderId="0">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lignment wrapText="1"/>
    </xf>
    <xf numFmtId="0" fontId="11" fillId="22" borderId="6"/>
    <xf numFmtId="0" fontId="12" fillId="23" borderId="7"/>
    <xf numFmtId="0" fontId="13" fillId="0" borderId="0">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lignment horizontal="left" vertical="center" wrapText="1"/>
    </xf>
    <xf numFmtId="44" fontId="1" fillId="0" borderId="0"/>
    <xf numFmtId="44" fontId="1" fillId="0" borderId="0"/>
    <xf numFmtId="44" fontId="14" fillId="0" borderId="0"/>
    <xf numFmtId="170" fontId="16" fillId="0" borderId="8">
      <alignment horizontal="right"/>
    </xf>
    <xf numFmtId="170" fontId="17" fillId="0" borderId="8">
      <alignment horizontal="right"/>
    </xf>
    <xf numFmtId="171" fontId="18" fillId="0" borderId="8">
      <alignment horizontal="right" vertical="center"/>
    </xf>
    <xf numFmtId="49" fontId="19" fillId="0" borderId="8">
      <alignment horizontal="left" vertical="center"/>
    </xf>
    <xf numFmtId="170" fontId="16" fillId="0" borderId="8">
      <alignment horizontal="right"/>
    </xf>
    <xf numFmtId="0" fontId="20" fillId="0" borderId="0"/>
    <xf numFmtId="0" fontId="3" fillId="0" borderId="0"/>
    <xf numFmtId="0" fontId="3" fillId="0" borderId="2">
      <alignment wrapText="1"/>
    </xf>
    <xf numFmtId="0" fontId="21" fillId="6" borderId="0"/>
    <xf numFmtId="0" fontId="5" fillId="0" borderId="5">
      <alignment wrapText="1"/>
    </xf>
    <xf numFmtId="0" fontId="22" fillId="0" borderId="9"/>
    <xf numFmtId="0" fontId="23" fillId="0" borderId="10"/>
    <xf numFmtId="0" fontId="24" fillId="0" borderId="11"/>
    <xf numFmtId="0" fontId="24" fillId="0" borderId="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lignment vertical="top"/>
      <protection locked="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lignment wrapText="1"/>
    </xf>
    <xf numFmtId="9" fontId="1" fillId="0" borderId="0"/>
    <xf numFmtId="9" fontId="1" fillId="0" borderId="0"/>
    <xf numFmtId="9" fontId="14" fillId="0" borderId="0"/>
    <xf numFmtId="9" fontId="14" fillId="0" borderId="0"/>
    <xf numFmtId="9" fontId="1" fillId="0" borderId="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70" fontId="18" fillId="0" borderId="0">
      <alignment horizontal="right"/>
    </xf>
    <xf numFmtId="0" fontId="27" fillId="27" borderId="0">
      <alignment horizontal="centerContinuous" vertical="center" wrapText="1"/>
    </xf>
    <xf numFmtId="0" fontId="27" fillId="0" borderId="17">
      <alignment horizontal="left" vertical="center"/>
    </xf>
    <xf numFmtId="0" fontId="7" fillId="0" borderId="0">
      <alignment horizontal="left"/>
    </xf>
    <xf numFmtId="0" fontId="38" fillId="0" borderId="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xf numFmtId="0" fontId="41" fillId="0" borderId="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xf numFmtId="0" fontId="51" fillId="0" borderId="0"/>
    <xf numFmtId="43" fontId="1" fillId="0" borderId="0"/>
  </cellStyleXfs>
  <cellXfs count="136">
    <xf numFmtId="0" fontId="0" fillId="0" borderId="0" xfId="0"/>
    <xf numFmtId="0" fontId="2" fillId="3" borderId="0" xfId="0" applyFont="1" applyFill="1"/>
    <xf numFmtId="0" fontId="0" fillId="3" borderId="0" xfId="0" applyFill="1"/>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Border="1" applyAlignment="1">
      <alignment horizontal="left" indent="1"/>
    </xf>
    <xf numFmtId="3" fontId="47" fillId="0" borderId="0" xfId="50" applyNumberFormat="1" applyFont="1" applyBorder="1" applyAlignment="1">
      <alignment horizontal="left" vertical="top" indent="1"/>
    </xf>
    <xf numFmtId="3" fontId="48" fillId="0" borderId="0" xfId="50" applyNumberFormat="1" applyFont="1" applyBorder="1" applyAlignment="1">
      <alignment horizontal="left"/>
    </xf>
    <xf numFmtId="11" fontId="0" fillId="0" borderId="0" xfId="0" applyNumberFormat="1"/>
    <xf numFmtId="3" fontId="0" fillId="0" borderId="0" xfId="0" applyNumberFormat="1" applyAlignment="1">
      <alignment horizontal="right"/>
    </xf>
    <xf numFmtId="0" fontId="2" fillId="0" borderId="0" xfId="0" applyFont="1" applyAlignment="1">
      <alignment horizontal="right"/>
    </xf>
    <xf numFmtId="0" fontId="0" fillId="3" borderId="0" xfId="0" applyFill="1" applyAlignment="1">
      <alignment horizontal="right"/>
    </xf>
    <xf numFmtId="0" fontId="6" fillId="0" borderId="0" xfId="0" applyFont="1"/>
    <xf numFmtId="0" fontId="4" fillId="0" borderId="0" xfId="0" applyFont="1"/>
    <xf numFmtId="0" fontId="2" fillId="0" borderId="0" xfId="0" applyFont="1"/>
    <xf numFmtId="11" fontId="0" fillId="3" borderId="0" xfId="0" applyNumberFormat="1" applyFill="1"/>
    <xf numFmtId="9" fontId="0" fillId="0" borderId="0" xfId="0" applyNumberFormat="1"/>
    <xf numFmtId="0" fontId="51" fillId="0" borderId="0" xfId="154"/>
    <xf numFmtId="0" fontId="3" fillId="0" borderId="0" xfId="1"/>
    <xf numFmtId="0" fontId="3" fillId="0" borderId="0" xfId="6"/>
    <xf numFmtId="0" fontId="5" fillId="0" borderId="5" xfId="5" applyAlignment="1">
      <alignment wrapText="1"/>
    </xf>
    <xf numFmtId="0" fontId="7" fillId="0" borderId="0" xfId="7" applyAlignment="1">
      <alignment horizontal="left"/>
    </xf>
    <xf numFmtId="0" fontId="5" fillId="0" borderId="3" xfId="3" applyAlignment="1">
      <alignment wrapText="1"/>
    </xf>
    <xf numFmtId="3"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0" fontId="0" fillId="0" borderId="4" xfId="4" applyFont="1" applyAlignment="1">
      <alignment wrapText="1"/>
    </xf>
    <xf numFmtId="3"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xf numFmtId="2" fontId="0" fillId="32" borderId="0" xfId="0" applyNumberFormat="1" applyFill="1"/>
    <xf numFmtId="43" fontId="0" fillId="0" borderId="0" xfId="155" applyFont="1"/>
    <xf numFmtId="0" fontId="0" fillId="31" borderId="0" xfId="0" applyFill="1"/>
    <xf numFmtId="0" fontId="52"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0" fontId="42" fillId="0" borderId="0" xfId="155" applyNumberFormat="1" applyFont="1"/>
    <xf numFmtId="0" fontId="0" fillId="35" borderId="0" xfId="0" applyFill="1"/>
    <xf numFmtId="0" fontId="0" fillId="0" borderId="0" xfId="0" applyAlignment="1">
      <alignment horizontal="left" wrapText="1"/>
    </xf>
    <xf numFmtId="4" fontId="0" fillId="0" borderId="0" xfId="0" applyNumberFormat="1"/>
    <xf numFmtId="43" fontId="0" fillId="0" borderId="22" xfId="155" applyFont="1" applyBorder="1"/>
    <xf numFmtId="0" fontId="0" fillId="0" borderId="0" xfId="0" applyAlignment="1">
      <alignment horizontal="right"/>
    </xf>
    <xf numFmtId="0" fontId="0" fillId="0" borderId="0" xfId="0" applyAlignment="1">
      <alignment horizontal="left"/>
    </xf>
    <xf numFmtId="0" fontId="3" fillId="0" borderId="2" xfId="2" applyAlignment="1">
      <alignment wrapText="1"/>
    </xf>
    <xf numFmtId="3" fontId="43" fillId="0" borderId="0" xfId="50" applyNumberFormat="1" applyFont="1" applyBorder="1" applyAlignment="1">
      <alignment wrapText="1"/>
    </xf>
    <xf numFmtId="0" fontId="50" fillId="0" borderId="20" xfId="0" applyFont="1" applyBorder="1" applyAlignment="1">
      <alignment wrapText="1"/>
    </xf>
    <xf numFmtId="0" fontId="49" fillId="0" borderId="0" xfId="0" applyFont="1"/>
    <xf numFmtId="0" fontId="48" fillId="0" borderId="21" xfId="0" applyFont="1" applyBorder="1" applyAlignment="1">
      <alignment horizontal="center"/>
    </xf>
    <xf numFmtId="0" fontId="48" fillId="0" borderId="21" xfId="64" applyFont="1" applyBorder="1" applyAlignment="1">
      <alignment horizontal="center"/>
    </xf>
    <xf numFmtId="1" fontId="48" fillId="0" borderId="21" xfId="0" applyNumberFormat="1" applyFont="1" applyBorder="1" applyAlignment="1">
      <alignment horizontal="center"/>
    </xf>
    <xf numFmtId="0" fontId="47" fillId="0" borderId="0" xfId="0" applyFont="1" applyAlignment="1">
      <alignment horizontal="center"/>
    </xf>
    <xf numFmtId="3" fontId="48" fillId="0" borderId="0" xfId="50" applyNumberFormat="1" applyFont="1" applyBorder="1" applyAlignment="1">
      <alignment horizontal="right"/>
    </xf>
    <xf numFmtId="3" fontId="48"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Border="1" applyAlignment="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8" fillId="0" borderId="0" xfId="0" applyFont="1"/>
    <xf numFmtId="3" fontId="48" fillId="0" borderId="0" xfId="0" applyNumberFormat="1" applyFont="1"/>
    <xf numFmtId="0" fontId="47" fillId="0" borderId="0" xfId="50" applyNumberFormat="1" applyFont="1" applyBorder="1" applyAlignment="1">
      <alignment horizontal="right"/>
    </xf>
    <xf numFmtId="0" fontId="48"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8" fillId="0" borderId="20" xfId="0" applyNumberFormat="1" applyFont="1" applyBorder="1" applyAlignment="1">
      <alignment horizontal="right"/>
    </xf>
    <xf numFmtId="3" fontId="48" fillId="0" borderId="20" xfId="50" applyNumberFormat="1" applyFont="1" applyBorder="1" applyAlignment="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pplyAlignment="1">
      <alignment horizontal="left"/>
    </xf>
    <xf numFmtId="0" fontId="54" fillId="0" borderId="0" xfId="0" applyFont="1"/>
    <xf numFmtId="0" fontId="55" fillId="0" borderId="0" xfId="0" applyFont="1"/>
    <xf numFmtId="0" fontId="5" fillId="0" borderId="0" xfId="0" applyFont="1" applyAlignment="1">
      <alignment horizontal="right"/>
    </xf>
    <xf numFmtId="0" fontId="5" fillId="0" borderId="5" xfId="5" applyAlignment="1">
      <alignment horizontal="right" wrapText="1"/>
    </xf>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xf numFmtId="0" fontId="53" fillId="0" borderId="0" xfId="0" applyFont="1"/>
    <xf numFmtId="9" fontId="53" fillId="0" borderId="0" xfId="153" applyFont="1"/>
    <xf numFmtId="0" fontId="2" fillId="30" borderId="0" xfId="0" applyFont="1" applyFill="1"/>
    <xf numFmtId="0" fontId="0" fillId="0" borderId="0" xfId="0"/>
    <xf numFmtId="0" fontId="0" fillId="0" borderId="2" xfId="0" applyBorder="1"/>
    <xf numFmtId="165" fontId="0" fillId="0" borderId="4" xfId="4" applyNumberFormat="1" applyFont="1" applyAlignment="1">
      <alignment horizontal="right" wrapText="1"/>
    </xf>
    <xf numFmtId="166" fontId="0" fillId="0" borderId="4" xfId="4" applyNumberFormat="1" applyFont="1" applyAlignment="1">
      <alignment horizontal="right" wrapText="1"/>
    </xf>
    <xf numFmtId="165" fontId="5" fillId="0" borderId="3" xfId="3" applyNumberFormat="1" applyAlignment="1">
      <alignment horizontal="right" wrapText="1"/>
    </xf>
    <xf numFmtId="166" fontId="5" fillId="0" borderId="3" xfId="3" applyNumberFormat="1" applyAlignment="1">
      <alignment horizontal="right" wrapText="1"/>
    </xf>
    <xf numFmtId="169" fontId="48" fillId="0" borderId="0" xfId="0" applyNumberFormat="1" applyFont="1" applyAlignment="1">
      <alignment horizontal="right"/>
    </xf>
    <xf numFmtId="165" fontId="0" fillId="28" borderId="0" xfId="153" applyNumberFormat="1" applyFont="1" applyFill="1" applyAlignment="1">
      <alignment horizontal="right"/>
    </xf>
    <xf numFmtId="168" fontId="0" fillId="33" borderId="0" xfId="0" applyNumberFormat="1" applyFill="1"/>
    <xf numFmtId="168" fontId="0" fillId="33" borderId="22" xfId="0" applyNumberFormat="1" applyFill="1" applyBorder="1"/>
    <xf numFmtId="168" fontId="0" fillId="34" borderId="0" xfId="0" applyNumberFormat="1" applyFill="1"/>
    <xf numFmtId="168" fontId="0" fillId="34" borderId="22" xfId="0" applyNumberFormat="1" applyFill="1" applyBorder="1"/>
    <xf numFmtId="168" fontId="0" fillId="0" borderId="0" xfId="0" applyNumberFormat="1"/>
    <xf numFmtId="167" fontId="0" fillId="0" borderId="0" xfId="0" applyNumberFormat="1"/>
    <xf numFmtId="164" fontId="0" fillId="0" borderId="0" xfId="0" applyNumberFormat="1"/>
    <xf numFmtId="165" fontId="0" fillId="0" borderId="0" xfId="0" applyNumberFormat="1"/>
    <xf numFmtId="167" fontId="0" fillId="0" borderId="0" xfId="155" applyNumberFormat="1" applyFont="1"/>
    <xf numFmtId="164" fontId="0" fillId="0" borderId="0" xfId="155" applyNumberFormat="1" applyFont="1"/>
    <xf numFmtId="165" fontId="0" fillId="0" borderId="0" xfId="153" applyNumberFormat="1" applyFont="1"/>
    <xf numFmtId="0" fontId="56" fillId="0" borderId="2" xfId="2" applyFont="1" applyAlignment="1">
      <alignment wrapText="1"/>
    </xf>
    <xf numFmtId="0" fontId="0" fillId="0" borderId="2" xfId="0" applyBorder="1"/>
    <xf numFmtId="0" fontId="0" fillId="0" borderId="0" xfId="0"/>
    <xf numFmtId="14" fontId="0" fillId="0" borderId="0" xfId="0" applyNumberFormat="1"/>
  </cellXfs>
  <cellStyles count="156">
    <cellStyle name="20% - Accent1 2" xfId="8" xr:uid="{00000000-0005-0000-0000-000008000000}"/>
    <cellStyle name="20% - Accent2 2" xfId="9" xr:uid="{00000000-0005-0000-0000-000009000000}"/>
    <cellStyle name="20% - Accent3 2" xfId="10" xr:uid="{00000000-0005-0000-0000-00000A000000}"/>
    <cellStyle name="20% - Accent4 2" xfId="11" xr:uid="{00000000-0005-0000-0000-00000B000000}"/>
    <cellStyle name="20% - Accent5 2" xfId="12" xr:uid="{00000000-0005-0000-0000-00000C000000}"/>
    <cellStyle name="20% - Accent6 2" xfId="13" xr:uid="{00000000-0005-0000-0000-00000D000000}"/>
    <cellStyle name="40% - Accent1 2" xfId="14" xr:uid="{00000000-0005-0000-0000-00000E000000}"/>
    <cellStyle name="40% - Accent2 2" xfId="15" xr:uid="{00000000-0005-0000-0000-00000F000000}"/>
    <cellStyle name="40% - Accent3 2" xfId="16" xr:uid="{00000000-0005-0000-0000-000010000000}"/>
    <cellStyle name="40% - Accent4 2" xfId="17" xr:uid="{00000000-0005-0000-0000-000011000000}"/>
    <cellStyle name="40% - Accent5 2" xfId="18" xr:uid="{00000000-0005-0000-0000-000012000000}"/>
    <cellStyle name="40% - Accent6 2" xfId="19" xr:uid="{00000000-0005-0000-0000-000013000000}"/>
    <cellStyle name="60% - Accent1 2" xfId="20" xr:uid="{00000000-0005-0000-0000-000014000000}"/>
    <cellStyle name="60% - Accent2 2" xfId="21" xr:uid="{00000000-0005-0000-0000-000015000000}"/>
    <cellStyle name="60% - Accent3 2" xfId="22" xr:uid="{00000000-0005-0000-0000-000016000000}"/>
    <cellStyle name="60% - Accent4 2" xfId="23" xr:uid="{00000000-0005-0000-0000-000017000000}"/>
    <cellStyle name="60% - Accent5 2" xfId="24" xr:uid="{00000000-0005-0000-0000-000018000000}"/>
    <cellStyle name="60% - Accent6 2" xfId="25" xr:uid="{00000000-0005-0000-0000-000019000000}"/>
    <cellStyle name="Accent1 2" xfId="26" xr:uid="{00000000-0005-0000-0000-00001A000000}"/>
    <cellStyle name="Accent2 2" xfId="27" xr:uid="{00000000-0005-0000-0000-00001B000000}"/>
    <cellStyle name="Accent3 2" xfId="28" xr:uid="{00000000-0005-0000-0000-00001C000000}"/>
    <cellStyle name="Accent4 2" xfId="29" xr:uid="{00000000-0005-0000-0000-00001D000000}"/>
    <cellStyle name="Accent5 2" xfId="30" xr:uid="{00000000-0005-0000-0000-00001E000000}"/>
    <cellStyle name="Accent6 2" xfId="31" xr:uid="{00000000-0005-0000-0000-00001F000000}"/>
    <cellStyle name="Bad 2" xfId="32" xr:uid="{00000000-0005-0000-0000-000020000000}"/>
    <cellStyle name="Body: normal cell" xfId="4" xr:uid="{00000000-0005-0000-0000-000004000000}"/>
    <cellStyle name="Body: normal cell 2" xfId="33" xr:uid="{00000000-0005-0000-0000-000021000000}"/>
    <cellStyle name="Calculation 2" xfId="34" xr:uid="{00000000-0005-0000-0000-000022000000}"/>
    <cellStyle name="Check Cell 2" xfId="35" xr:uid="{00000000-0005-0000-0000-000023000000}"/>
    <cellStyle name="Column heading" xfId="36" xr:uid="{00000000-0005-0000-0000-000024000000}"/>
    <cellStyle name="Comma" xfId="155" builtinId="3"/>
    <cellStyle name="Comma 2" xfId="37" xr:uid="{00000000-0005-0000-0000-000025000000}"/>
    <cellStyle name="Comma 2 2" xfId="38" xr:uid="{00000000-0005-0000-0000-000026000000}"/>
    <cellStyle name="Comma 3" xfId="39" xr:uid="{00000000-0005-0000-0000-000027000000}"/>
    <cellStyle name="Comma 4" xfId="40" xr:uid="{00000000-0005-0000-0000-000028000000}"/>
    <cellStyle name="Comma 5" xfId="41" xr:uid="{00000000-0005-0000-0000-000029000000}"/>
    <cellStyle name="Comma 6" xfId="42" xr:uid="{00000000-0005-0000-0000-00002A000000}"/>
    <cellStyle name="Comma 7" xfId="43" xr:uid="{00000000-0005-0000-0000-00002B000000}"/>
    <cellStyle name="Comma 8" xfId="44" xr:uid="{00000000-0005-0000-0000-00002C000000}"/>
    <cellStyle name="Corner heading" xfId="45" xr:uid="{00000000-0005-0000-0000-00002D000000}"/>
    <cellStyle name="Currency 2" xfId="46" xr:uid="{00000000-0005-0000-0000-00002E000000}"/>
    <cellStyle name="Currency 3" xfId="47" xr:uid="{00000000-0005-0000-0000-00002F000000}"/>
    <cellStyle name="Currency 3 2" xfId="48" xr:uid="{00000000-0005-0000-0000-000030000000}"/>
    <cellStyle name="Data" xfId="49" xr:uid="{00000000-0005-0000-0000-000031000000}"/>
    <cellStyle name="Data 2" xfId="50" xr:uid="{00000000-0005-0000-0000-000032000000}"/>
    <cellStyle name="Data no deci" xfId="51" xr:uid="{00000000-0005-0000-0000-000033000000}"/>
    <cellStyle name="Data Superscript" xfId="52" xr:uid="{00000000-0005-0000-0000-000034000000}"/>
    <cellStyle name="Data_1-1A-Regular" xfId="53" xr:uid="{00000000-0005-0000-0000-000035000000}"/>
    <cellStyle name="Explanatory Text 2" xfId="54" xr:uid="{00000000-0005-0000-0000-000036000000}"/>
    <cellStyle name="Font: Calibri, 9pt regular" xfId="6" xr:uid="{00000000-0005-0000-0000-000006000000}"/>
    <cellStyle name="Font: Calibri, 9pt regular 2" xfId="55" xr:uid="{00000000-0005-0000-0000-000037000000}"/>
    <cellStyle name="Footnotes: top row" xfId="2" xr:uid="{00000000-0005-0000-0000-000002000000}"/>
    <cellStyle name="Footnotes: top row 2" xfId="56" xr:uid="{00000000-0005-0000-0000-000038000000}"/>
    <cellStyle name="Good 2" xfId="57" xr:uid="{00000000-0005-0000-0000-000039000000}"/>
    <cellStyle name="Header: bottom row" xfId="5" xr:uid="{00000000-0005-0000-0000-000005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54"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1" xr:uid="{00000000-0005-0000-0000-000001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arent row 2" xfId="120" xr:uid="{00000000-0005-0000-0000-000078000000}"/>
    <cellStyle name="Percent" xfId="153" builtinId="5"/>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7" xr:uid="{00000000-0005-0000-0000-000007000000}"/>
    <cellStyle name="Table title 2" xfId="139" xr:uid="{00000000-0005-0000-0000-00008B000000}"/>
    <cellStyle name="Title 2" xfId="140" xr:uid="{00000000-0005-0000-0000-00008C000000}"/>
    <cellStyle name="Title Text" xfId="141" xr:uid="{00000000-0005-0000-0000-00008D000000}"/>
    <cellStyle name="Title Text 1" xfId="142" xr:uid="{00000000-0005-0000-0000-00008E000000}"/>
    <cellStyle name="Title Text 2" xfId="143" xr:uid="{00000000-0005-0000-0000-00008F000000}"/>
    <cellStyle name="Title-1" xfId="144" xr:uid="{00000000-0005-0000-0000-000090000000}"/>
    <cellStyle name="Title-2" xfId="145" xr:uid="{00000000-0005-0000-0000-000091000000}"/>
    <cellStyle name="Title-3" xfId="146" xr:uid="{00000000-0005-0000-0000-000092000000}"/>
    <cellStyle name="Total 2" xfId="147" xr:uid="{00000000-0005-0000-0000-000093000000}"/>
    <cellStyle name="Warning Text 2" xfId="148" xr:uid="{00000000-0005-0000-0000-000094000000}"/>
    <cellStyle name="Wrap" xfId="149" xr:uid="{00000000-0005-0000-0000-000095000000}"/>
    <cellStyle name="Wrap Bold" xfId="150" xr:uid="{00000000-0005-0000-0000-000096000000}"/>
    <cellStyle name="Wrap Title" xfId="151" xr:uid="{00000000-0005-0000-0000-000097000000}"/>
    <cellStyle name="Wrap_NTS99-~11" xfId="152" xr:uid="{00000000-0005-0000-0000-00009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F765-D04F-B276-41B9ED221965}"/>
            </c:ext>
          </c:extLst>
        </c:ser>
        <c:ser>
          <c:idx val="1"/>
          <c:order val="1"/>
          <c:tx>
            <c:strRef>
              <c:f>'AEO 7'!$B$46</c:f>
              <c:strCache>
                <c:ptCount val="1"/>
                <c:pt idx="0">
                  <c:v>   Stock Commercial Light Truck 1/</c:v>
                </c:pt>
              </c:strCache>
            </c:strRef>
          </c:tx>
          <c:spPr>
            <a:ln w="28575" cap="rnd">
              <a:solidFill>
                <a:schemeClr val="accent2"/>
              </a:solidFill>
              <a:prstDash val="solid"/>
              <a:round/>
            </a:ln>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F765-D04F-B276-41B9ED221965}"/>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prstDash val="solid"/>
              <a:round/>
            </a:ln>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F175-2249-9BA2-AB5C3829230E}"/>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workbookViewId="0"/>
  </sheetViews>
  <sheetFormatPr baseColWidth="10" defaultColWidth="8.83203125" defaultRowHeight="15"/>
  <cols>
    <col min="1" max="1" width="13.5" style="113" customWidth="1"/>
    <col min="2" max="2" width="107.5" style="113" customWidth="1"/>
  </cols>
  <sheetData>
    <row r="1" spans="1:3">
      <c r="A1" s="15" t="s">
        <v>0</v>
      </c>
      <c r="C1" s="135">
        <v>44307</v>
      </c>
    </row>
    <row r="3" spans="1:3">
      <c r="A3" s="15" t="s">
        <v>1</v>
      </c>
      <c r="B3" s="1" t="s">
        <v>2</v>
      </c>
    </row>
    <row r="4" spans="1:3">
      <c r="B4" t="s">
        <v>3</v>
      </c>
    </row>
    <row r="5" spans="1:3">
      <c r="B5" s="59">
        <v>2020</v>
      </c>
    </row>
    <row r="6" spans="1:3">
      <c r="B6" t="s">
        <v>4</v>
      </c>
    </row>
    <row r="7" spans="1:3">
      <c r="B7" t="s">
        <v>5</v>
      </c>
    </row>
    <row r="8" spans="1:3">
      <c r="B8" t="s">
        <v>6</v>
      </c>
    </row>
    <row r="10" spans="1:3">
      <c r="B10" t="s">
        <v>7</v>
      </c>
    </row>
    <row r="11" spans="1:3">
      <c r="B11" s="59">
        <v>2017</v>
      </c>
    </row>
    <row r="12" spans="1:3">
      <c r="B12" t="s">
        <v>8</v>
      </c>
    </row>
    <row r="13" spans="1:3">
      <c r="B13" t="s">
        <v>9</v>
      </c>
    </row>
    <row r="14" spans="1:3">
      <c r="B14" t="s">
        <v>10</v>
      </c>
    </row>
    <row r="16" spans="1:3">
      <c r="B16" t="s">
        <v>11</v>
      </c>
    </row>
    <row r="17" spans="2:2">
      <c r="B17" s="59">
        <v>2013</v>
      </c>
    </row>
    <row r="18" spans="2:2">
      <c r="B18" t="s">
        <v>12</v>
      </c>
    </row>
    <row r="19" spans="2:2">
      <c r="B19" t="s">
        <v>13</v>
      </c>
    </row>
    <row r="20" spans="2:2">
      <c r="B20" t="s">
        <v>14</v>
      </c>
    </row>
    <row r="22" spans="2:2">
      <c r="B22" t="s">
        <v>15</v>
      </c>
    </row>
    <row r="23" spans="2:2">
      <c r="B23" s="59">
        <v>2015</v>
      </c>
    </row>
    <row r="24" spans="2:2">
      <c r="B24" t="s">
        <v>16</v>
      </c>
    </row>
    <row r="25" spans="2:2">
      <c r="B25" s="18" t="s">
        <v>17</v>
      </c>
    </row>
    <row r="27" spans="2:2">
      <c r="B27" t="s">
        <v>18</v>
      </c>
    </row>
    <row r="29" spans="2:2">
      <c r="B29" s="1" t="s">
        <v>19</v>
      </c>
    </row>
    <row r="30" spans="2:2">
      <c r="B30" t="s">
        <v>20</v>
      </c>
    </row>
    <row r="31" spans="2:2">
      <c r="B31" s="59">
        <v>2013</v>
      </c>
    </row>
    <row r="32" spans="2:2">
      <c r="B32" t="s">
        <v>21</v>
      </c>
    </row>
    <row r="33" spans="1:2">
      <c r="B33" t="s">
        <v>22</v>
      </c>
    </row>
    <row r="34" spans="1:2">
      <c r="B34" t="s">
        <v>23</v>
      </c>
    </row>
    <row r="36" spans="1:2">
      <c r="B36" s="1" t="s">
        <v>24</v>
      </c>
    </row>
    <row r="37" spans="1:2">
      <c r="B37" t="s">
        <v>25</v>
      </c>
    </row>
    <row r="38" spans="1:2">
      <c r="B38" s="59">
        <v>2018</v>
      </c>
    </row>
    <row r="39" spans="1:2">
      <c r="B39" t="s">
        <v>26</v>
      </c>
    </row>
    <row r="40" spans="1:2">
      <c r="B40" s="18" t="s">
        <v>27</v>
      </c>
    </row>
    <row r="41" spans="1:2">
      <c r="B41" t="s">
        <v>28</v>
      </c>
    </row>
    <row r="43" spans="1:2">
      <c r="A43" s="15" t="s">
        <v>29</v>
      </c>
    </row>
    <row r="44" spans="1:2">
      <c r="A44" t="s">
        <v>30</v>
      </c>
    </row>
    <row r="46" spans="1:2">
      <c r="A46" s="15" t="s">
        <v>31</v>
      </c>
    </row>
    <row r="47" spans="1:2">
      <c r="A47" s="5" t="s">
        <v>32</v>
      </c>
    </row>
    <row r="48" spans="1:2">
      <c r="A48" t="s">
        <v>33</v>
      </c>
    </row>
    <row r="49" spans="1:1">
      <c r="A49" t="s">
        <v>34</v>
      </c>
    </row>
    <row r="50" spans="1:1">
      <c r="A50" t="s">
        <v>35</v>
      </c>
    </row>
    <row r="51" spans="1:1">
      <c r="A51" t="s">
        <v>36</v>
      </c>
    </row>
    <row r="52" spans="1:1">
      <c r="A52" t="s">
        <v>37</v>
      </c>
    </row>
    <row r="53" spans="1:1">
      <c r="A53" t="s">
        <v>38</v>
      </c>
    </row>
    <row r="54" spans="1:1">
      <c r="A54" t="s">
        <v>39</v>
      </c>
    </row>
    <row r="55" spans="1:1">
      <c r="A55" t="s">
        <v>40</v>
      </c>
    </row>
    <row r="56" spans="1:1">
      <c r="A56" t="s">
        <v>41</v>
      </c>
    </row>
    <row r="57" spans="1:1">
      <c r="A57" t="s">
        <v>42</v>
      </c>
    </row>
    <row r="58" spans="1:1">
      <c r="A58" t="s">
        <v>43</v>
      </c>
    </row>
    <row r="59" spans="1:1">
      <c r="A59" t="s">
        <v>44</v>
      </c>
    </row>
    <row r="60" spans="1:1">
      <c r="A60" t="s">
        <v>45</v>
      </c>
    </row>
    <row r="62" spans="1:1">
      <c r="A62" s="15" t="s">
        <v>46</v>
      </c>
    </row>
    <row r="63" spans="1:1">
      <c r="A63" s="5" t="s">
        <v>47</v>
      </c>
    </row>
    <row r="64" spans="1:1">
      <c r="A64" t="s">
        <v>48</v>
      </c>
    </row>
    <row r="65" spans="1:1">
      <c r="A65" t="s">
        <v>49</v>
      </c>
    </row>
    <row r="66" spans="1:1">
      <c r="A66" t="s">
        <v>50</v>
      </c>
    </row>
    <row r="67" spans="1:1">
      <c r="A67" t="s">
        <v>39</v>
      </c>
    </row>
    <row r="68" spans="1:1">
      <c r="A68" t="s">
        <v>40</v>
      </c>
    </row>
    <row r="69" spans="1:1">
      <c r="A69" t="s">
        <v>51</v>
      </c>
    </row>
    <row r="70" spans="1:1">
      <c r="A70" t="s">
        <v>42</v>
      </c>
    </row>
    <row r="71" spans="1:1">
      <c r="A71" t="s">
        <v>43</v>
      </c>
    </row>
    <row r="72" spans="1:1">
      <c r="A72" t="s">
        <v>44</v>
      </c>
    </row>
    <row r="73" spans="1:1">
      <c r="A73" t="s">
        <v>52</v>
      </c>
    </row>
    <row r="75" spans="1:1">
      <c r="A75" s="15" t="s">
        <v>53</v>
      </c>
    </row>
    <row r="76" spans="1:1">
      <c r="A76" s="5" t="s">
        <v>54</v>
      </c>
    </row>
    <row r="77" spans="1:1">
      <c r="A77" t="s">
        <v>55</v>
      </c>
    </row>
    <row r="78" spans="1:1">
      <c r="A78" t="s">
        <v>56</v>
      </c>
    </row>
    <row r="79" spans="1:1">
      <c r="A79" s="5"/>
    </row>
    <row r="80" spans="1:1">
      <c r="A80" s="15" t="s">
        <v>57</v>
      </c>
    </row>
    <row r="81" spans="1:1">
      <c r="A81" s="5" t="s">
        <v>58</v>
      </c>
    </row>
    <row r="82" spans="1:1">
      <c r="A82" t="s">
        <v>59</v>
      </c>
    </row>
    <row r="83" spans="1:1">
      <c r="A83" t="s">
        <v>60</v>
      </c>
    </row>
    <row r="84" spans="1:1">
      <c r="A84" t="s">
        <v>61</v>
      </c>
    </row>
    <row r="85" spans="1:1">
      <c r="A85" t="s">
        <v>62</v>
      </c>
    </row>
    <row r="86" spans="1:1">
      <c r="A86" t="s">
        <v>63</v>
      </c>
    </row>
    <row r="87" spans="1:1">
      <c r="A87" t="s">
        <v>64</v>
      </c>
    </row>
    <row r="89" spans="1:1">
      <c r="A89" s="15" t="s">
        <v>65</v>
      </c>
    </row>
    <row r="90" spans="1:1">
      <c r="A90" s="5" t="s">
        <v>66</v>
      </c>
    </row>
    <row r="91" spans="1:1">
      <c r="A91" t="s">
        <v>67</v>
      </c>
    </row>
    <row r="92" spans="1:1">
      <c r="A92" t="s">
        <v>68</v>
      </c>
    </row>
    <row r="93" spans="1:1">
      <c r="A93" t="s">
        <v>69</v>
      </c>
    </row>
    <row r="95" spans="1:1">
      <c r="A95" s="15" t="s">
        <v>70</v>
      </c>
    </row>
    <row r="96" spans="1:1">
      <c r="A96" s="5" t="s">
        <v>71</v>
      </c>
    </row>
    <row r="97" spans="1:1">
      <c r="A97" t="s">
        <v>72</v>
      </c>
    </row>
    <row r="98" spans="1:1">
      <c r="A98" t="s">
        <v>73</v>
      </c>
    </row>
    <row r="99" spans="1:1">
      <c r="A99" t="s">
        <v>50</v>
      </c>
    </row>
    <row r="100" spans="1:1">
      <c r="A100" s="5"/>
    </row>
    <row r="101" spans="1:1">
      <c r="A101" s="15" t="s">
        <v>74</v>
      </c>
    </row>
    <row r="102" spans="1:1">
      <c r="A102" s="5" t="s">
        <v>66</v>
      </c>
    </row>
    <row r="103" spans="1:1">
      <c r="A103" t="s">
        <v>75</v>
      </c>
    </row>
    <row r="104" spans="1:1">
      <c r="A104" t="s">
        <v>76</v>
      </c>
    </row>
    <row r="105" spans="1:1">
      <c r="A105" t="s">
        <v>77</v>
      </c>
    </row>
    <row r="106" spans="1:1">
      <c r="A106" t="s">
        <v>78</v>
      </c>
    </row>
    <row r="107" spans="1:1">
      <c r="A107" t="s">
        <v>79</v>
      </c>
    </row>
    <row r="108" spans="1:1">
      <c r="A108" t="s">
        <v>80</v>
      </c>
    </row>
    <row r="109" spans="1:1">
      <c r="A109" t="s">
        <v>81</v>
      </c>
    </row>
    <row r="111" spans="1:1">
      <c r="A111" s="15" t="s">
        <v>82</v>
      </c>
    </row>
    <row r="112" spans="1:1">
      <c r="A112" s="5"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row r="122" spans="1:1">
      <c r="A122" s="15" t="s">
        <v>92</v>
      </c>
    </row>
    <row r="123" spans="1:1">
      <c r="A123" s="5" t="s">
        <v>93</v>
      </c>
    </row>
    <row r="124" spans="1:1">
      <c r="A124" t="s">
        <v>94</v>
      </c>
    </row>
    <row r="125" spans="1:1">
      <c r="A125" t="s">
        <v>95</v>
      </c>
    </row>
    <row r="126" spans="1:1">
      <c r="A126" t="s">
        <v>96</v>
      </c>
    </row>
    <row r="127" spans="1:1">
      <c r="A127" t="s">
        <v>97</v>
      </c>
    </row>
    <row r="128" spans="1:1">
      <c r="A128" t="s">
        <v>98</v>
      </c>
    </row>
    <row r="129" spans="1:2">
      <c r="A129" t="s">
        <v>99</v>
      </c>
    </row>
    <row r="130" spans="1:2">
      <c r="A130" t="s">
        <v>39</v>
      </c>
    </row>
    <row r="131" spans="1:2">
      <c r="A131" t="s">
        <v>40</v>
      </c>
    </row>
    <row r="133" spans="1:2">
      <c r="A133" s="15" t="s">
        <v>100</v>
      </c>
    </row>
    <row r="134" spans="1:2">
      <c r="A134" t="s">
        <v>101</v>
      </c>
    </row>
    <row r="137" spans="1:2">
      <c r="A137" t="s">
        <v>102</v>
      </c>
      <c r="B137">
        <v>2019</v>
      </c>
    </row>
  </sheetData>
  <hyperlinks>
    <hyperlink ref="B25" r:id="rId1" xr:uid="{00000000-0004-0000-0000-000000000000}"/>
    <hyperlink ref="B40" r:id="rId2" xr:uid="{00000000-0004-0000-0000-000001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baseColWidth="10" defaultColWidth="8.83203125" defaultRowHeight="15" customHeight="1"/>
  <cols>
    <col min="1" max="1" width="27.6640625" style="113" customWidth="1"/>
    <col min="2" max="2" width="49" style="113" customWidth="1"/>
  </cols>
  <sheetData>
    <row r="1" spans="1:34" ht="15" customHeight="1" thickBot="1">
      <c r="B1" s="20" t="s">
        <v>103</v>
      </c>
      <c r="C1" s="21">
        <v>2020</v>
      </c>
      <c r="D1" s="21">
        <v>2021</v>
      </c>
      <c r="E1" s="21">
        <v>2022</v>
      </c>
      <c r="F1" s="21">
        <v>2023</v>
      </c>
      <c r="G1" s="21">
        <v>2024</v>
      </c>
      <c r="H1" s="21">
        <v>2025</v>
      </c>
      <c r="I1" s="21">
        <v>2026</v>
      </c>
      <c r="J1" s="21">
        <v>2027</v>
      </c>
      <c r="K1" s="21">
        <v>2028</v>
      </c>
      <c r="L1" s="21">
        <v>2029</v>
      </c>
      <c r="M1" s="21">
        <v>2030</v>
      </c>
      <c r="N1" s="21">
        <v>2031</v>
      </c>
      <c r="O1" s="21">
        <v>2032</v>
      </c>
      <c r="P1" s="21">
        <v>2033</v>
      </c>
      <c r="Q1" s="21">
        <v>2034</v>
      </c>
      <c r="R1" s="21">
        <v>2035</v>
      </c>
      <c r="S1" s="21">
        <v>2036</v>
      </c>
      <c r="T1" s="21">
        <v>2037</v>
      </c>
      <c r="U1" s="21">
        <v>2038</v>
      </c>
      <c r="V1" s="21">
        <v>2039</v>
      </c>
      <c r="W1" s="21">
        <v>2040</v>
      </c>
      <c r="X1" s="21">
        <v>2041</v>
      </c>
      <c r="Y1" s="21">
        <v>2042</v>
      </c>
      <c r="Z1" s="21">
        <v>2043</v>
      </c>
      <c r="AA1" s="21">
        <v>2044</v>
      </c>
      <c r="AB1" s="21">
        <v>2045</v>
      </c>
      <c r="AC1" s="21">
        <v>2046</v>
      </c>
      <c r="AD1" s="21">
        <v>2047</v>
      </c>
      <c r="AE1" s="21">
        <v>2048</v>
      </c>
      <c r="AF1" s="21">
        <v>2049</v>
      </c>
      <c r="AG1" s="21">
        <v>2050</v>
      </c>
    </row>
    <row r="2" spans="1:34" ht="15" customHeight="1" thickTop="1"/>
    <row r="3" spans="1:34" ht="15" customHeight="1">
      <c r="C3" s="99" t="s">
        <v>104</v>
      </c>
      <c r="D3" s="99" t="s">
        <v>105</v>
      </c>
      <c r="E3" s="100"/>
      <c r="F3" s="100"/>
      <c r="G3" s="100"/>
      <c r="H3" s="100"/>
    </row>
    <row r="4" spans="1:34" ht="15" customHeight="1">
      <c r="C4" s="99" t="s">
        <v>106</v>
      </c>
      <c r="D4" s="99" t="s">
        <v>107</v>
      </c>
      <c r="E4" s="100"/>
      <c r="F4" s="100"/>
      <c r="G4" s="99" t="s">
        <v>108</v>
      </c>
      <c r="H4" s="100"/>
    </row>
    <row r="5" spans="1:34" ht="15" customHeight="1">
      <c r="C5" s="99" t="s">
        <v>109</v>
      </c>
      <c r="D5" s="99" t="s">
        <v>110</v>
      </c>
      <c r="E5" s="100"/>
      <c r="F5" s="100"/>
      <c r="G5" s="100"/>
      <c r="H5" s="100"/>
    </row>
    <row r="6" spans="1:34" ht="15" customHeight="1">
      <c r="C6" s="99" t="s">
        <v>111</v>
      </c>
      <c r="D6" s="100"/>
      <c r="E6" s="99" t="s">
        <v>112</v>
      </c>
      <c r="F6" s="100"/>
      <c r="G6" s="100"/>
      <c r="H6" s="100"/>
    </row>
    <row r="7" spans="1:34" ht="15" customHeight="1">
      <c r="C7" s="100"/>
      <c r="D7" s="100"/>
      <c r="E7" s="100"/>
      <c r="F7" s="100"/>
      <c r="G7" s="100"/>
      <c r="H7" s="100"/>
    </row>
    <row r="10" spans="1:34" ht="15" customHeight="1">
      <c r="A10" s="13" t="s">
        <v>113</v>
      </c>
      <c r="B10" s="22" t="s">
        <v>114</v>
      </c>
      <c r="AH10" s="101" t="s">
        <v>115</v>
      </c>
    </row>
    <row r="11" spans="1:34" ht="15" customHeight="1">
      <c r="B11" s="20"/>
      <c r="AH11" s="101" t="s">
        <v>116</v>
      </c>
    </row>
    <row r="12" spans="1:34" ht="15" customHeight="1">
      <c r="B12" s="20"/>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101" t="s">
        <v>117</v>
      </c>
    </row>
    <row r="13" spans="1:34" ht="15" customHeight="1" thickBot="1">
      <c r="B13" s="21" t="s">
        <v>118</v>
      </c>
      <c r="C13" s="21">
        <v>2020</v>
      </c>
      <c r="D13" s="21">
        <v>2021</v>
      </c>
      <c r="E13" s="21">
        <v>2022</v>
      </c>
      <c r="F13" s="21">
        <v>2023</v>
      </c>
      <c r="G13" s="21">
        <v>2024</v>
      </c>
      <c r="H13" s="21">
        <v>2025</v>
      </c>
      <c r="I13" s="21">
        <v>2026</v>
      </c>
      <c r="J13" s="21">
        <v>2027</v>
      </c>
      <c r="K13" s="21">
        <v>2028</v>
      </c>
      <c r="L13" s="21">
        <v>2029</v>
      </c>
      <c r="M13" s="21">
        <v>2030</v>
      </c>
      <c r="N13" s="21">
        <v>2031</v>
      </c>
      <c r="O13" s="21">
        <v>2032</v>
      </c>
      <c r="P13" s="21">
        <v>2033</v>
      </c>
      <c r="Q13" s="21">
        <v>2034</v>
      </c>
      <c r="R13" s="21">
        <v>2035</v>
      </c>
      <c r="S13" s="21">
        <v>2036</v>
      </c>
      <c r="T13" s="21">
        <v>2037</v>
      </c>
      <c r="U13" s="21">
        <v>2038</v>
      </c>
      <c r="V13" s="21">
        <v>2039</v>
      </c>
      <c r="W13" s="21">
        <v>2040</v>
      </c>
      <c r="X13" s="21">
        <v>2041</v>
      </c>
      <c r="Y13" s="21">
        <v>2042</v>
      </c>
      <c r="Z13" s="21">
        <v>2043</v>
      </c>
      <c r="AA13" s="21">
        <v>2044</v>
      </c>
      <c r="AB13" s="21">
        <v>2045</v>
      </c>
      <c r="AC13" s="21">
        <v>2046</v>
      </c>
      <c r="AD13" s="21">
        <v>2047</v>
      </c>
      <c r="AE13" s="21">
        <v>2048</v>
      </c>
      <c r="AF13" s="21">
        <v>2049</v>
      </c>
      <c r="AG13" s="21">
        <v>2050</v>
      </c>
      <c r="AH13" s="102" t="s">
        <v>119</v>
      </c>
    </row>
    <row r="14" spans="1:34" ht="15" customHeight="1" thickTop="1"/>
    <row r="15" spans="1:34" ht="15" customHeight="1">
      <c r="B15" s="23" t="s">
        <v>120</v>
      </c>
    </row>
    <row r="16" spans="1:34" ht="15" customHeight="1">
      <c r="B16" s="23" t="s">
        <v>121</v>
      </c>
    </row>
    <row r="17" spans="1:34" ht="15" customHeight="1">
      <c r="B17" s="23" t="s">
        <v>122</v>
      </c>
    </row>
    <row r="18" spans="1:34" ht="15" customHeight="1">
      <c r="A18" s="13" t="s">
        <v>123</v>
      </c>
      <c r="B18" s="27" t="s">
        <v>124</v>
      </c>
      <c r="C18" s="24">
        <v>2628.821289</v>
      </c>
      <c r="D18" s="24">
        <v>2807.2766109999998</v>
      </c>
      <c r="E18" s="24">
        <v>2862.5334469999998</v>
      </c>
      <c r="F18" s="24">
        <v>2927.623047</v>
      </c>
      <c r="G18" s="24">
        <v>2985.178711</v>
      </c>
      <c r="H18" s="24">
        <v>3035.5583499999998</v>
      </c>
      <c r="I18" s="24">
        <v>3076.6459960000002</v>
      </c>
      <c r="J18" s="24">
        <v>3107.342529</v>
      </c>
      <c r="K18" s="24">
        <v>3133.9348140000002</v>
      </c>
      <c r="L18" s="24">
        <v>3153.696289</v>
      </c>
      <c r="M18" s="24">
        <v>3170.140625</v>
      </c>
      <c r="N18" s="24">
        <v>3182.3603520000001</v>
      </c>
      <c r="O18" s="24">
        <v>3194.3308109999998</v>
      </c>
      <c r="P18" s="24">
        <v>3208.3691410000001</v>
      </c>
      <c r="Q18" s="24">
        <v>3223.0124510000001</v>
      </c>
      <c r="R18" s="24">
        <v>3240.584961</v>
      </c>
      <c r="S18" s="24">
        <v>3258.4960940000001</v>
      </c>
      <c r="T18" s="24">
        <v>3274.8767090000001</v>
      </c>
      <c r="U18" s="24">
        <v>3290.0166020000001</v>
      </c>
      <c r="V18" s="24">
        <v>3306.976807</v>
      </c>
      <c r="W18" s="24">
        <v>3326.3066410000001</v>
      </c>
      <c r="X18" s="24">
        <v>3344.3862300000001</v>
      </c>
      <c r="Y18" s="24">
        <v>3362.8256839999999</v>
      </c>
      <c r="Z18" s="24">
        <v>3380.6958009999998</v>
      </c>
      <c r="AA18" s="24">
        <v>3396.751953</v>
      </c>
      <c r="AB18" s="24">
        <v>3412.030518</v>
      </c>
      <c r="AC18" s="24">
        <v>3428.1083979999999</v>
      </c>
      <c r="AD18" s="24">
        <v>3442.514893</v>
      </c>
      <c r="AE18" s="24">
        <v>3458.3400879999999</v>
      </c>
      <c r="AF18" s="24">
        <v>3474.70874</v>
      </c>
      <c r="AG18" s="24">
        <v>3490.9399410000001</v>
      </c>
      <c r="AH18" s="115">
        <v>9.4990000000000005E-3</v>
      </c>
    </row>
    <row r="19" spans="1:34" ht="15" customHeight="1">
      <c r="A19" s="13" t="s">
        <v>125</v>
      </c>
      <c r="B19" s="27" t="s">
        <v>126</v>
      </c>
      <c r="C19" s="24">
        <v>89.884674000000004</v>
      </c>
      <c r="D19" s="24">
        <v>93.705605000000006</v>
      </c>
      <c r="E19" s="24">
        <v>96.386086000000006</v>
      </c>
      <c r="F19" s="24">
        <v>98.338295000000002</v>
      </c>
      <c r="G19" s="24">
        <v>100.593414</v>
      </c>
      <c r="H19" s="24">
        <v>102.85940600000001</v>
      </c>
      <c r="I19" s="24">
        <v>104.504807</v>
      </c>
      <c r="J19" s="24">
        <v>105.69051399999999</v>
      </c>
      <c r="K19" s="24">
        <v>106.736481</v>
      </c>
      <c r="L19" s="24">
        <v>107.652618</v>
      </c>
      <c r="M19" s="24">
        <v>108.582993</v>
      </c>
      <c r="N19" s="24">
        <v>109.541687</v>
      </c>
      <c r="O19" s="24">
        <v>110.618843</v>
      </c>
      <c r="P19" s="24">
        <v>111.707047</v>
      </c>
      <c r="Q19" s="24">
        <v>112.958611</v>
      </c>
      <c r="R19" s="24">
        <v>114.464401</v>
      </c>
      <c r="S19" s="24">
        <v>115.907135</v>
      </c>
      <c r="T19" s="24">
        <v>117.21489699999999</v>
      </c>
      <c r="U19" s="24">
        <v>118.581619</v>
      </c>
      <c r="V19" s="24">
        <v>120.043655</v>
      </c>
      <c r="W19" s="24">
        <v>121.52813</v>
      </c>
      <c r="X19" s="24">
        <v>123.152664</v>
      </c>
      <c r="Y19" s="24">
        <v>124.795624</v>
      </c>
      <c r="Z19" s="24">
        <v>126.547287</v>
      </c>
      <c r="AA19" s="24">
        <v>128.138092</v>
      </c>
      <c r="AB19" s="24">
        <v>129.78653</v>
      </c>
      <c r="AC19" s="24">
        <v>131.399384</v>
      </c>
      <c r="AD19" s="24">
        <v>132.81887800000001</v>
      </c>
      <c r="AE19" s="24">
        <v>134.41592399999999</v>
      </c>
      <c r="AF19" s="24">
        <v>136.183762</v>
      </c>
      <c r="AG19" s="24">
        <v>138.009995</v>
      </c>
      <c r="AH19" s="115">
        <v>1.4396000000000001E-2</v>
      </c>
    </row>
    <row r="20" spans="1:34" ht="15" customHeight="1">
      <c r="A20" s="13" t="s">
        <v>127</v>
      </c>
      <c r="B20" s="27" t="s">
        <v>128</v>
      </c>
      <c r="C20" s="24">
        <v>274.54937699999999</v>
      </c>
      <c r="D20" s="24">
        <v>282.815247</v>
      </c>
      <c r="E20" s="24">
        <v>293.31253099999998</v>
      </c>
      <c r="F20" s="24">
        <v>299.26825000000002</v>
      </c>
      <c r="G20" s="24">
        <v>306.24056999999999</v>
      </c>
      <c r="H20" s="24">
        <v>313.392517</v>
      </c>
      <c r="I20" s="24">
        <v>318.20425399999999</v>
      </c>
      <c r="J20" s="24">
        <v>321.86676</v>
      </c>
      <c r="K20" s="24">
        <v>325.49911500000002</v>
      </c>
      <c r="L20" s="24">
        <v>328.918182</v>
      </c>
      <c r="M20" s="24">
        <v>332.87759399999999</v>
      </c>
      <c r="N20" s="24">
        <v>337.04803500000003</v>
      </c>
      <c r="O20" s="24">
        <v>341.41943400000002</v>
      </c>
      <c r="P20" s="24">
        <v>345.24298099999999</v>
      </c>
      <c r="Q20" s="24">
        <v>349.75103799999999</v>
      </c>
      <c r="R20" s="24">
        <v>355.34860200000003</v>
      </c>
      <c r="S20" s="24">
        <v>360.47448700000001</v>
      </c>
      <c r="T20" s="24">
        <v>365.307861</v>
      </c>
      <c r="U20" s="24">
        <v>370.46981799999998</v>
      </c>
      <c r="V20" s="24">
        <v>375.98251299999998</v>
      </c>
      <c r="W20" s="24">
        <v>381.01727299999999</v>
      </c>
      <c r="X20" s="24">
        <v>386.70855699999998</v>
      </c>
      <c r="Y20" s="24">
        <v>392.79480000000001</v>
      </c>
      <c r="Z20" s="24">
        <v>399.70086700000002</v>
      </c>
      <c r="AA20" s="24">
        <v>405.64846799999998</v>
      </c>
      <c r="AB20" s="24">
        <v>411.79803500000003</v>
      </c>
      <c r="AC20" s="24">
        <v>417.07052599999997</v>
      </c>
      <c r="AD20" s="24">
        <v>422.22894300000002</v>
      </c>
      <c r="AE20" s="24">
        <v>428.005066</v>
      </c>
      <c r="AF20" s="24">
        <v>434.11798099999999</v>
      </c>
      <c r="AG20" s="24">
        <v>440.79153400000001</v>
      </c>
      <c r="AH20" s="115">
        <v>1.5907000000000001E-2</v>
      </c>
    </row>
    <row r="21" spans="1:34" ht="15" customHeight="1">
      <c r="B21" s="23" t="s">
        <v>129</v>
      </c>
    </row>
    <row r="22" spans="1:34" ht="15" customHeight="1">
      <c r="A22" s="13" t="s">
        <v>130</v>
      </c>
      <c r="B22" s="27" t="s">
        <v>131</v>
      </c>
      <c r="C22" s="24">
        <v>108.32250999999999</v>
      </c>
      <c r="D22" s="24">
        <v>134.82925399999999</v>
      </c>
      <c r="E22" s="24">
        <v>154.717422</v>
      </c>
      <c r="F22" s="24">
        <v>169.65283199999999</v>
      </c>
      <c r="G22" s="24">
        <v>180.920807</v>
      </c>
      <c r="H22" s="24">
        <v>189.44929500000001</v>
      </c>
      <c r="I22" s="24">
        <v>195.917755</v>
      </c>
      <c r="J22" s="24">
        <v>200.87158199999999</v>
      </c>
      <c r="K22" s="24">
        <v>204.42939799999999</v>
      </c>
      <c r="L22" s="24">
        <v>207.178192</v>
      </c>
      <c r="M22" s="24">
        <v>209.42626999999999</v>
      </c>
      <c r="N22" s="24">
        <v>211.01544200000001</v>
      </c>
      <c r="O22" s="24">
        <v>212.35484299999999</v>
      </c>
      <c r="P22" s="24">
        <v>213.36850000000001</v>
      </c>
      <c r="Q22" s="24">
        <v>214.16456600000001</v>
      </c>
      <c r="R22" s="24">
        <v>214.70815999999999</v>
      </c>
      <c r="S22" s="24">
        <v>215.16941800000001</v>
      </c>
      <c r="T22" s="24">
        <v>215.53512599999999</v>
      </c>
      <c r="U22" s="24">
        <v>215.80548099999999</v>
      </c>
      <c r="V22" s="24">
        <v>215.98587000000001</v>
      </c>
      <c r="W22" s="24">
        <v>216.16197199999999</v>
      </c>
      <c r="X22" s="24">
        <v>216.26544200000001</v>
      </c>
      <c r="Y22" s="24">
        <v>216.33122299999999</v>
      </c>
      <c r="Z22" s="24">
        <v>216.37844799999999</v>
      </c>
      <c r="AA22" s="24">
        <v>216.409988</v>
      </c>
      <c r="AB22" s="24">
        <v>216.441574</v>
      </c>
      <c r="AC22" s="24">
        <v>216.45150799999999</v>
      </c>
      <c r="AD22" s="24">
        <v>216.468369</v>
      </c>
      <c r="AE22" s="24">
        <v>216.483002</v>
      </c>
      <c r="AF22" s="24">
        <v>216.552536</v>
      </c>
      <c r="AG22" s="24">
        <v>216.64347799999999</v>
      </c>
      <c r="AH22" s="115">
        <v>2.3373999999999999E-2</v>
      </c>
    </row>
    <row r="23" spans="1:34" ht="15" customHeight="1">
      <c r="A23" s="13" t="s">
        <v>132</v>
      </c>
      <c r="B23" s="27" t="s">
        <v>133</v>
      </c>
      <c r="C23" s="24">
        <v>24.970692</v>
      </c>
      <c r="D23" s="24">
        <v>29.653244000000001</v>
      </c>
      <c r="E23" s="24">
        <v>33.486446000000001</v>
      </c>
      <c r="F23" s="24">
        <v>36.386100999999996</v>
      </c>
      <c r="G23" s="24">
        <v>38.577961000000002</v>
      </c>
      <c r="H23" s="24">
        <v>40.222988000000001</v>
      </c>
      <c r="I23" s="24">
        <v>41.396163999999999</v>
      </c>
      <c r="J23" s="24">
        <v>42.264778</v>
      </c>
      <c r="K23" s="24">
        <v>42.515728000000003</v>
      </c>
      <c r="L23" s="24">
        <v>42.713290999999998</v>
      </c>
      <c r="M23" s="24">
        <v>43.137005000000002</v>
      </c>
      <c r="N23" s="24">
        <v>43.343741999999999</v>
      </c>
      <c r="O23" s="24">
        <v>43.818241</v>
      </c>
      <c r="P23" s="24">
        <v>44.274138999999998</v>
      </c>
      <c r="Q23" s="24">
        <v>44.835864999999998</v>
      </c>
      <c r="R23" s="24">
        <v>45.310886000000004</v>
      </c>
      <c r="S23" s="24">
        <v>45.831733999999997</v>
      </c>
      <c r="T23" s="24">
        <v>46.327930000000002</v>
      </c>
      <c r="U23" s="24">
        <v>46.816153999999997</v>
      </c>
      <c r="V23" s="24">
        <v>47.317447999999999</v>
      </c>
      <c r="W23" s="24">
        <v>47.980491999999998</v>
      </c>
      <c r="X23" s="24">
        <v>48.582149999999999</v>
      </c>
      <c r="Y23" s="24">
        <v>49.164020999999998</v>
      </c>
      <c r="Z23" s="24">
        <v>49.763081</v>
      </c>
      <c r="AA23" s="24">
        <v>50.334721000000002</v>
      </c>
      <c r="AB23" s="24">
        <v>50.978020000000001</v>
      </c>
      <c r="AC23" s="24">
        <v>51.558666000000002</v>
      </c>
      <c r="AD23" s="24">
        <v>52.079247000000002</v>
      </c>
      <c r="AE23" s="24">
        <v>52.647174999999997</v>
      </c>
      <c r="AF23" s="24">
        <v>53.282265000000002</v>
      </c>
      <c r="AG23" s="24">
        <v>53.912506</v>
      </c>
      <c r="AH23" s="115">
        <v>2.5987E-2</v>
      </c>
    </row>
    <row r="24" spans="1:34" ht="15" customHeight="1">
      <c r="B24" s="23" t="s">
        <v>134</v>
      </c>
    </row>
    <row r="25" spans="1:34" ht="15" customHeight="1">
      <c r="A25" s="13" t="s">
        <v>135</v>
      </c>
      <c r="B25" s="27" t="s">
        <v>136</v>
      </c>
      <c r="C25" s="24">
        <v>738.85894800000005</v>
      </c>
      <c r="D25" s="24">
        <v>1081.6602780000001</v>
      </c>
      <c r="E25" s="24">
        <v>1215.7373050000001</v>
      </c>
      <c r="F25" s="24">
        <v>1284.3009030000001</v>
      </c>
      <c r="G25" s="24">
        <v>1340.241943</v>
      </c>
      <c r="H25" s="24">
        <v>1397.2540280000001</v>
      </c>
      <c r="I25" s="24">
        <v>1430.9814449999999</v>
      </c>
      <c r="J25" s="24">
        <v>1455.449707</v>
      </c>
      <c r="K25" s="24">
        <v>1476.532837</v>
      </c>
      <c r="L25" s="24">
        <v>1495.998779</v>
      </c>
      <c r="M25" s="24">
        <v>1516.366577</v>
      </c>
      <c r="N25" s="24">
        <v>1539.9562989999999</v>
      </c>
      <c r="O25" s="24">
        <v>1569.89563</v>
      </c>
      <c r="P25" s="24">
        <v>1600.4498289999999</v>
      </c>
      <c r="Q25" s="24">
        <v>1634.8596190000001</v>
      </c>
      <c r="R25" s="24">
        <v>1672.668457</v>
      </c>
      <c r="S25" s="24">
        <v>1707.1351320000001</v>
      </c>
      <c r="T25" s="24">
        <v>1738.4458010000001</v>
      </c>
      <c r="U25" s="24">
        <v>1770.8867190000001</v>
      </c>
      <c r="V25" s="24">
        <v>1807.5972899999999</v>
      </c>
      <c r="W25" s="24">
        <v>1848.8919679999999</v>
      </c>
      <c r="X25" s="24">
        <v>1889.77063</v>
      </c>
      <c r="Y25" s="24">
        <v>1930.5969239999999</v>
      </c>
      <c r="Z25" s="24">
        <v>1971.0720209999999</v>
      </c>
      <c r="AA25" s="24">
        <v>2010.4888920000001</v>
      </c>
      <c r="AB25" s="24">
        <v>2052.9484859999998</v>
      </c>
      <c r="AC25" s="24">
        <v>2092.6599120000001</v>
      </c>
      <c r="AD25" s="24">
        <v>2129.1379390000002</v>
      </c>
      <c r="AE25" s="24">
        <v>2171.07251</v>
      </c>
      <c r="AF25" s="24">
        <v>2213.2192380000001</v>
      </c>
      <c r="AG25" s="24">
        <v>2256.3168949999999</v>
      </c>
      <c r="AH25" s="115">
        <v>3.7914000000000003E-2</v>
      </c>
    </row>
    <row r="26" spans="1:34" ht="15" customHeight="1">
      <c r="B26" s="23" t="s">
        <v>137</v>
      </c>
    </row>
    <row r="27" spans="1:34" ht="15" customHeight="1">
      <c r="A27" s="13" t="s">
        <v>138</v>
      </c>
      <c r="B27" s="27" t="s">
        <v>139</v>
      </c>
      <c r="C27" s="24">
        <v>1508.5570070000001</v>
      </c>
      <c r="D27" s="24">
        <v>1600.7733149999999</v>
      </c>
      <c r="E27" s="24">
        <v>1616.5277100000001</v>
      </c>
      <c r="F27" s="24">
        <v>1618.108643</v>
      </c>
      <c r="G27" s="24">
        <v>1617.9658199999999</v>
      </c>
      <c r="H27" s="24">
        <v>1567.8839109999999</v>
      </c>
      <c r="I27" s="24">
        <v>1587.153687</v>
      </c>
      <c r="J27" s="24">
        <v>1586.3214109999999</v>
      </c>
      <c r="K27" s="24">
        <v>1606.0509030000001</v>
      </c>
      <c r="L27" s="24">
        <v>1623.5897219999999</v>
      </c>
      <c r="M27" s="24">
        <v>1641.5112300000001</v>
      </c>
      <c r="N27" s="24">
        <v>1654.219482</v>
      </c>
      <c r="O27" s="24">
        <v>1664.4609379999999</v>
      </c>
      <c r="P27" s="24">
        <v>1678.1671140000001</v>
      </c>
      <c r="Q27" s="24">
        <v>1686.5092770000001</v>
      </c>
      <c r="R27" s="24">
        <v>1700.822754</v>
      </c>
      <c r="S27" s="24">
        <v>1714.348389</v>
      </c>
      <c r="T27" s="24">
        <v>1725.946533</v>
      </c>
      <c r="U27" s="24">
        <v>1730.0469969999999</v>
      </c>
      <c r="V27" s="24">
        <v>1747.594971</v>
      </c>
      <c r="W27" s="24">
        <v>1753.466919</v>
      </c>
      <c r="X27" s="24">
        <v>1765.8125</v>
      </c>
      <c r="Y27" s="24">
        <v>1783.167725</v>
      </c>
      <c r="Z27" s="24">
        <v>1804.6464840000001</v>
      </c>
      <c r="AA27" s="24">
        <v>1808.417236</v>
      </c>
      <c r="AB27" s="24">
        <v>1822.5867920000001</v>
      </c>
      <c r="AC27" s="24">
        <v>1832.412476</v>
      </c>
      <c r="AD27" s="24">
        <v>1846.727539</v>
      </c>
      <c r="AE27" s="24">
        <v>1860.8991699999999</v>
      </c>
      <c r="AF27" s="24">
        <v>1876.013062</v>
      </c>
      <c r="AG27" s="24">
        <v>1898.7479249999999</v>
      </c>
      <c r="AH27" s="115">
        <v>7.6969999999999998E-3</v>
      </c>
    </row>
    <row r="28" spans="1:34" ht="15" customHeight="1">
      <c r="A28" s="13" t="s">
        <v>140</v>
      </c>
      <c r="B28" s="27" t="s">
        <v>141</v>
      </c>
      <c r="C28" s="24">
        <v>347.68133499999999</v>
      </c>
      <c r="D28" s="24">
        <v>359.32345600000002</v>
      </c>
      <c r="E28" s="24">
        <v>357.10058600000002</v>
      </c>
      <c r="F28" s="24">
        <v>354.906677</v>
      </c>
      <c r="G28" s="24">
        <v>352.695404</v>
      </c>
      <c r="H28" s="24">
        <v>348.07818600000002</v>
      </c>
      <c r="I28" s="24">
        <v>341.28057899999999</v>
      </c>
      <c r="J28" s="24">
        <v>333.10046399999999</v>
      </c>
      <c r="K28" s="24">
        <v>325.25259399999999</v>
      </c>
      <c r="L28" s="24">
        <v>316.86505099999999</v>
      </c>
      <c r="M28" s="24">
        <v>308.73144500000001</v>
      </c>
      <c r="N28" s="24">
        <v>305.11627199999998</v>
      </c>
      <c r="O28" s="24">
        <v>301.85186800000002</v>
      </c>
      <c r="P28" s="24">
        <v>298.30835000000002</v>
      </c>
      <c r="Q28" s="24">
        <v>295.38018799999998</v>
      </c>
      <c r="R28" s="24">
        <v>292.62634300000002</v>
      </c>
      <c r="S28" s="24">
        <v>289.63000499999998</v>
      </c>
      <c r="T28" s="24">
        <v>286.272583</v>
      </c>
      <c r="U28" s="24">
        <v>282.6651</v>
      </c>
      <c r="V28" s="24">
        <v>279.71716300000003</v>
      </c>
      <c r="W28" s="24">
        <v>276.01687600000002</v>
      </c>
      <c r="X28" s="24">
        <v>275.42544600000002</v>
      </c>
      <c r="Y28" s="24">
        <v>275.00784299999998</v>
      </c>
      <c r="Z28" s="24">
        <v>275.36859099999998</v>
      </c>
      <c r="AA28" s="24">
        <v>274.91848800000002</v>
      </c>
      <c r="AB28" s="24">
        <v>274.56326300000001</v>
      </c>
      <c r="AC28" s="24">
        <v>273.54470800000001</v>
      </c>
      <c r="AD28" s="24">
        <v>272.61859099999998</v>
      </c>
      <c r="AE28" s="24">
        <v>271.43493699999999</v>
      </c>
      <c r="AF28" s="24">
        <v>270.55728099999999</v>
      </c>
      <c r="AG28" s="24">
        <v>270.13116500000001</v>
      </c>
      <c r="AH28" s="115">
        <v>-8.3770000000000008E-3</v>
      </c>
    </row>
    <row r="30" spans="1:34" ht="15" customHeight="1">
      <c r="B30" s="23" t="s">
        <v>142</v>
      </c>
    </row>
    <row r="31" spans="1:34">
      <c r="B31" s="23" t="s">
        <v>143</v>
      </c>
    </row>
    <row r="32" spans="1:34" ht="16" customHeight="1">
      <c r="A32" s="13" t="s">
        <v>144</v>
      </c>
      <c r="B32" s="27" t="s">
        <v>145</v>
      </c>
      <c r="C32" s="116">
        <v>34.471164999999999</v>
      </c>
      <c r="D32" s="116">
        <v>35.386477999999997</v>
      </c>
      <c r="E32" s="116">
        <v>36.015510999999996</v>
      </c>
      <c r="F32" s="116">
        <v>36.532134999999997</v>
      </c>
      <c r="G32" s="116">
        <v>36.999755999999998</v>
      </c>
      <c r="H32" s="116">
        <v>37.485560999999997</v>
      </c>
      <c r="I32" s="116">
        <v>38.067946999999997</v>
      </c>
      <c r="J32" s="116">
        <v>38.072563000000002</v>
      </c>
      <c r="K32" s="116">
        <v>38.080813999999997</v>
      </c>
      <c r="L32" s="116">
        <v>38.095244999999998</v>
      </c>
      <c r="M32" s="116">
        <v>38.18074</v>
      </c>
      <c r="N32" s="116">
        <v>38.191764999999997</v>
      </c>
      <c r="O32" s="116">
        <v>38.206318000000003</v>
      </c>
      <c r="P32" s="116">
        <v>38.220623000000003</v>
      </c>
      <c r="Q32" s="116">
        <v>38.249493000000001</v>
      </c>
      <c r="R32" s="116">
        <v>38.230080000000001</v>
      </c>
      <c r="S32" s="116">
        <v>38.209507000000002</v>
      </c>
      <c r="T32" s="116">
        <v>38.204478999999999</v>
      </c>
      <c r="U32" s="116">
        <v>38.204224000000004</v>
      </c>
      <c r="V32" s="116">
        <v>38.187893000000003</v>
      </c>
      <c r="W32" s="116">
        <v>38.180140999999999</v>
      </c>
      <c r="X32" s="116">
        <v>38.173969</v>
      </c>
      <c r="Y32" s="116">
        <v>38.160957000000003</v>
      </c>
      <c r="Z32" s="116">
        <v>38.151767999999997</v>
      </c>
      <c r="AA32" s="116">
        <v>38.148342</v>
      </c>
      <c r="AB32" s="116">
        <v>38.153297000000002</v>
      </c>
      <c r="AC32" s="116">
        <v>38.143864000000001</v>
      </c>
      <c r="AD32" s="116">
        <v>38.134365000000003</v>
      </c>
      <c r="AE32" s="116">
        <v>38.120547999999999</v>
      </c>
      <c r="AF32" s="116">
        <v>38.116928000000001</v>
      </c>
      <c r="AG32" s="116">
        <v>38.114223000000003</v>
      </c>
      <c r="AH32" s="115">
        <v>3.3540000000000002E-3</v>
      </c>
    </row>
    <row r="33" spans="1:34" ht="16" customHeight="1">
      <c r="A33" s="13" t="s">
        <v>146</v>
      </c>
      <c r="B33" s="27" t="s">
        <v>147</v>
      </c>
      <c r="C33" s="116">
        <v>42.096587999999997</v>
      </c>
      <c r="D33" s="116">
        <v>44.275084999999997</v>
      </c>
      <c r="E33" s="116">
        <v>44.804096000000001</v>
      </c>
      <c r="F33" s="116">
        <v>45.431927000000002</v>
      </c>
      <c r="G33" s="116">
        <v>46.163592999999999</v>
      </c>
      <c r="H33" s="116">
        <v>46.832709999999999</v>
      </c>
      <c r="I33" s="116">
        <v>47.617274999999999</v>
      </c>
      <c r="J33" s="116">
        <v>47.640335</v>
      </c>
      <c r="K33" s="116">
        <v>47.640335</v>
      </c>
      <c r="L33" s="116">
        <v>47.644813999999997</v>
      </c>
      <c r="M33" s="116">
        <v>47.681995000000001</v>
      </c>
      <c r="N33" s="116">
        <v>47.681995000000001</v>
      </c>
      <c r="O33" s="116">
        <v>47.681995000000001</v>
      </c>
      <c r="P33" s="116">
        <v>47.681995000000001</v>
      </c>
      <c r="Q33" s="116">
        <v>47.681995000000001</v>
      </c>
      <c r="R33" s="116">
        <v>47.681995000000001</v>
      </c>
      <c r="S33" s="116">
        <v>47.681995000000001</v>
      </c>
      <c r="T33" s="116">
        <v>47.681995000000001</v>
      </c>
      <c r="U33" s="116">
        <v>47.681995000000001</v>
      </c>
      <c r="V33" s="116">
        <v>47.681995000000001</v>
      </c>
      <c r="W33" s="116">
        <v>47.681995000000001</v>
      </c>
      <c r="X33" s="116">
        <v>47.681995000000001</v>
      </c>
      <c r="Y33" s="116">
        <v>47.681995000000001</v>
      </c>
      <c r="Z33" s="116">
        <v>47.683205000000001</v>
      </c>
      <c r="AA33" s="116">
        <v>47.684814000000003</v>
      </c>
      <c r="AB33" s="116">
        <v>47.687137999999997</v>
      </c>
      <c r="AC33" s="116">
        <v>47.687137999999997</v>
      </c>
      <c r="AD33" s="116">
        <v>47.687137999999997</v>
      </c>
      <c r="AE33" s="116">
        <v>47.687137999999997</v>
      </c>
      <c r="AF33" s="116">
        <v>47.689449000000003</v>
      </c>
      <c r="AG33" s="116">
        <v>47.689449000000003</v>
      </c>
      <c r="AH33" s="115">
        <v>4.1669999999999997E-3</v>
      </c>
    </row>
    <row r="34" spans="1:34" ht="16" customHeight="1">
      <c r="A34" s="13" t="s">
        <v>148</v>
      </c>
      <c r="B34" s="27" t="s">
        <v>149</v>
      </c>
      <c r="C34" s="116">
        <v>30.906752000000001</v>
      </c>
      <c r="D34" s="116">
        <v>31.515782999999999</v>
      </c>
      <c r="E34" s="116">
        <v>31.942910999999999</v>
      </c>
      <c r="F34" s="116">
        <v>32.461284999999997</v>
      </c>
      <c r="G34" s="116">
        <v>32.917949999999998</v>
      </c>
      <c r="H34" s="116">
        <v>33.400790999999998</v>
      </c>
      <c r="I34" s="116">
        <v>33.955074000000003</v>
      </c>
      <c r="J34" s="116">
        <v>33.955074000000003</v>
      </c>
      <c r="K34" s="116">
        <v>33.955074000000003</v>
      </c>
      <c r="L34" s="116">
        <v>33.955074000000003</v>
      </c>
      <c r="M34" s="116">
        <v>33.955074000000003</v>
      </c>
      <c r="N34" s="116">
        <v>33.955092999999998</v>
      </c>
      <c r="O34" s="116">
        <v>33.955092999999998</v>
      </c>
      <c r="P34" s="116">
        <v>33.955092999999998</v>
      </c>
      <c r="Q34" s="116">
        <v>33.955092999999998</v>
      </c>
      <c r="R34" s="116">
        <v>33.955128000000002</v>
      </c>
      <c r="S34" s="116">
        <v>33.955128000000002</v>
      </c>
      <c r="T34" s="116">
        <v>33.955128000000002</v>
      </c>
      <c r="U34" s="116">
        <v>33.955128000000002</v>
      </c>
      <c r="V34" s="116">
        <v>33.955128000000002</v>
      </c>
      <c r="W34" s="116">
        <v>33.955128000000002</v>
      </c>
      <c r="X34" s="116">
        <v>33.955128000000002</v>
      </c>
      <c r="Y34" s="116">
        <v>33.955128000000002</v>
      </c>
      <c r="Z34" s="116">
        <v>33.955128000000002</v>
      </c>
      <c r="AA34" s="116">
        <v>33.955128000000002</v>
      </c>
      <c r="AB34" s="116">
        <v>33.955128000000002</v>
      </c>
      <c r="AC34" s="116">
        <v>33.955128000000002</v>
      </c>
      <c r="AD34" s="116">
        <v>33.955128000000002</v>
      </c>
      <c r="AE34" s="116">
        <v>33.955128000000002</v>
      </c>
      <c r="AF34" s="116">
        <v>33.955128000000002</v>
      </c>
      <c r="AG34" s="116">
        <v>33.955128000000002</v>
      </c>
      <c r="AH34" s="115">
        <v>3.14E-3</v>
      </c>
    </row>
    <row r="35" spans="1:34" ht="16" customHeight="1">
      <c r="A35" s="13" t="s">
        <v>150</v>
      </c>
      <c r="B35" s="27" t="s">
        <v>151</v>
      </c>
      <c r="C35" s="116">
        <v>35.428043000000002</v>
      </c>
      <c r="D35" s="116">
        <v>36.588160999999999</v>
      </c>
      <c r="E35" s="116">
        <v>37.27243</v>
      </c>
      <c r="F35" s="116">
        <v>37.693686999999997</v>
      </c>
      <c r="G35" s="116">
        <v>38.000155999999997</v>
      </c>
      <c r="H35" s="116">
        <v>38.414771999999999</v>
      </c>
      <c r="I35" s="116">
        <v>38.930225</v>
      </c>
      <c r="J35" s="116">
        <v>39.067492999999999</v>
      </c>
      <c r="K35" s="116">
        <v>39.131560999999998</v>
      </c>
      <c r="L35" s="116">
        <v>39.187083999999999</v>
      </c>
      <c r="M35" s="116">
        <v>39.367001000000002</v>
      </c>
      <c r="N35" s="116">
        <v>39.458767000000002</v>
      </c>
      <c r="O35" s="116">
        <v>39.570411999999997</v>
      </c>
      <c r="P35" s="116">
        <v>39.688381</v>
      </c>
      <c r="Q35" s="116">
        <v>39.842903</v>
      </c>
      <c r="R35" s="116">
        <v>39.925739</v>
      </c>
      <c r="S35" s="116">
        <v>40.007632999999998</v>
      </c>
      <c r="T35" s="116">
        <v>40.122059</v>
      </c>
      <c r="U35" s="116">
        <v>40.263226000000003</v>
      </c>
      <c r="V35" s="116">
        <v>40.363658999999998</v>
      </c>
      <c r="W35" s="116">
        <v>40.483314999999997</v>
      </c>
      <c r="X35" s="116">
        <v>40.567554000000001</v>
      </c>
      <c r="Y35" s="116">
        <v>40.636898000000002</v>
      </c>
      <c r="Z35" s="116">
        <v>40.715224999999997</v>
      </c>
      <c r="AA35" s="116">
        <v>40.813823999999997</v>
      </c>
      <c r="AB35" s="116">
        <v>40.933928999999999</v>
      </c>
      <c r="AC35" s="116">
        <v>41.032744999999998</v>
      </c>
      <c r="AD35" s="116">
        <v>41.136253000000004</v>
      </c>
      <c r="AE35" s="116">
        <v>41.233733999999998</v>
      </c>
      <c r="AF35" s="116">
        <v>41.366283000000003</v>
      </c>
      <c r="AG35" s="116">
        <v>41.510693000000003</v>
      </c>
      <c r="AH35" s="115">
        <v>5.2960000000000004E-3</v>
      </c>
    </row>
    <row r="36" spans="1:34" ht="16" customHeight="1">
      <c r="A36" s="13" t="s">
        <v>152</v>
      </c>
      <c r="B36" s="27" t="s">
        <v>153</v>
      </c>
      <c r="C36" s="116">
        <v>43.264011000000004</v>
      </c>
      <c r="D36" s="116">
        <v>45.133468999999998</v>
      </c>
      <c r="E36" s="116">
        <v>45.638382</v>
      </c>
      <c r="F36" s="116">
        <v>46.329559000000003</v>
      </c>
      <c r="G36" s="116">
        <v>46.974044999999997</v>
      </c>
      <c r="H36" s="116">
        <v>47.544497999999997</v>
      </c>
      <c r="I36" s="116">
        <v>48.288283999999997</v>
      </c>
      <c r="J36" s="116">
        <v>48.419249999999998</v>
      </c>
      <c r="K36" s="116">
        <v>48.519196000000001</v>
      </c>
      <c r="L36" s="116">
        <v>48.602192000000002</v>
      </c>
      <c r="M36" s="116">
        <v>48.758029999999998</v>
      </c>
      <c r="N36" s="116">
        <v>48.944358999999999</v>
      </c>
      <c r="O36" s="116">
        <v>49.116050999999999</v>
      </c>
      <c r="P36" s="116">
        <v>49.343533000000001</v>
      </c>
      <c r="Q36" s="116">
        <v>49.588878999999999</v>
      </c>
      <c r="R36" s="116">
        <v>49.838386999999997</v>
      </c>
      <c r="S36" s="116">
        <v>50.062164000000003</v>
      </c>
      <c r="T36" s="116">
        <v>50.324268000000004</v>
      </c>
      <c r="U36" s="116">
        <v>50.609341000000001</v>
      </c>
      <c r="V36" s="116">
        <v>50.887779000000002</v>
      </c>
      <c r="W36" s="116">
        <v>51.161552</v>
      </c>
      <c r="X36" s="116">
        <v>51.375084000000001</v>
      </c>
      <c r="Y36" s="116">
        <v>51.577618000000001</v>
      </c>
      <c r="Z36" s="116">
        <v>51.784939000000001</v>
      </c>
      <c r="AA36" s="116">
        <v>52.021469000000003</v>
      </c>
      <c r="AB36" s="116">
        <v>52.278286000000001</v>
      </c>
      <c r="AC36" s="116">
        <v>52.554256000000002</v>
      </c>
      <c r="AD36" s="116">
        <v>52.823684999999998</v>
      </c>
      <c r="AE36" s="116">
        <v>53.105880999999997</v>
      </c>
      <c r="AF36" s="116">
        <v>53.415283000000002</v>
      </c>
      <c r="AG36" s="116">
        <v>53.766708000000001</v>
      </c>
      <c r="AH36" s="115">
        <v>7.2709999999999997E-3</v>
      </c>
    </row>
    <row r="37" spans="1:34" ht="16" customHeight="1">
      <c r="A37" s="13" t="s">
        <v>154</v>
      </c>
      <c r="B37" s="27" t="s">
        <v>155</v>
      </c>
      <c r="C37" s="116">
        <v>31.765070000000001</v>
      </c>
      <c r="D37" s="116">
        <v>32.790131000000002</v>
      </c>
      <c r="E37" s="116">
        <v>33.304336999999997</v>
      </c>
      <c r="F37" s="116">
        <v>33.675227999999997</v>
      </c>
      <c r="G37" s="116">
        <v>33.948895</v>
      </c>
      <c r="H37" s="116">
        <v>34.370635999999998</v>
      </c>
      <c r="I37" s="116">
        <v>34.850887</v>
      </c>
      <c r="J37" s="116">
        <v>34.987330999999998</v>
      </c>
      <c r="K37" s="116">
        <v>35.027724999999997</v>
      </c>
      <c r="L37" s="116">
        <v>35.055889000000001</v>
      </c>
      <c r="M37" s="116">
        <v>35.139995999999996</v>
      </c>
      <c r="N37" s="116">
        <v>35.184066999999999</v>
      </c>
      <c r="O37" s="116">
        <v>35.253815000000003</v>
      </c>
      <c r="P37" s="116">
        <v>35.313755</v>
      </c>
      <c r="Q37" s="116">
        <v>35.395432</v>
      </c>
      <c r="R37" s="116">
        <v>35.447819000000003</v>
      </c>
      <c r="S37" s="116">
        <v>35.509632000000003</v>
      </c>
      <c r="T37" s="116">
        <v>35.580489999999998</v>
      </c>
      <c r="U37" s="116">
        <v>35.672145999999998</v>
      </c>
      <c r="V37" s="116">
        <v>35.736598999999998</v>
      </c>
      <c r="W37" s="116">
        <v>35.815669999999997</v>
      </c>
      <c r="X37" s="116">
        <v>35.866309999999999</v>
      </c>
      <c r="Y37" s="116">
        <v>35.911537000000003</v>
      </c>
      <c r="Z37" s="116">
        <v>35.962077999999998</v>
      </c>
      <c r="AA37" s="116">
        <v>36.021683000000003</v>
      </c>
      <c r="AB37" s="116">
        <v>36.090629999999997</v>
      </c>
      <c r="AC37" s="116">
        <v>36.147751</v>
      </c>
      <c r="AD37" s="116">
        <v>36.213341</v>
      </c>
      <c r="AE37" s="116">
        <v>36.274783999999997</v>
      </c>
      <c r="AF37" s="116">
        <v>36.358317999999997</v>
      </c>
      <c r="AG37" s="116">
        <v>36.442936000000003</v>
      </c>
      <c r="AH37" s="115">
        <v>4.5900000000000003E-3</v>
      </c>
    </row>
    <row r="38" spans="1:34" ht="16" customHeight="1">
      <c r="A38" s="13" t="s">
        <v>156</v>
      </c>
      <c r="B38" s="27" t="s">
        <v>157</v>
      </c>
      <c r="C38" s="116">
        <v>35.306621999999997</v>
      </c>
      <c r="D38" s="116">
        <v>36.467899000000003</v>
      </c>
      <c r="E38" s="116">
        <v>37.145805000000003</v>
      </c>
      <c r="F38" s="116">
        <v>37.564754000000001</v>
      </c>
      <c r="G38" s="116">
        <v>37.869587000000003</v>
      </c>
      <c r="H38" s="116">
        <v>38.261166000000003</v>
      </c>
      <c r="I38" s="116">
        <v>38.678328999999998</v>
      </c>
      <c r="J38" s="116">
        <v>38.782119999999999</v>
      </c>
      <c r="K38" s="116">
        <v>38.833714000000001</v>
      </c>
      <c r="L38" s="116">
        <v>38.876083000000001</v>
      </c>
      <c r="M38" s="116">
        <v>39.031016999999999</v>
      </c>
      <c r="N38" s="116">
        <v>39.097121999999999</v>
      </c>
      <c r="O38" s="116">
        <v>39.178814000000003</v>
      </c>
      <c r="P38" s="116">
        <v>39.263396999999998</v>
      </c>
      <c r="Q38" s="116">
        <v>39.380603999999998</v>
      </c>
      <c r="R38" s="116">
        <v>39.428646000000001</v>
      </c>
      <c r="S38" s="116">
        <v>39.476784000000002</v>
      </c>
      <c r="T38" s="116">
        <v>39.553840999999998</v>
      </c>
      <c r="U38" s="116">
        <v>39.655147999999997</v>
      </c>
      <c r="V38" s="116">
        <v>39.718604999999997</v>
      </c>
      <c r="W38" s="116">
        <v>39.800255</v>
      </c>
      <c r="X38" s="116">
        <v>39.857684999999996</v>
      </c>
      <c r="Y38" s="116">
        <v>39.902507999999997</v>
      </c>
      <c r="Z38" s="116">
        <v>39.954895</v>
      </c>
      <c r="AA38" s="116">
        <v>40.024872000000002</v>
      </c>
      <c r="AB38" s="116">
        <v>40.112934000000003</v>
      </c>
      <c r="AC38" s="116">
        <v>40.181061</v>
      </c>
      <c r="AD38" s="116">
        <v>40.254047</v>
      </c>
      <c r="AE38" s="116">
        <v>40.320404000000003</v>
      </c>
      <c r="AF38" s="116">
        <v>40.416508</v>
      </c>
      <c r="AG38" s="116">
        <v>40.521500000000003</v>
      </c>
      <c r="AH38" s="115">
        <v>4.6030000000000003E-3</v>
      </c>
    </row>
    <row r="39" spans="1:34" ht="16" customHeight="1">
      <c r="A39" s="13" t="s">
        <v>158</v>
      </c>
      <c r="B39" s="27" t="s">
        <v>159</v>
      </c>
      <c r="C39" s="116">
        <v>42.996372000000001</v>
      </c>
      <c r="D39" s="116">
        <v>44.885829999999999</v>
      </c>
      <c r="E39" s="116">
        <v>45.388092</v>
      </c>
      <c r="F39" s="116">
        <v>46.068283000000001</v>
      </c>
      <c r="G39" s="116">
        <v>46.702300999999999</v>
      </c>
      <c r="H39" s="116">
        <v>47.265957</v>
      </c>
      <c r="I39" s="116">
        <v>47.99147</v>
      </c>
      <c r="J39" s="116">
        <v>48.105293000000003</v>
      </c>
      <c r="K39" s="116">
        <v>48.179577000000002</v>
      </c>
      <c r="L39" s="116">
        <v>48.231701000000001</v>
      </c>
      <c r="M39" s="116">
        <v>48.343479000000002</v>
      </c>
      <c r="N39" s="116">
        <v>48.473526</v>
      </c>
      <c r="O39" s="116">
        <v>48.589264</v>
      </c>
      <c r="P39" s="116">
        <v>48.747790999999999</v>
      </c>
      <c r="Q39" s="116">
        <v>48.918312</v>
      </c>
      <c r="R39" s="116">
        <v>49.085320000000003</v>
      </c>
      <c r="S39" s="116">
        <v>49.232787999999999</v>
      </c>
      <c r="T39" s="116">
        <v>49.410697999999996</v>
      </c>
      <c r="U39" s="116">
        <v>49.605431000000003</v>
      </c>
      <c r="V39" s="116">
        <v>49.791992</v>
      </c>
      <c r="W39" s="116">
        <v>49.975594000000001</v>
      </c>
      <c r="X39" s="116">
        <v>50.118858000000003</v>
      </c>
      <c r="Y39" s="116">
        <v>50.253036000000002</v>
      </c>
      <c r="Z39" s="116">
        <v>50.390746999999998</v>
      </c>
      <c r="AA39" s="116">
        <v>50.551330999999998</v>
      </c>
      <c r="AB39" s="116">
        <v>50.726044000000002</v>
      </c>
      <c r="AC39" s="116">
        <v>50.913406000000002</v>
      </c>
      <c r="AD39" s="116">
        <v>51.097149000000002</v>
      </c>
      <c r="AE39" s="116">
        <v>51.287188999999998</v>
      </c>
      <c r="AF39" s="116">
        <v>51.498286999999998</v>
      </c>
      <c r="AG39" s="116">
        <v>51.738174000000001</v>
      </c>
      <c r="AH39" s="115">
        <v>6.1879999999999999E-3</v>
      </c>
    </row>
    <row r="40" spans="1:34" ht="16" customHeight="1">
      <c r="A40" s="13" t="s">
        <v>160</v>
      </c>
      <c r="B40" s="27" t="s">
        <v>161</v>
      </c>
      <c r="C40" s="116">
        <v>31.697340000000001</v>
      </c>
      <c r="D40" s="116">
        <v>32.714511999999999</v>
      </c>
      <c r="E40" s="116">
        <v>33.224262000000003</v>
      </c>
      <c r="F40" s="116">
        <v>33.594929</v>
      </c>
      <c r="G40" s="116">
        <v>33.868374000000003</v>
      </c>
      <c r="H40" s="116">
        <v>34.261592999999998</v>
      </c>
      <c r="I40" s="116">
        <v>34.620468000000002</v>
      </c>
      <c r="J40" s="116">
        <v>34.719250000000002</v>
      </c>
      <c r="K40" s="116">
        <v>34.751755000000003</v>
      </c>
      <c r="L40" s="116">
        <v>34.772854000000002</v>
      </c>
      <c r="M40" s="116">
        <v>34.839573000000001</v>
      </c>
      <c r="N40" s="116">
        <v>34.868819999999999</v>
      </c>
      <c r="O40" s="116">
        <v>34.918171000000001</v>
      </c>
      <c r="P40" s="116">
        <v>34.957504</v>
      </c>
      <c r="Q40" s="116">
        <v>35.015827000000002</v>
      </c>
      <c r="R40" s="116">
        <v>35.049236000000001</v>
      </c>
      <c r="S40" s="116">
        <v>35.091113999999997</v>
      </c>
      <c r="T40" s="116">
        <v>35.140182000000003</v>
      </c>
      <c r="U40" s="116">
        <v>35.208857999999999</v>
      </c>
      <c r="V40" s="116">
        <v>35.253444999999999</v>
      </c>
      <c r="W40" s="116">
        <v>35.311042999999998</v>
      </c>
      <c r="X40" s="116">
        <v>35.348305000000003</v>
      </c>
      <c r="Y40" s="116">
        <v>35.381889000000001</v>
      </c>
      <c r="Z40" s="116">
        <v>35.419429999999998</v>
      </c>
      <c r="AA40" s="116">
        <v>35.464706</v>
      </c>
      <c r="AB40" s="116">
        <v>35.517353</v>
      </c>
      <c r="AC40" s="116">
        <v>35.560341000000001</v>
      </c>
      <c r="AD40" s="116">
        <v>35.610996</v>
      </c>
      <c r="AE40" s="116">
        <v>35.657856000000002</v>
      </c>
      <c r="AF40" s="116">
        <v>35.722625999999998</v>
      </c>
      <c r="AG40" s="116">
        <v>35.788241999999997</v>
      </c>
      <c r="AH40" s="115">
        <v>4.0540000000000003E-3</v>
      </c>
    </row>
    <row r="41" spans="1:34" ht="16" customHeight="1">
      <c r="A41" s="13" t="s">
        <v>162</v>
      </c>
      <c r="B41" s="27" t="s">
        <v>163</v>
      </c>
      <c r="C41" s="116">
        <v>28.801698999999999</v>
      </c>
      <c r="D41" s="116">
        <v>29.748508000000001</v>
      </c>
      <c r="E41" s="116">
        <v>30.302168000000002</v>
      </c>
      <c r="F41" s="116">
        <v>30.643736000000001</v>
      </c>
      <c r="G41" s="116">
        <v>30.892097</v>
      </c>
      <c r="H41" s="116">
        <v>31.211321000000002</v>
      </c>
      <c r="I41" s="116">
        <v>31.551421999999999</v>
      </c>
      <c r="J41" s="116">
        <v>31.636091</v>
      </c>
      <c r="K41" s="116">
        <v>31.678196</v>
      </c>
      <c r="L41" s="116">
        <v>31.712803000000001</v>
      </c>
      <c r="M41" s="116">
        <v>31.839462000000001</v>
      </c>
      <c r="N41" s="116">
        <v>31.893412000000001</v>
      </c>
      <c r="O41" s="116">
        <v>31.960094000000002</v>
      </c>
      <c r="P41" s="116">
        <v>32.029114</v>
      </c>
      <c r="Q41" s="116">
        <v>32.124813000000003</v>
      </c>
      <c r="R41" s="116">
        <v>32.163910000000001</v>
      </c>
      <c r="S41" s="116">
        <v>32.203082999999999</v>
      </c>
      <c r="T41" s="116">
        <v>32.265900000000002</v>
      </c>
      <c r="U41" s="116">
        <v>32.348514999999999</v>
      </c>
      <c r="V41" s="116">
        <v>32.400196000000001</v>
      </c>
      <c r="W41" s="116">
        <v>32.466754999999999</v>
      </c>
      <c r="X41" s="116">
        <v>32.513561000000003</v>
      </c>
      <c r="Y41" s="116">
        <v>32.550055999999998</v>
      </c>
      <c r="Z41" s="116">
        <v>32.592742999999999</v>
      </c>
      <c r="AA41" s="116">
        <v>32.649788000000001</v>
      </c>
      <c r="AB41" s="116">
        <v>32.721618999999997</v>
      </c>
      <c r="AC41" s="116">
        <v>32.77713</v>
      </c>
      <c r="AD41" s="116">
        <v>32.836616999999997</v>
      </c>
      <c r="AE41" s="116">
        <v>32.890667000000001</v>
      </c>
      <c r="AF41" s="116">
        <v>32.969020999999998</v>
      </c>
      <c r="AG41" s="116">
        <v>33.054625999999999</v>
      </c>
      <c r="AH41" s="115">
        <v>4.6010000000000001E-3</v>
      </c>
    </row>
    <row r="42" spans="1:34" ht="16" customHeight="1">
      <c r="A42" s="13" t="s">
        <v>164</v>
      </c>
      <c r="B42" s="27" t="s">
        <v>165</v>
      </c>
      <c r="C42" s="116">
        <v>35.111472999999997</v>
      </c>
      <c r="D42" s="116">
        <v>36.654429999999998</v>
      </c>
      <c r="E42" s="116">
        <v>37.064587000000003</v>
      </c>
      <c r="F42" s="116">
        <v>37.620041000000001</v>
      </c>
      <c r="G42" s="116">
        <v>38.137787000000003</v>
      </c>
      <c r="H42" s="116">
        <v>38.598075999999999</v>
      </c>
      <c r="I42" s="116">
        <v>39.190544000000003</v>
      </c>
      <c r="J42" s="116">
        <v>39.283493</v>
      </c>
      <c r="K42" s="116">
        <v>39.344154000000003</v>
      </c>
      <c r="L42" s="116">
        <v>39.386718999999999</v>
      </c>
      <c r="M42" s="116">
        <v>39.477997000000002</v>
      </c>
      <c r="N42" s="116">
        <v>39.584198000000001</v>
      </c>
      <c r="O42" s="116">
        <v>39.678711</v>
      </c>
      <c r="P42" s="116">
        <v>39.808166999999997</v>
      </c>
      <c r="Q42" s="116">
        <v>39.947414000000002</v>
      </c>
      <c r="R42" s="116">
        <v>40.083796999999997</v>
      </c>
      <c r="S42" s="116">
        <v>40.204219999999999</v>
      </c>
      <c r="T42" s="116">
        <v>40.349505999999998</v>
      </c>
      <c r="U42" s="116">
        <v>40.508526000000003</v>
      </c>
      <c r="V42" s="116">
        <v>40.660873000000002</v>
      </c>
      <c r="W42" s="116">
        <v>40.810805999999999</v>
      </c>
      <c r="X42" s="116">
        <v>40.927799</v>
      </c>
      <c r="Y42" s="116">
        <v>41.037373000000002</v>
      </c>
      <c r="Z42" s="116">
        <v>41.149825999999997</v>
      </c>
      <c r="AA42" s="116">
        <v>41.280963999999997</v>
      </c>
      <c r="AB42" s="116">
        <v>41.423634</v>
      </c>
      <c r="AC42" s="116">
        <v>41.576636999999998</v>
      </c>
      <c r="AD42" s="116">
        <v>41.726685000000003</v>
      </c>
      <c r="AE42" s="116">
        <v>41.881874000000003</v>
      </c>
      <c r="AF42" s="116">
        <v>42.054259999999999</v>
      </c>
      <c r="AG42" s="116">
        <v>42.250155999999997</v>
      </c>
      <c r="AH42" s="115">
        <v>6.1879999999999999E-3</v>
      </c>
    </row>
    <row r="43" spans="1:34" ht="16" customHeight="1">
      <c r="A43" s="13" t="s">
        <v>166</v>
      </c>
      <c r="B43" s="27" t="s">
        <v>167</v>
      </c>
      <c r="C43" s="116">
        <v>25.844681000000001</v>
      </c>
      <c r="D43" s="116">
        <v>26.674040000000002</v>
      </c>
      <c r="E43" s="116">
        <v>27.089670000000002</v>
      </c>
      <c r="F43" s="116">
        <v>27.391895000000002</v>
      </c>
      <c r="G43" s="116">
        <v>27.614851000000002</v>
      </c>
      <c r="H43" s="116">
        <v>27.935465000000001</v>
      </c>
      <c r="I43" s="116">
        <v>28.228076999999999</v>
      </c>
      <c r="J43" s="116">
        <v>28.308620000000001</v>
      </c>
      <c r="K43" s="116">
        <v>28.335122999999999</v>
      </c>
      <c r="L43" s="116">
        <v>28.352325</v>
      </c>
      <c r="M43" s="116">
        <v>28.406727</v>
      </c>
      <c r="N43" s="116">
        <v>28.430572999999999</v>
      </c>
      <c r="O43" s="116">
        <v>28.470811999999999</v>
      </c>
      <c r="P43" s="116">
        <v>28.502882</v>
      </c>
      <c r="Q43" s="116">
        <v>28.550436000000001</v>
      </c>
      <c r="R43" s="116">
        <v>28.577677000000001</v>
      </c>
      <c r="S43" s="116">
        <v>28.611822</v>
      </c>
      <c r="T43" s="116">
        <v>28.651831000000001</v>
      </c>
      <c r="U43" s="116">
        <v>28.707827000000002</v>
      </c>
      <c r="V43" s="116">
        <v>28.744178999999999</v>
      </c>
      <c r="W43" s="116">
        <v>28.791143000000002</v>
      </c>
      <c r="X43" s="116">
        <v>28.821524</v>
      </c>
      <c r="Y43" s="116">
        <v>28.848907000000001</v>
      </c>
      <c r="Z43" s="116">
        <v>28.879517</v>
      </c>
      <c r="AA43" s="116">
        <v>28.916433000000001</v>
      </c>
      <c r="AB43" s="116">
        <v>28.95936</v>
      </c>
      <c r="AC43" s="116">
        <v>28.994409999999998</v>
      </c>
      <c r="AD43" s="116">
        <v>29.035710999999999</v>
      </c>
      <c r="AE43" s="116">
        <v>29.073919</v>
      </c>
      <c r="AF43" s="116">
        <v>29.126729999999998</v>
      </c>
      <c r="AG43" s="116">
        <v>29.180230999999999</v>
      </c>
      <c r="AH43" s="115">
        <v>4.0540000000000003E-3</v>
      </c>
    </row>
    <row r="44" spans="1:34" ht="16" customHeight="1">
      <c r="A44" s="13" t="s">
        <v>168</v>
      </c>
      <c r="B44" s="27" t="s">
        <v>169</v>
      </c>
      <c r="C44" s="116">
        <v>24.007415999999999</v>
      </c>
      <c r="D44" s="116">
        <v>24.486086</v>
      </c>
      <c r="E44" s="116">
        <v>24.981627</v>
      </c>
      <c r="F44" s="116">
        <v>25.485527000000001</v>
      </c>
      <c r="G44" s="116">
        <v>25.988057999999999</v>
      </c>
      <c r="H44" s="116">
        <v>26.474716000000001</v>
      </c>
      <c r="I44" s="116">
        <v>26.937756</v>
      </c>
      <c r="J44" s="116">
        <v>27.360711999999999</v>
      </c>
      <c r="K44" s="116">
        <v>27.755447</v>
      </c>
      <c r="L44" s="116">
        <v>28.123076999999999</v>
      </c>
      <c r="M44" s="116">
        <v>28.466404000000001</v>
      </c>
      <c r="N44" s="116">
        <v>28.784511999999999</v>
      </c>
      <c r="O44" s="116">
        <v>29.082840000000001</v>
      </c>
      <c r="P44" s="116">
        <v>29.358751000000002</v>
      </c>
      <c r="Q44" s="116">
        <v>29.61619</v>
      </c>
      <c r="R44" s="116">
        <v>29.854928999999998</v>
      </c>
      <c r="S44" s="116">
        <v>30.072607000000001</v>
      </c>
      <c r="T44" s="116">
        <v>30.27281</v>
      </c>
      <c r="U44" s="116">
        <v>30.457588000000001</v>
      </c>
      <c r="V44" s="116">
        <v>30.626141000000001</v>
      </c>
      <c r="W44" s="116">
        <v>30.778158000000001</v>
      </c>
      <c r="X44" s="116">
        <v>30.917082000000001</v>
      </c>
      <c r="Y44" s="116">
        <v>31.042815999999998</v>
      </c>
      <c r="Z44" s="116">
        <v>31.156669999999998</v>
      </c>
      <c r="AA44" s="116">
        <v>31.261284</v>
      </c>
      <c r="AB44" s="116">
        <v>31.362148000000001</v>
      </c>
      <c r="AC44" s="116">
        <v>31.456233999999998</v>
      </c>
      <c r="AD44" s="116">
        <v>31.544521</v>
      </c>
      <c r="AE44" s="116">
        <v>31.628166</v>
      </c>
      <c r="AF44" s="116">
        <v>31.708237</v>
      </c>
      <c r="AG44" s="116">
        <v>31.786325000000001</v>
      </c>
      <c r="AH44" s="115">
        <v>9.4000000000000004E-3</v>
      </c>
    </row>
    <row r="45" spans="1:34" ht="16" customHeight="1">
      <c r="A45" s="13" t="s">
        <v>170</v>
      </c>
      <c r="B45" s="27" t="s">
        <v>171</v>
      </c>
      <c r="C45" s="116">
        <v>15.199754</v>
      </c>
      <c r="D45" s="116">
        <v>15.353821</v>
      </c>
      <c r="E45" s="116">
        <v>15.448406</v>
      </c>
      <c r="F45" s="116">
        <v>15.622237999999999</v>
      </c>
      <c r="G45" s="116">
        <v>15.81757</v>
      </c>
      <c r="H45" s="116">
        <v>16.041328</v>
      </c>
      <c r="I45" s="116">
        <v>16.265792999999999</v>
      </c>
      <c r="J45" s="116">
        <v>16.466480000000001</v>
      </c>
      <c r="K45" s="116">
        <v>16.497278000000001</v>
      </c>
      <c r="L45" s="116">
        <v>16.596568999999999</v>
      </c>
      <c r="M45" s="116">
        <v>16.667781999999999</v>
      </c>
      <c r="N45" s="116">
        <v>16.698370000000001</v>
      </c>
      <c r="O45" s="116">
        <v>16.697184</v>
      </c>
      <c r="P45" s="116">
        <v>16.679576999999998</v>
      </c>
      <c r="Q45" s="116">
        <v>16.663025000000001</v>
      </c>
      <c r="R45" s="116">
        <v>16.602713000000001</v>
      </c>
      <c r="S45" s="116">
        <v>16.590809</v>
      </c>
      <c r="T45" s="116">
        <v>16.534374</v>
      </c>
      <c r="U45" s="116">
        <v>16.533842</v>
      </c>
      <c r="V45" s="116">
        <v>16.544965999999999</v>
      </c>
      <c r="W45" s="116">
        <v>16.561909</v>
      </c>
      <c r="X45" s="116">
        <v>16.581676000000002</v>
      </c>
      <c r="Y45" s="116">
        <v>16.602395999999999</v>
      </c>
      <c r="Z45" s="116">
        <v>16.622173</v>
      </c>
      <c r="AA45" s="116">
        <v>16.640326999999999</v>
      </c>
      <c r="AB45" s="116">
        <v>16.654378999999999</v>
      </c>
      <c r="AC45" s="116">
        <v>16.654675999999998</v>
      </c>
      <c r="AD45" s="116">
        <v>16.640571999999999</v>
      </c>
      <c r="AE45" s="116">
        <v>16.624404999999999</v>
      </c>
      <c r="AF45" s="116">
        <v>16.605186</v>
      </c>
      <c r="AG45" s="116">
        <v>16.580959</v>
      </c>
      <c r="AH45" s="115">
        <v>2.9030000000000002E-3</v>
      </c>
    </row>
    <row r="46" spans="1:34" ht="16" customHeight="1">
      <c r="A46" s="13" t="s">
        <v>172</v>
      </c>
      <c r="B46" s="27" t="s">
        <v>173</v>
      </c>
      <c r="C46" s="116">
        <v>14.042013000000001</v>
      </c>
      <c r="D46" s="116">
        <v>14.21312</v>
      </c>
      <c r="E46" s="116">
        <v>14.399702</v>
      </c>
      <c r="F46" s="116">
        <v>14.594484</v>
      </c>
      <c r="G46" s="116">
        <v>14.784065</v>
      </c>
      <c r="H46" s="116">
        <v>14.924958999999999</v>
      </c>
      <c r="I46" s="116">
        <v>15.072552999999999</v>
      </c>
      <c r="J46" s="116">
        <v>15.224613</v>
      </c>
      <c r="K46" s="116">
        <v>15.367048</v>
      </c>
      <c r="L46" s="116">
        <v>15.509262</v>
      </c>
      <c r="M46" s="116">
        <v>15.641028</v>
      </c>
      <c r="N46" s="116">
        <v>15.764213</v>
      </c>
      <c r="O46" s="116">
        <v>15.872323</v>
      </c>
      <c r="P46" s="116">
        <v>15.966248999999999</v>
      </c>
      <c r="Q46" s="116">
        <v>16.044874</v>
      </c>
      <c r="R46" s="116">
        <v>16.111972999999999</v>
      </c>
      <c r="S46" s="116">
        <v>16.168406999999998</v>
      </c>
      <c r="T46" s="116">
        <v>16.206693999999999</v>
      </c>
      <c r="U46" s="116">
        <v>16.243071</v>
      </c>
      <c r="V46" s="116">
        <v>16.277208000000002</v>
      </c>
      <c r="W46" s="116">
        <v>16.308487</v>
      </c>
      <c r="X46" s="116">
        <v>16.336770999999999</v>
      </c>
      <c r="Y46" s="116">
        <v>16.371603</v>
      </c>
      <c r="Z46" s="116">
        <v>16.397507000000001</v>
      </c>
      <c r="AA46" s="116">
        <v>16.420390999999999</v>
      </c>
      <c r="AB46" s="116">
        <v>16.442827000000001</v>
      </c>
      <c r="AC46" s="116">
        <v>16.445042000000001</v>
      </c>
      <c r="AD46" s="116">
        <v>16.467030000000001</v>
      </c>
      <c r="AE46" s="116">
        <v>16.490675</v>
      </c>
      <c r="AF46" s="116">
        <v>16.51276</v>
      </c>
      <c r="AG46" s="116">
        <v>16.532233999999999</v>
      </c>
      <c r="AH46" s="115">
        <v>5.457E-3</v>
      </c>
    </row>
    <row r="47" spans="1:34" ht="16" customHeight="1">
      <c r="A47" s="13" t="s">
        <v>174</v>
      </c>
      <c r="B47" s="27" t="s">
        <v>175</v>
      </c>
      <c r="C47" s="116">
        <v>7.2381820000000001</v>
      </c>
      <c r="D47" s="116">
        <v>7.3106159999999996</v>
      </c>
      <c r="E47" s="116">
        <v>7.3899470000000003</v>
      </c>
      <c r="F47" s="116">
        <v>7.4766839999999997</v>
      </c>
      <c r="G47" s="116">
        <v>7.5747020000000003</v>
      </c>
      <c r="H47" s="116">
        <v>7.6863190000000001</v>
      </c>
      <c r="I47" s="116">
        <v>7.8097300000000001</v>
      </c>
      <c r="J47" s="116">
        <v>7.9445509999999997</v>
      </c>
      <c r="K47" s="116">
        <v>8.0834469999999996</v>
      </c>
      <c r="L47" s="116">
        <v>8.2308409999999999</v>
      </c>
      <c r="M47" s="116">
        <v>8.3825810000000001</v>
      </c>
      <c r="N47" s="116">
        <v>8.5364249999999995</v>
      </c>
      <c r="O47" s="116">
        <v>8.6869969999999999</v>
      </c>
      <c r="P47" s="116">
        <v>8.8273569999999992</v>
      </c>
      <c r="Q47" s="116">
        <v>8.9563369999999995</v>
      </c>
      <c r="R47" s="116">
        <v>9.0734739999999992</v>
      </c>
      <c r="S47" s="116">
        <v>9.1788989999999995</v>
      </c>
      <c r="T47" s="116">
        <v>9.2730540000000001</v>
      </c>
      <c r="U47" s="116">
        <v>9.3587240000000005</v>
      </c>
      <c r="V47" s="116">
        <v>9.4375730000000004</v>
      </c>
      <c r="W47" s="116">
        <v>9.5084759999999999</v>
      </c>
      <c r="X47" s="116">
        <v>9.5729869999999995</v>
      </c>
      <c r="Y47" s="116">
        <v>9.6297499999999996</v>
      </c>
      <c r="Z47" s="116">
        <v>9.6799700000000009</v>
      </c>
      <c r="AA47" s="116">
        <v>9.7249739999999996</v>
      </c>
      <c r="AB47" s="116">
        <v>9.7670279999999998</v>
      </c>
      <c r="AC47" s="116">
        <v>9.8068919999999995</v>
      </c>
      <c r="AD47" s="116">
        <v>9.8463150000000006</v>
      </c>
      <c r="AE47" s="116">
        <v>9.8857769999999991</v>
      </c>
      <c r="AF47" s="116">
        <v>9.9239499999999996</v>
      </c>
      <c r="AG47" s="116">
        <v>9.9616579999999999</v>
      </c>
      <c r="AH47" s="115">
        <v>1.0703000000000001E-2</v>
      </c>
    </row>
    <row r="48" spans="1:34">
      <c r="B48" s="23" t="s">
        <v>176</v>
      </c>
    </row>
    <row r="49" spans="1:34" ht="16" customHeight="1">
      <c r="A49" s="13" t="s">
        <v>177</v>
      </c>
      <c r="B49" s="27" t="s">
        <v>178</v>
      </c>
      <c r="C49" s="116">
        <v>71.028343000000007</v>
      </c>
      <c r="D49" s="116">
        <v>72.220389999999995</v>
      </c>
      <c r="E49" s="116">
        <v>72.564766000000006</v>
      </c>
      <c r="F49" s="116">
        <v>73.078918000000002</v>
      </c>
      <c r="G49" s="116">
        <v>73.855468999999999</v>
      </c>
      <c r="H49" s="116">
        <v>74.440651000000003</v>
      </c>
      <c r="I49" s="116">
        <v>74.946922000000001</v>
      </c>
      <c r="J49" s="116">
        <v>75.432518000000002</v>
      </c>
      <c r="K49" s="116">
        <v>75.920792000000006</v>
      </c>
      <c r="L49" s="116">
        <v>76.399238999999994</v>
      </c>
      <c r="M49" s="116">
        <v>76.903839000000005</v>
      </c>
      <c r="N49" s="116">
        <v>77.42765</v>
      </c>
      <c r="O49" s="116">
        <v>77.983635000000007</v>
      </c>
      <c r="P49" s="116">
        <v>78.569892999999993</v>
      </c>
      <c r="Q49" s="116">
        <v>79.171509</v>
      </c>
      <c r="R49" s="116">
        <v>79.797179999999997</v>
      </c>
      <c r="S49" s="116">
        <v>80.421959000000001</v>
      </c>
      <c r="T49" s="116">
        <v>81.046386999999996</v>
      </c>
      <c r="U49" s="116">
        <v>81.662766000000005</v>
      </c>
      <c r="V49" s="116">
        <v>82.260727000000003</v>
      </c>
      <c r="W49" s="116">
        <v>82.849082999999993</v>
      </c>
      <c r="X49" s="116">
        <v>83.432929999999999</v>
      </c>
      <c r="Y49" s="116">
        <v>84.016846000000001</v>
      </c>
      <c r="Z49" s="116">
        <v>84.607123999999999</v>
      </c>
      <c r="AA49" s="116">
        <v>85.178466999999998</v>
      </c>
      <c r="AB49" s="116">
        <v>85.733245999999994</v>
      </c>
      <c r="AC49" s="116">
        <v>86.278441999999998</v>
      </c>
      <c r="AD49" s="116">
        <v>86.813041999999996</v>
      </c>
      <c r="AE49" s="116">
        <v>87.369904000000005</v>
      </c>
      <c r="AF49" s="116">
        <v>87.921379000000002</v>
      </c>
      <c r="AG49" s="116">
        <v>88.469986000000006</v>
      </c>
      <c r="AH49" s="115">
        <v>7.3460000000000001E-3</v>
      </c>
    </row>
    <row r="50" spans="1:34" ht="15" customHeight="1">
      <c r="B50" s="23" t="s">
        <v>179</v>
      </c>
    </row>
    <row r="51" spans="1:34" ht="15" customHeight="1">
      <c r="A51" s="13" t="s">
        <v>180</v>
      </c>
      <c r="B51" s="27" t="s">
        <v>139</v>
      </c>
      <c r="C51" s="116">
        <v>3.4893709999999998</v>
      </c>
      <c r="D51" s="116">
        <v>3.512003</v>
      </c>
      <c r="E51" s="116">
        <v>3.5347819999999999</v>
      </c>
      <c r="F51" s="116">
        <v>3.5577100000000002</v>
      </c>
      <c r="G51" s="116">
        <v>3.5807850000000001</v>
      </c>
      <c r="H51" s="116">
        <v>3.6040100000000002</v>
      </c>
      <c r="I51" s="116">
        <v>3.627386</v>
      </c>
      <c r="J51" s="116">
        <v>3.6509140000000002</v>
      </c>
      <c r="K51" s="116">
        <v>3.6745939999999999</v>
      </c>
      <c r="L51" s="116">
        <v>3.6984279999999998</v>
      </c>
      <c r="M51" s="116">
        <v>3.7224159999999999</v>
      </c>
      <c r="N51" s="116">
        <v>3.7465600000000001</v>
      </c>
      <c r="O51" s="116">
        <v>3.7708599999999999</v>
      </c>
      <c r="P51" s="116">
        <v>3.795318</v>
      </c>
      <c r="Q51" s="116">
        <v>3.8199350000000001</v>
      </c>
      <c r="R51" s="116">
        <v>3.8447119999999999</v>
      </c>
      <c r="S51" s="116">
        <v>3.8696489999999999</v>
      </c>
      <c r="T51" s="116">
        <v>3.8947479999999999</v>
      </c>
      <c r="U51" s="116">
        <v>3.9200089999999999</v>
      </c>
      <c r="V51" s="116">
        <v>3.9454349999999998</v>
      </c>
      <c r="W51" s="116">
        <v>3.971025</v>
      </c>
      <c r="X51" s="116">
        <v>3.9967820000000001</v>
      </c>
      <c r="Y51" s="116">
        <v>4.0227050000000002</v>
      </c>
      <c r="Z51" s="116">
        <v>4.0487970000000004</v>
      </c>
      <c r="AA51" s="116">
        <v>4.0750580000000003</v>
      </c>
      <c r="AB51" s="116">
        <v>4.1014889999999999</v>
      </c>
      <c r="AC51" s="116">
        <v>4.1280910000000004</v>
      </c>
      <c r="AD51" s="116">
        <v>4.1548660000000002</v>
      </c>
      <c r="AE51" s="116">
        <v>4.1818150000000003</v>
      </c>
      <c r="AF51" s="116">
        <v>4.208939</v>
      </c>
      <c r="AG51" s="116">
        <v>4.2362380000000002</v>
      </c>
      <c r="AH51" s="115">
        <v>6.4859999999999996E-3</v>
      </c>
    </row>
    <row r="52" spans="1:34" ht="15" customHeight="1">
      <c r="A52" s="13" t="s">
        <v>181</v>
      </c>
      <c r="B52" s="27" t="s">
        <v>141</v>
      </c>
      <c r="C52" s="116">
        <v>4.8419600000000003</v>
      </c>
      <c r="D52" s="116">
        <v>4.8707260000000003</v>
      </c>
      <c r="E52" s="116">
        <v>4.8996630000000003</v>
      </c>
      <c r="F52" s="116">
        <v>4.9287720000000004</v>
      </c>
      <c r="G52" s="116">
        <v>4.9580539999999997</v>
      </c>
      <c r="H52" s="116">
        <v>4.9875090000000002</v>
      </c>
      <c r="I52" s="116">
        <v>5.0171400000000004</v>
      </c>
      <c r="J52" s="116">
        <v>5.0469470000000003</v>
      </c>
      <c r="K52" s="116">
        <v>5.0769310000000001</v>
      </c>
      <c r="L52" s="116">
        <v>5.1070919999999997</v>
      </c>
      <c r="M52" s="116">
        <v>5.1374339999999998</v>
      </c>
      <c r="N52" s="116">
        <v>5.1679550000000001</v>
      </c>
      <c r="O52" s="116">
        <v>5.198658</v>
      </c>
      <c r="P52" s="116">
        <v>5.2295429999999996</v>
      </c>
      <c r="Q52" s="116">
        <v>5.2606109999999999</v>
      </c>
      <c r="R52" s="116">
        <v>5.2918640000000003</v>
      </c>
      <c r="S52" s="116">
        <v>5.3233030000000001</v>
      </c>
      <c r="T52" s="116">
        <v>5.3549290000000003</v>
      </c>
      <c r="U52" s="116">
        <v>5.3867419999999999</v>
      </c>
      <c r="V52" s="116">
        <v>5.4187450000000004</v>
      </c>
      <c r="W52" s="116">
        <v>5.4509379999999998</v>
      </c>
      <c r="X52" s="116">
        <v>5.4833220000000003</v>
      </c>
      <c r="Y52" s="116">
        <v>5.515898</v>
      </c>
      <c r="Z52" s="116">
        <v>5.548667</v>
      </c>
      <c r="AA52" s="116">
        <v>5.5816319999999999</v>
      </c>
      <c r="AB52" s="116">
        <v>5.6147919999999996</v>
      </c>
      <c r="AC52" s="116">
        <v>5.6481500000000002</v>
      </c>
      <c r="AD52" s="116">
        <v>5.681705</v>
      </c>
      <c r="AE52" s="116">
        <v>5.7154600000000002</v>
      </c>
      <c r="AF52" s="116">
        <v>5.7494160000000001</v>
      </c>
      <c r="AG52" s="116">
        <v>5.7835729999999996</v>
      </c>
      <c r="AH52" s="115">
        <v>5.9410000000000001E-3</v>
      </c>
    </row>
    <row r="54" spans="1:34" ht="15" customHeight="1">
      <c r="B54" s="23" t="s">
        <v>182</v>
      </c>
    </row>
    <row r="55" spans="1:34" ht="15" customHeight="1">
      <c r="B55" s="23" t="s">
        <v>183</v>
      </c>
    </row>
    <row r="56" spans="1:34" ht="15" customHeight="1">
      <c r="A56" s="13" t="s">
        <v>184</v>
      </c>
      <c r="B56" s="27" t="s">
        <v>185</v>
      </c>
      <c r="C56" s="25">
        <v>13.684958</v>
      </c>
      <c r="D56" s="25">
        <v>14.333231</v>
      </c>
      <c r="E56" s="25">
        <v>14.327021999999999</v>
      </c>
      <c r="F56" s="25">
        <v>14.365352</v>
      </c>
      <c r="G56" s="25">
        <v>14.366455</v>
      </c>
      <c r="H56" s="25">
        <v>14.341867000000001</v>
      </c>
      <c r="I56" s="25">
        <v>14.287132</v>
      </c>
      <c r="J56" s="25">
        <v>14.207239</v>
      </c>
      <c r="K56" s="25">
        <v>14.125375999999999</v>
      </c>
      <c r="L56" s="25">
        <v>14.028779</v>
      </c>
      <c r="M56" s="25">
        <v>13.931946</v>
      </c>
      <c r="N56" s="25">
        <v>13.831037999999999</v>
      </c>
      <c r="O56" s="25">
        <v>13.740598</v>
      </c>
      <c r="P56" s="25">
        <v>13.671222</v>
      </c>
      <c r="Q56" s="25">
        <v>13.614177</v>
      </c>
      <c r="R56" s="25">
        <v>13.578903</v>
      </c>
      <c r="S56" s="25">
        <v>13.555063000000001</v>
      </c>
      <c r="T56" s="25">
        <v>13.533011</v>
      </c>
      <c r="U56" s="25">
        <v>13.512934</v>
      </c>
      <c r="V56" s="25">
        <v>13.507698</v>
      </c>
      <c r="W56" s="25">
        <v>13.519425</v>
      </c>
      <c r="X56" s="25">
        <v>13.531686000000001</v>
      </c>
      <c r="Y56" s="25">
        <v>13.551019999999999</v>
      </c>
      <c r="Z56" s="25">
        <v>13.573046</v>
      </c>
      <c r="AA56" s="25">
        <v>13.591692</v>
      </c>
      <c r="AB56" s="25">
        <v>13.608699</v>
      </c>
      <c r="AC56" s="25">
        <v>13.631719</v>
      </c>
      <c r="AD56" s="25">
        <v>13.650460000000001</v>
      </c>
      <c r="AE56" s="25">
        <v>13.676695</v>
      </c>
      <c r="AF56" s="25">
        <v>13.70651</v>
      </c>
      <c r="AG56" s="25">
        <v>13.736445</v>
      </c>
      <c r="AH56" s="115">
        <v>1.25E-4</v>
      </c>
    </row>
    <row r="57" spans="1:34" ht="15" customHeight="1">
      <c r="A57" s="13" t="s">
        <v>186</v>
      </c>
      <c r="B57" s="27" t="s">
        <v>187</v>
      </c>
      <c r="C57" s="25">
        <v>0.80059800000000003</v>
      </c>
      <c r="D57" s="25">
        <v>0.82458299999999995</v>
      </c>
      <c r="E57" s="25">
        <v>0.83718000000000004</v>
      </c>
      <c r="F57" s="25">
        <v>0.84273699999999996</v>
      </c>
      <c r="G57" s="25">
        <v>0.85100799999999999</v>
      </c>
      <c r="H57" s="25">
        <v>0.86196399999999995</v>
      </c>
      <c r="I57" s="25">
        <v>0.86717699999999998</v>
      </c>
      <c r="J57" s="25">
        <v>0.86825600000000003</v>
      </c>
      <c r="K57" s="25">
        <v>0.86872099999999997</v>
      </c>
      <c r="L57" s="25">
        <v>0.86814400000000003</v>
      </c>
      <c r="M57" s="25">
        <v>0.86826999999999999</v>
      </c>
      <c r="N57" s="25">
        <v>0.86909099999999995</v>
      </c>
      <c r="O57" s="25">
        <v>0.87165899999999996</v>
      </c>
      <c r="P57" s="25">
        <v>0.87505599999999994</v>
      </c>
      <c r="Q57" s="25">
        <v>0.88052399999999997</v>
      </c>
      <c r="R57" s="25">
        <v>0.88854599999999995</v>
      </c>
      <c r="S57" s="25">
        <v>0.89660499999999999</v>
      </c>
      <c r="T57" s="25">
        <v>0.90457900000000002</v>
      </c>
      <c r="U57" s="25">
        <v>0.91307700000000003</v>
      </c>
      <c r="V57" s="25">
        <v>0.92239599999999999</v>
      </c>
      <c r="W57" s="25">
        <v>0.93201100000000003</v>
      </c>
      <c r="X57" s="25">
        <v>0.94283499999999998</v>
      </c>
      <c r="Y57" s="25">
        <v>0.95338000000000001</v>
      </c>
      <c r="Z57" s="25">
        <v>0.96523499999999995</v>
      </c>
      <c r="AA57" s="25">
        <v>0.97600699999999996</v>
      </c>
      <c r="AB57" s="25">
        <v>0.98721400000000004</v>
      </c>
      <c r="AC57" s="25">
        <v>0.99934699999999999</v>
      </c>
      <c r="AD57" s="25">
        <v>1.0087950000000001</v>
      </c>
      <c r="AE57" s="25">
        <v>1.01946</v>
      </c>
      <c r="AF57" s="25">
        <v>1.031487</v>
      </c>
      <c r="AG57" s="25">
        <v>1.0440879999999999</v>
      </c>
      <c r="AH57" s="115">
        <v>8.8909999999999996E-3</v>
      </c>
    </row>
    <row r="58" spans="1:34" ht="15" customHeight="1">
      <c r="A58" s="13" t="s">
        <v>188</v>
      </c>
      <c r="B58" s="27" t="s">
        <v>189</v>
      </c>
      <c r="C58" s="25">
        <v>0.123601</v>
      </c>
      <c r="D58" s="25">
        <v>0.15522900000000001</v>
      </c>
      <c r="E58" s="25">
        <v>0.178087</v>
      </c>
      <c r="F58" s="25">
        <v>0.19479399999999999</v>
      </c>
      <c r="G58" s="25">
        <v>0.20708699999999999</v>
      </c>
      <c r="H58" s="25">
        <v>0.21593300000000001</v>
      </c>
      <c r="I58" s="25">
        <v>0.22244700000000001</v>
      </c>
      <c r="J58" s="25">
        <v>0.22738700000000001</v>
      </c>
      <c r="K58" s="25">
        <v>0.229827</v>
      </c>
      <c r="L58" s="25">
        <v>0.231575</v>
      </c>
      <c r="M58" s="25">
        <v>0.23338500000000001</v>
      </c>
      <c r="N58" s="25">
        <v>0.23390900000000001</v>
      </c>
      <c r="O58" s="25">
        <v>0.23457700000000001</v>
      </c>
      <c r="P58" s="25">
        <v>0.234898</v>
      </c>
      <c r="Q58" s="25">
        <v>0.23511699999999999</v>
      </c>
      <c r="R58" s="25">
        <v>0.234732</v>
      </c>
      <c r="S58" s="25">
        <v>0.23453499999999999</v>
      </c>
      <c r="T58" s="25">
        <v>0.23432900000000001</v>
      </c>
      <c r="U58" s="25">
        <v>0.23397899999999999</v>
      </c>
      <c r="V58" s="25">
        <v>0.23338999999999999</v>
      </c>
      <c r="W58" s="25">
        <v>0.23292199999999999</v>
      </c>
      <c r="X58" s="25">
        <v>0.23225199999999999</v>
      </c>
      <c r="Y58" s="25">
        <v>0.231514</v>
      </c>
      <c r="Z58" s="25">
        <v>0.230767</v>
      </c>
      <c r="AA58" s="25">
        <v>0.23002500000000001</v>
      </c>
      <c r="AB58" s="25">
        <v>0.22927600000000001</v>
      </c>
      <c r="AC58" s="25">
        <v>0.22844200000000001</v>
      </c>
      <c r="AD58" s="25">
        <v>0.22769700000000001</v>
      </c>
      <c r="AE58" s="25">
        <v>0.226858</v>
      </c>
      <c r="AF58" s="25">
        <v>0.22628699999999999</v>
      </c>
      <c r="AG58" s="25">
        <v>0.225795</v>
      </c>
      <c r="AH58" s="115">
        <v>2.0289000000000001E-2</v>
      </c>
    </row>
    <row r="59" spans="1:34" ht="15" customHeight="1">
      <c r="A59" s="13" t="s">
        <v>190</v>
      </c>
      <c r="B59" s="27" t="s">
        <v>191</v>
      </c>
      <c r="C59" s="25">
        <v>5.2159930000000001</v>
      </c>
      <c r="D59" s="25">
        <v>5.3204609999999999</v>
      </c>
      <c r="E59" s="25">
        <v>5.4595950000000002</v>
      </c>
      <c r="F59" s="25">
        <v>5.506526</v>
      </c>
      <c r="G59" s="25">
        <v>5.5626040000000003</v>
      </c>
      <c r="H59" s="25">
        <v>5.6104079999999996</v>
      </c>
      <c r="I59" s="25">
        <v>5.6068360000000004</v>
      </c>
      <c r="J59" s="25">
        <v>5.5751730000000004</v>
      </c>
      <c r="K59" s="25">
        <v>5.5410500000000003</v>
      </c>
      <c r="L59" s="25">
        <v>5.4986579999999998</v>
      </c>
      <c r="M59" s="25">
        <v>5.4636519999999997</v>
      </c>
      <c r="N59" s="25">
        <v>5.4318739999999996</v>
      </c>
      <c r="O59" s="25">
        <v>5.4063179999999997</v>
      </c>
      <c r="P59" s="25">
        <v>5.3792429999999998</v>
      </c>
      <c r="Q59" s="25">
        <v>5.3702110000000003</v>
      </c>
      <c r="R59" s="25">
        <v>5.3847849999999999</v>
      </c>
      <c r="S59" s="25">
        <v>5.3986190000000001</v>
      </c>
      <c r="T59" s="25">
        <v>5.4140240000000004</v>
      </c>
      <c r="U59" s="25">
        <v>5.4384959999999998</v>
      </c>
      <c r="V59" s="25">
        <v>5.4711540000000003</v>
      </c>
      <c r="W59" s="25">
        <v>5.5007599999999996</v>
      </c>
      <c r="X59" s="25">
        <v>5.5429700000000004</v>
      </c>
      <c r="Y59" s="25">
        <v>5.5949099999999996</v>
      </c>
      <c r="Z59" s="25">
        <v>5.6619060000000001</v>
      </c>
      <c r="AA59" s="25">
        <v>5.7180059999999999</v>
      </c>
      <c r="AB59" s="25">
        <v>5.7784620000000002</v>
      </c>
      <c r="AC59" s="25">
        <v>5.8276389999999996</v>
      </c>
      <c r="AD59" s="25">
        <v>5.8751449999999998</v>
      </c>
      <c r="AE59" s="25">
        <v>5.9309279999999998</v>
      </c>
      <c r="AF59" s="25">
        <v>5.9916109999999998</v>
      </c>
      <c r="AG59" s="25">
        <v>6.0597490000000001</v>
      </c>
      <c r="AH59" s="115">
        <v>5.0099999999999997E-3</v>
      </c>
    </row>
    <row r="60" spans="1:34" ht="15" customHeight="1">
      <c r="A60" s="13" t="s">
        <v>192</v>
      </c>
      <c r="B60" s="27" t="s">
        <v>193</v>
      </c>
      <c r="C60" s="25">
        <v>2.9437000000000001E-2</v>
      </c>
      <c r="D60" s="25">
        <v>3.5250999999999998E-2</v>
      </c>
      <c r="E60" s="25">
        <v>3.9933999999999997E-2</v>
      </c>
      <c r="F60" s="25">
        <v>4.3478000000000003E-2</v>
      </c>
      <c r="G60" s="25">
        <v>4.6156000000000003E-2</v>
      </c>
      <c r="H60" s="25">
        <v>4.8166E-2</v>
      </c>
      <c r="I60" s="25">
        <v>4.9614999999999999E-2</v>
      </c>
      <c r="J60" s="25">
        <v>5.0694999999999997E-2</v>
      </c>
      <c r="K60" s="25">
        <v>5.1000999999999998E-2</v>
      </c>
      <c r="L60" s="25">
        <v>5.1249999999999997E-2</v>
      </c>
      <c r="M60" s="25">
        <v>5.1751999999999999E-2</v>
      </c>
      <c r="N60" s="25">
        <v>5.2019000000000003E-2</v>
      </c>
      <c r="O60" s="25">
        <v>5.2574000000000003E-2</v>
      </c>
      <c r="P60" s="25">
        <v>5.3110999999999998E-2</v>
      </c>
      <c r="Q60" s="25">
        <v>5.3765E-2</v>
      </c>
      <c r="R60" s="25">
        <v>5.4330000000000003E-2</v>
      </c>
      <c r="S60" s="25">
        <v>5.4952000000000001E-2</v>
      </c>
      <c r="T60" s="25">
        <v>5.5550000000000002E-2</v>
      </c>
      <c r="U60" s="25">
        <v>5.6141000000000003E-2</v>
      </c>
      <c r="V60" s="25">
        <v>5.6751999999999997E-2</v>
      </c>
      <c r="W60" s="25">
        <v>5.7542000000000003E-2</v>
      </c>
      <c r="X60" s="25">
        <v>5.8268E-2</v>
      </c>
      <c r="Y60" s="25">
        <v>5.8978999999999997E-2</v>
      </c>
      <c r="Z60" s="25">
        <v>5.9712000000000001E-2</v>
      </c>
      <c r="AA60" s="25">
        <v>6.0417999999999999E-2</v>
      </c>
      <c r="AB60" s="25">
        <v>6.1203E-2</v>
      </c>
      <c r="AC60" s="25">
        <v>6.1918000000000001E-2</v>
      </c>
      <c r="AD60" s="25">
        <v>6.2562999999999994E-2</v>
      </c>
      <c r="AE60" s="25">
        <v>6.3254000000000005E-2</v>
      </c>
      <c r="AF60" s="25">
        <v>6.4011999999999999E-2</v>
      </c>
      <c r="AG60" s="25">
        <v>6.4755999999999994E-2</v>
      </c>
      <c r="AH60" s="115">
        <v>2.6627000000000001E-2</v>
      </c>
    </row>
    <row r="61" spans="1:34" ht="15" customHeight="1">
      <c r="A61" s="13" t="s">
        <v>194</v>
      </c>
      <c r="B61" s="27" t="s">
        <v>195</v>
      </c>
      <c r="C61" s="25">
        <v>0.43232900000000002</v>
      </c>
      <c r="D61" s="25">
        <v>0.45580100000000001</v>
      </c>
      <c r="E61" s="25">
        <v>0.45732</v>
      </c>
      <c r="F61" s="25">
        <v>0.454818</v>
      </c>
      <c r="G61" s="25">
        <v>0.451847</v>
      </c>
      <c r="H61" s="25">
        <v>0.43503900000000001</v>
      </c>
      <c r="I61" s="25">
        <v>0.43754799999999999</v>
      </c>
      <c r="J61" s="25">
        <v>0.4345</v>
      </c>
      <c r="K61" s="25">
        <v>0.43706899999999999</v>
      </c>
      <c r="L61" s="25">
        <v>0.43899500000000002</v>
      </c>
      <c r="M61" s="25">
        <v>0.44097999999999998</v>
      </c>
      <c r="N61" s="25">
        <v>0.44152999999999998</v>
      </c>
      <c r="O61" s="25">
        <v>0.44140099999999999</v>
      </c>
      <c r="P61" s="25">
        <v>0.44216800000000001</v>
      </c>
      <c r="Q61" s="25">
        <v>0.44150200000000001</v>
      </c>
      <c r="R61" s="25">
        <v>0.44238</v>
      </c>
      <c r="S61" s="25">
        <v>0.44302399999999997</v>
      </c>
      <c r="T61" s="25">
        <v>0.44314700000000001</v>
      </c>
      <c r="U61" s="25">
        <v>0.44133800000000001</v>
      </c>
      <c r="V61" s="25">
        <v>0.44294099999999997</v>
      </c>
      <c r="W61" s="25">
        <v>0.44156499999999999</v>
      </c>
      <c r="X61" s="25">
        <v>0.44180900000000001</v>
      </c>
      <c r="Y61" s="25">
        <v>0.443276</v>
      </c>
      <c r="Z61" s="25">
        <v>0.44572400000000001</v>
      </c>
      <c r="AA61" s="25">
        <v>0.44377699999999998</v>
      </c>
      <c r="AB61" s="25">
        <v>0.44437199999999999</v>
      </c>
      <c r="AC61" s="25">
        <v>0.44388899999999998</v>
      </c>
      <c r="AD61" s="25">
        <v>0.44447300000000001</v>
      </c>
      <c r="AE61" s="25">
        <v>0.444998</v>
      </c>
      <c r="AF61" s="25">
        <v>0.44572099999999998</v>
      </c>
      <c r="AG61" s="25">
        <v>0.448216</v>
      </c>
      <c r="AH61" s="115">
        <v>1.204E-3</v>
      </c>
    </row>
    <row r="62" spans="1:34" ht="15" customHeight="1">
      <c r="A62" s="13" t="s">
        <v>196</v>
      </c>
      <c r="B62" s="27" t="s">
        <v>197</v>
      </c>
      <c r="C62" s="25">
        <v>7.7342999999999995E-2</v>
      </c>
      <c r="D62" s="25">
        <v>7.9141000000000003E-2</v>
      </c>
      <c r="E62" s="25">
        <v>7.8228000000000006E-2</v>
      </c>
      <c r="F62" s="25">
        <v>7.7350000000000002E-2</v>
      </c>
      <c r="G62" s="25">
        <v>7.6447000000000001E-2</v>
      </c>
      <c r="H62" s="25">
        <v>7.5055999999999998E-2</v>
      </c>
      <c r="I62" s="25">
        <v>7.3205000000000006E-2</v>
      </c>
      <c r="J62" s="25">
        <v>7.1057999999999996E-2</v>
      </c>
      <c r="K62" s="25">
        <v>6.8995000000000001E-2</v>
      </c>
      <c r="L62" s="25">
        <v>6.6834000000000005E-2</v>
      </c>
      <c r="M62" s="25">
        <v>6.4753000000000005E-2</v>
      </c>
      <c r="N62" s="25">
        <v>6.3638E-2</v>
      </c>
      <c r="O62" s="25">
        <v>6.2604999999999994E-2</v>
      </c>
      <c r="P62" s="25">
        <v>6.1511000000000003E-2</v>
      </c>
      <c r="Q62" s="25">
        <v>6.0561999999999998E-2</v>
      </c>
      <c r="R62" s="25">
        <v>5.9665000000000003E-2</v>
      </c>
      <c r="S62" s="25">
        <v>5.8721000000000002E-2</v>
      </c>
      <c r="T62" s="25">
        <v>5.7710999999999998E-2</v>
      </c>
      <c r="U62" s="25">
        <v>5.6659000000000001E-2</v>
      </c>
      <c r="V62" s="25">
        <v>5.5745000000000003E-2</v>
      </c>
      <c r="W62" s="25">
        <v>5.4691999999999998E-2</v>
      </c>
      <c r="X62" s="25">
        <v>5.4265000000000001E-2</v>
      </c>
      <c r="Y62" s="25">
        <v>5.3873999999999998E-2</v>
      </c>
      <c r="Z62" s="25">
        <v>5.3634000000000001E-2</v>
      </c>
      <c r="AA62" s="25">
        <v>5.3240000000000003E-2</v>
      </c>
      <c r="AB62" s="25">
        <v>5.2873000000000003E-2</v>
      </c>
      <c r="AC62" s="25">
        <v>5.2373000000000003E-2</v>
      </c>
      <c r="AD62" s="25">
        <v>5.1891E-2</v>
      </c>
      <c r="AE62" s="25">
        <v>5.1369999999999999E-2</v>
      </c>
      <c r="AF62" s="25">
        <v>5.0909999999999997E-2</v>
      </c>
      <c r="AG62" s="25">
        <v>5.0533000000000002E-2</v>
      </c>
      <c r="AH62" s="115">
        <v>-1.4087000000000001E-2</v>
      </c>
    </row>
    <row r="63" spans="1:34" ht="15" customHeight="1">
      <c r="A63" s="13" t="s">
        <v>198</v>
      </c>
      <c r="B63" s="27" t="s">
        <v>199</v>
      </c>
      <c r="C63" s="25">
        <v>0.85588699999999995</v>
      </c>
      <c r="D63" s="25">
        <v>0.88146500000000005</v>
      </c>
      <c r="E63" s="25">
        <v>0.97399800000000003</v>
      </c>
      <c r="F63" s="25">
        <v>0.99219299999999999</v>
      </c>
      <c r="G63" s="25">
        <v>0.94140199999999996</v>
      </c>
      <c r="H63" s="25">
        <v>0.94455199999999995</v>
      </c>
      <c r="I63" s="25">
        <v>0.95648100000000003</v>
      </c>
      <c r="J63" s="25">
        <v>0.93381199999999998</v>
      </c>
      <c r="K63" s="25">
        <v>0.934805</v>
      </c>
      <c r="L63" s="25">
        <v>0.92679599999999995</v>
      </c>
      <c r="M63" s="25">
        <v>0.92925999999999997</v>
      </c>
      <c r="N63" s="25">
        <v>0.94632799999999995</v>
      </c>
      <c r="O63" s="25">
        <v>0.93156600000000001</v>
      </c>
      <c r="P63" s="25">
        <v>0.93201599999999996</v>
      </c>
      <c r="Q63" s="25">
        <v>0.92967699999999998</v>
      </c>
      <c r="R63" s="25">
        <v>0.94440900000000005</v>
      </c>
      <c r="S63" s="25">
        <v>0.93007300000000004</v>
      </c>
      <c r="T63" s="25">
        <v>0.92956099999999997</v>
      </c>
      <c r="U63" s="25">
        <v>0.93966099999999997</v>
      </c>
      <c r="V63" s="25">
        <v>0.92616299999999996</v>
      </c>
      <c r="W63" s="25">
        <v>0.92442899999999995</v>
      </c>
      <c r="X63" s="25">
        <v>0.93703499999999995</v>
      </c>
      <c r="Y63" s="25">
        <v>0.92113299999999998</v>
      </c>
      <c r="Z63" s="25">
        <v>0.92034000000000005</v>
      </c>
      <c r="AA63" s="25">
        <v>0.913829</v>
      </c>
      <c r="AB63" s="25">
        <v>0.91423299999999996</v>
      </c>
      <c r="AC63" s="25">
        <v>0.91046499999999997</v>
      </c>
      <c r="AD63" s="25">
        <v>0.90820599999999996</v>
      </c>
      <c r="AE63" s="25">
        <v>0.90868899999999997</v>
      </c>
      <c r="AF63" s="25">
        <v>0.90733200000000003</v>
      </c>
      <c r="AG63" s="25">
        <v>0.90486500000000003</v>
      </c>
      <c r="AH63" s="115">
        <v>1.8569999999999999E-3</v>
      </c>
    </row>
    <row r="64" spans="1:34" ht="15" customHeight="1">
      <c r="A64" s="13" t="s">
        <v>200</v>
      </c>
      <c r="B64" s="27" t="s">
        <v>201</v>
      </c>
      <c r="C64" s="25">
        <v>0.195878</v>
      </c>
      <c r="D64" s="25">
        <v>0.196657</v>
      </c>
      <c r="E64" s="25">
        <v>0.199716</v>
      </c>
      <c r="F64" s="25">
        <v>0.201514</v>
      </c>
      <c r="G64" s="25">
        <v>0.20225699999999999</v>
      </c>
      <c r="H64" s="25">
        <v>0.202574</v>
      </c>
      <c r="I64" s="25">
        <v>0.20185400000000001</v>
      </c>
      <c r="J64" s="25">
        <v>0.200378</v>
      </c>
      <c r="K64" s="25">
        <v>0.19867399999999999</v>
      </c>
      <c r="L64" s="25">
        <v>0.19683</v>
      </c>
      <c r="M64" s="25">
        <v>0.19506899999999999</v>
      </c>
      <c r="N64" s="25">
        <v>0.19355600000000001</v>
      </c>
      <c r="O64" s="25">
        <v>0.19248899999999999</v>
      </c>
      <c r="P64" s="25">
        <v>0.191383</v>
      </c>
      <c r="Q64" s="25">
        <v>0.19048399999999999</v>
      </c>
      <c r="R64" s="25">
        <v>0.18981799999999999</v>
      </c>
      <c r="S64" s="25">
        <v>0.18890999999999999</v>
      </c>
      <c r="T64" s="25">
        <v>0.18775900000000001</v>
      </c>
      <c r="U64" s="25">
        <v>0.18665799999999999</v>
      </c>
      <c r="V64" s="25">
        <v>0.18580199999999999</v>
      </c>
      <c r="W64" s="25">
        <v>0.185223</v>
      </c>
      <c r="X64" s="25">
        <v>0.184588</v>
      </c>
      <c r="Y64" s="25">
        <v>0.18388199999999999</v>
      </c>
      <c r="Z64" s="25">
        <v>0.183175</v>
      </c>
      <c r="AA64" s="25">
        <v>0.18232899999999999</v>
      </c>
      <c r="AB64" s="25">
        <v>0.18168000000000001</v>
      </c>
      <c r="AC64" s="25">
        <v>0.18090600000000001</v>
      </c>
      <c r="AD64" s="25">
        <v>0.17988000000000001</v>
      </c>
      <c r="AE64" s="25">
        <v>0.17913999999999999</v>
      </c>
      <c r="AF64" s="25">
        <v>0.178366</v>
      </c>
      <c r="AG64" s="25">
        <v>0.17757200000000001</v>
      </c>
      <c r="AH64" s="115">
        <v>-3.2650000000000001E-3</v>
      </c>
    </row>
    <row r="65" spans="1:34" ht="15" customHeight="1">
      <c r="A65" s="13" t="s">
        <v>202</v>
      </c>
      <c r="B65" s="27" t="s">
        <v>203</v>
      </c>
      <c r="C65" s="25">
        <v>1.8604849999999999</v>
      </c>
      <c r="D65" s="25">
        <v>2.5309840000000001</v>
      </c>
      <c r="E65" s="25">
        <v>2.826346</v>
      </c>
      <c r="F65" s="25">
        <v>2.9633050000000001</v>
      </c>
      <c r="G65" s="25">
        <v>3.051768</v>
      </c>
      <c r="H65" s="25">
        <v>3.1202190000000001</v>
      </c>
      <c r="I65" s="25">
        <v>3.1442420000000002</v>
      </c>
      <c r="J65" s="25">
        <v>3.161629</v>
      </c>
      <c r="K65" s="25">
        <v>3.1827920000000001</v>
      </c>
      <c r="L65" s="25">
        <v>3.201851</v>
      </c>
      <c r="M65" s="25">
        <v>3.2224719999999998</v>
      </c>
      <c r="N65" s="25">
        <v>3.248707</v>
      </c>
      <c r="O65" s="25">
        <v>3.287299</v>
      </c>
      <c r="P65" s="25">
        <v>3.3252969999999999</v>
      </c>
      <c r="Q65" s="25">
        <v>3.3677899999999998</v>
      </c>
      <c r="R65" s="25">
        <v>3.4168150000000002</v>
      </c>
      <c r="S65" s="25">
        <v>3.4574729999999998</v>
      </c>
      <c r="T65" s="25">
        <v>3.4922019999999998</v>
      </c>
      <c r="U65" s="25">
        <v>3.528905</v>
      </c>
      <c r="V65" s="25">
        <v>3.5702959999999999</v>
      </c>
      <c r="W65" s="25">
        <v>3.6220219999999999</v>
      </c>
      <c r="X65" s="25">
        <v>3.6698469999999999</v>
      </c>
      <c r="Y65" s="25">
        <v>3.7189999999999999</v>
      </c>
      <c r="Z65" s="25">
        <v>3.7657590000000001</v>
      </c>
      <c r="AA65" s="25">
        <v>3.8141929999999999</v>
      </c>
      <c r="AB65" s="25">
        <v>3.8668140000000002</v>
      </c>
      <c r="AC65" s="25">
        <v>3.914752</v>
      </c>
      <c r="AD65" s="25">
        <v>3.951365</v>
      </c>
      <c r="AE65" s="25">
        <v>3.9906259999999998</v>
      </c>
      <c r="AF65" s="25">
        <v>4.0264129999999998</v>
      </c>
      <c r="AG65" s="25">
        <v>4.0628089999999997</v>
      </c>
      <c r="AH65" s="115">
        <v>2.6376E-2</v>
      </c>
    </row>
    <row r="66" spans="1:34" ht="16" customHeight="1">
      <c r="A66" s="13" t="s">
        <v>204</v>
      </c>
      <c r="B66" s="27" t="s">
        <v>205</v>
      </c>
      <c r="C66" s="25">
        <v>0.53596600000000005</v>
      </c>
      <c r="D66" s="25">
        <v>0.54501100000000002</v>
      </c>
      <c r="E66" s="25">
        <v>0.54574900000000004</v>
      </c>
      <c r="F66" s="25">
        <v>0.53256999999999999</v>
      </c>
      <c r="G66" s="25">
        <v>0.52388000000000001</v>
      </c>
      <c r="H66" s="25">
        <v>0.52335699999999996</v>
      </c>
      <c r="I66" s="25">
        <v>0.52210000000000001</v>
      </c>
      <c r="J66" s="25">
        <v>0.52193000000000001</v>
      </c>
      <c r="K66" s="25">
        <v>0.52480800000000005</v>
      </c>
      <c r="L66" s="25">
        <v>0.52364999999999995</v>
      </c>
      <c r="M66" s="25">
        <v>0.52166599999999996</v>
      </c>
      <c r="N66" s="25">
        <v>0.52158499999999997</v>
      </c>
      <c r="O66" s="25">
        <v>0.52242</v>
      </c>
      <c r="P66" s="25">
        <v>0.52328699999999995</v>
      </c>
      <c r="Q66" s="25">
        <v>0.52416399999999996</v>
      </c>
      <c r="R66" s="25">
        <v>0.52504200000000001</v>
      </c>
      <c r="S66" s="25">
        <v>0.52595800000000004</v>
      </c>
      <c r="T66" s="25">
        <v>0.52690599999999999</v>
      </c>
      <c r="U66" s="25">
        <v>0.52786699999999998</v>
      </c>
      <c r="V66" s="25">
        <v>0.52883199999999997</v>
      </c>
      <c r="W66" s="25">
        <v>0.52980700000000003</v>
      </c>
      <c r="X66" s="25">
        <v>0.53079100000000001</v>
      </c>
      <c r="Y66" s="25">
        <v>0.531775</v>
      </c>
      <c r="Z66" s="25">
        <v>0.53276599999999996</v>
      </c>
      <c r="AA66" s="25">
        <v>0.53375799999999995</v>
      </c>
      <c r="AB66" s="25">
        <v>0.53475300000000003</v>
      </c>
      <c r="AC66" s="25">
        <v>0.53574900000000003</v>
      </c>
      <c r="AD66" s="25">
        <v>0.53674500000000003</v>
      </c>
      <c r="AE66" s="25">
        <v>0.53774</v>
      </c>
      <c r="AF66" s="25">
        <v>0.53873499999999996</v>
      </c>
      <c r="AG66" s="25">
        <v>0.53972699999999996</v>
      </c>
      <c r="AH66" s="115">
        <v>2.33E-4</v>
      </c>
    </row>
    <row r="67" spans="1:34" ht="15" customHeight="1">
      <c r="A67" s="13" t="s">
        <v>206</v>
      </c>
      <c r="B67" s="27" t="s">
        <v>207</v>
      </c>
      <c r="C67" s="25">
        <v>0.121224</v>
      </c>
      <c r="D67" s="25">
        <v>0.1234</v>
      </c>
      <c r="E67" s="25">
        <v>0.124821</v>
      </c>
      <c r="F67" s="25">
        <v>0.125915</v>
      </c>
      <c r="G67" s="25">
        <v>0.12665599999999999</v>
      </c>
      <c r="H67" s="25">
        <v>0.12704099999999999</v>
      </c>
      <c r="I67" s="25">
        <v>0.12720699999999999</v>
      </c>
      <c r="J67" s="25">
        <v>0.12685399999999999</v>
      </c>
      <c r="K67" s="25">
        <v>0.12659699999999999</v>
      </c>
      <c r="L67" s="25">
        <v>0.12637799999999999</v>
      </c>
      <c r="M67" s="25">
        <v>0.12607399999999999</v>
      </c>
      <c r="N67" s="25">
        <v>0.125802</v>
      </c>
      <c r="O67" s="25">
        <v>0.125585</v>
      </c>
      <c r="P67" s="25">
        <v>0.12540100000000001</v>
      </c>
      <c r="Q67" s="25">
        <v>0.12528900000000001</v>
      </c>
      <c r="R67" s="25">
        <v>0.12520500000000001</v>
      </c>
      <c r="S67" s="25">
        <v>0.125084</v>
      </c>
      <c r="T67" s="25">
        <v>0.124934</v>
      </c>
      <c r="U67" s="25">
        <v>0.12483</v>
      </c>
      <c r="V67" s="25">
        <v>0.12475799999999999</v>
      </c>
      <c r="W67" s="25">
        <v>0.12467300000000001</v>
      </c>
      <c r="X67" s="25">
        <v>0.12458900000000001</v>
      </c>
      <c r="Y67" s="25">
        <v>0.12452199999999999</v>
      </c>
      <c r="Z67" s="25">
        <v>0.12444</v>
      </c>
      <c r="AA67" s="25">
        <v>0.12442300000000001</v>
      </c>
      <c r="AB67" s="25">
        <v>0.124498</v>
      </c>
      <c r="AC67" s="25">
        <v>0.124516</v>
      </c>
      <c r="AD67" s="25">
        <v>0.124474</v>
      </c>
      <c r="AE67" s="25">
        <v>0.124496</v>
      </c>
      <c r="AF67" s="25">
        <v>0.12447</v>
      </c>
      <c r="AG67" s="25">
        <v>0.124386</v>
      </c>
      <c r="AH67" s="115">
        <v>8.5800000000000004E-4</v>
      </c>
    </row>
    <row r="68" spans="1:34" ht="15" customHeight="1">
      <c r="A68" s="13" t="s">
        <v>208</v>
      </c>
      <c r="B68" s="27" t="s">
        <v>209</v>
      </c>
      <c r="C68" s="25">
        <v>0.70625000000000004</v>
      </c>
      <c r="D68" s="25">
        <v>0.76514199999999999</v>
      </c>
      <c r="E68" s="25">
        <v>0.75534999999999997</v>
      </c>
      <c r="F68" s="25">
        <v>0.73163800000000001</v>
      </c>
      <c r="G68" s="25">
        <v>0.72320700000000004</v>
      </c>
      <c r="H68" s="25">
        <v>0.72460599999999997</v>
      </c>
      <c r="I68" s="25">
        <v>0.69105000000000005</v>
      </c>
      <c r="J68" s="25">
        <v>0.70114299999999996</v>
      </c>
      <c r="K68" s="25">
        <v>0.70106599999999997</v>
      </c>
      <c r="L68" s="25">
        <v>0.70103700000000002</v>
      </c>
      <c r="M68" s="25">
        <v>0.69345999999999997</v>
      </c>
      <c r="N68" s="25">
        <v>0.69447499999999995</v>
      </c>
      <c r="O68" s="25">
        <v>0.69711800000000002</v>
      </c>
      <c r="P68" s="25">
        <v>0.697967</v>
      </c>
      <c r="Q68" s="25">
        <v>0.69689400000000001</v>
      </c>
      <c r="R68" s="25">
        <v>0.70055699999999999</v>
      </c>
      <c r="S68" s="25">
        <v>0.70885299999999996</v>
      </c>
      <c r="T68" s="25">
        <v>0.71820200000000001</v>
      </c>
      <c r="U68" s="25">
        <v>0.72597800000000001</v>
      </c>
      <c r="V68" s="25">
        <v>0.73066299999999995</v>
      </c>
      <c r="W68" s="25">
        <v>0.73456100000000002</v>
      </c>
      <c r="X68" s="25">
        <v>0.73710699999999996</v>
      </c>
      <c r="Y68" s="25">
        <v>0.74127100000000001</v>
      </c>
      <c r="Z68" s="25">
        <v>0.74834999999999996</v>
      </c>
      <c r="AA68" s="25">
        <v>0.75938399999999995</v>
      </c>
      <c r="AB68" s="25">
        <v>0.76585899999999996</v>
      </c>
      <c r="AC68" s="25">
        <v>0.77389399999999997</v>
      </c>
      <c r="AD68" s="25">
        <v>0.78306399999999998</v>
      </c>
      <c r="AE68" s="25">
        <v>0.77831700000000004</v>
      </c>
      <c r="AF68" s="25">
        <v>0.77742100000000003</v>
      </c>
      <c r="AG68" s="25">
        <v>0.78483800000000004</v>
      </c>
      <c r="AH68" s="115">
        <v>3.5230000000000001E-3</v>
      </c>
    </row>
    <row r="69" spans="1:34" ht="15" customHeight="1">
      <c r="A69" s="13" t="s">
        <v>210</v>
      </c>
      <c r="B69" s="23" t="s">
        <v>211</v>
      </c>
      <c r="C69" s="26">
        <v>24.639949999999999</v>
      </c>
      <c r="D69" s="26">
        <v>26.246357</v>
      </c>
      <c r="E69" s="26">
        <v>26.803346999999999</v>
      </c>
      <c r="F69" s="26">
        <v>27.032191999999998</v>
      </c>
      <c r="G69" s="26">
        <v>27.130775</v>
      </c>
      <c r="H69" s="26">
        <v>27.230782999999999</v>
      </c>
      <c r="I69" s="26">
        <v>27.186893000000001</v>
      </c>
      <c r="J69" s="26">
        <v>27.080057</v>
      </c>
      <c r="K69" s="26">
        <v>26.990781999999999</v>
      </c>
      <c r="L69" s="26">
        <v>26.860776999999999</v>
      </c>
      <c r="M69" s="26">
        <v>26.742740999999999</v>
      </c>
      <c r="N69" s="26">
        <v>26.653552999999999</v>
      </c>
      <c r="O69" s="26">
        <v>26.566212</v>
      </c>
      <c r="P69" s="26">
        <v>26.512560000000001</v>
      </c>
      <c r="Q69" s="26">
        <v>26.490155999999999</v>
      </c>
      <c r="R69" s="26">
        <v>26.545183000000002</v>
      </c>
      <c r="S69" s="26">
        <v>26.577869</v>
      </c>
      <c r="T69" s="26">
        <v>26.621919999999999</v>
      </c>
      <c r="U69" s="26">
        <v>26.686522</v>
      </c>
      <c r="V69" s="26">
        <v>26.756589999999999</v>
      </c>
      <c r="W69" s="26">
        <v>26.859634</v>
      </c>
      <c r="X69" s="26">
        <v>26.988043000000001</v>
      </c>
      <c r="Y69" s="26">
        <v>27.108532</v>
      </c>
      <c r="Z69" s="26">
        <v>27.264854</v>
      </c>
      <c r="AA69" s="26">
        <v>27.401077000000001</v>
      </c>
      <c r="AB69" s="26">
        <v>27.549935999999999</v>
      </c>
      <c r="AC69" s="26">
        <v>27.685604000000001</v>
      </c>
      <c r="AD69" s="26">
        <v>27.804758</v>
      </c>
      <c r="AE69" s="26">
        <v>27.932570999999999</v>
      </c>
      <c r="AF69" s="26">
        <v>28.069272999999999</v>
      </c>
      <c r="AG69" s="26">
        <v>28.223777999999999</v>
      </c>
      <c r="AH69" s="117">
        <v>4.5370000000000002E-3</v>
      </c>
    </row>
    <row r="71" spans="1:34" ht="15" customHeight="1">
      <c r="B71" s="23" t="s">
        <v>212</v>
      </c>
    </row>
    <row r="72" spans="1:34" ht="15" customHeight="1">
      <c r="A72" s="13" t="s">
        <v>213</v>
      </c>
      <c r="B72" s="27" t="s">
        <v>185</v>
      </c>
      <c r="C72" s="25">
        <v>7.422104</v>
      </c>
      <c r="D72" s="25">
        <v>7.773714</v>
      </c>
      <c r="E72" s="25">
        <v>7.7697630000000002</v>
      </c>
      <c r="F72" s="25">
        <v>7.7905490000000004</v>
      </c>
      <c r="G72" s="25">
        <v>7.7908759999999999</v>
      </c>
      <c r="H72" s="25">
        <v>7.7786350000000004</v>
      </c>
      <c r="I72" s="25">
        <v>7.7499859999999998</v>
      </c>
      <c r="J72" s="25">
        <v>7.7076289999999998</v>
      </c>
      <c r="K72" s="25">
        <v>7.6641500000000002</v>
      </c>
      <c r="L72" s="25">
        <v>7.6126469999999999</v>
      </c>
      <c r="M72" s="25">
        <v>7.5609859999999998</v>
      </c>
      <c r="N72" s="25">
        <v>7.5070259999999998</v>
      </c>
      <c r="O72" s="25">
        <v>7.458717</v>
      </c>
      <c r="P72" s="25">
        <v>7.4217919999999999</v>
      </c>
      <c r="Q72" s="25">
        <v>7.3914980000000003</v>
      </c>
      <c r="R72" s="25">
        <v>7.3730469999999997</v>
      </c>
      <c r="S72" s="25">
        <v>7.3603690000000004</v>
      </c>
      <c r="T72" s="25">
        <v>7.34863</v>
      </c>
      <c r="U72" s="25">
        <v>7.3379159999999999</v>
      </c>
      <c r="V72" s="25">
        <v>7.3352300000000001</v>
      </c>
      <c r="W72" s="25">
        <v>7.3416990000000002</v>
      </c>
      <c r="X72" s="25">
        <v>7.3483140000000002</v>
      </c>
      <c r="Y72" s="25">
        <v>7.3587730000000002</v>
      </c>
      <c r="Z72" s="25">
        <v>7.3706800000000001</v>
      </c>
      <c r="AA72" s="25">
        <v>7.380744</v>
      </c>
      <c r="AB72" s="25">
        <v>7.3899119999999998</v>
      </c>
      <c r="AC72" s="25">
        <v>7.4023599999999998</v>
      </c>
      <c r="AD72" s="25">
        <v>7.4125079999999999</v>
      </c>
      <c r="AE72" s="25">
        <v>7.426698</v>
      </c>
      <c r="AF72" s="25">
        <v>7.4428510000000001</v>
      </c>
      <c r="AG72" s="25">
        <v>7.4590490000000003</v>
      </c>
      <c r="AH72" s="115">
        <v>1.66E-4</v>
      </c>
    </row>
    <row r="73" spans="1:34" ht="16" customHeight="1">
      <c r="A73" s="13" t="s">
        <v>214</v>
      </c>
      <c r="B73" s="27" t="s">
        <v>187</v>
      </c>
      <c r="C73" s="25">
        <v>0.417402</v>
      </c>
      <c r="D73" s="25">
        <v>0.42975200000000002</v>
      </c>
      <c r="E73" s="25">
        <v>0.43609999999999999</v>
      </c>
      <c r="F73" s="25">
        <v>0.438805</v>
      </c>
      <c r="G73" s="25">
        <v>0.44289600000000001</v>
      </c>
      <c r="H73" s="25">
        <v>0.44851400000000002</v>
      </c>
      <c r="I73" s="25">
        <v>0.45119199999999998</v>
      </c>
      <c r="J73" s="25">
        <v>0.45177299999999998</v>
      </c>
      <c r="K73" s="25">
        <v>0.45205600000000001</v>
      </c>
      <c r="L73" s="25">
        <v>0.45185500000000001</v>
      </c>
      <c r="M73" s="25">
        <v>0.452067</v>
      </c>
      <c r="N73" s="25">
        <v>0.452658</v>
      </c>
      <c r="O73" s="25">
        <v>0.454179</v>
      </c>
      <c r="P73" s="25">
        <v>0.45615800000000001</v>
      </c>
      <c r="Q73" s="25">
        <v>0.45923199999999997</v>
      </c>
      <c r="R73" s="25">
        <v>0.46366400000000002</v>
      </c>
      <c r="S73" s="25">
        <v>0.46811000000000003</v>
      </c>
      <c r="T73" s="25">
        <v>0.47255200000000003</v>
      </c>
      <c r="U73" s="25">
        <v>0.47728500000000001</v>
      </c>
      <c r="V73" s="25">
        <v>0.48243999999999998</v>
      </c>
      <c r="W73" s="25">
        <v>0.48775299999999999</v>
      </c>
      <c r="X73" s="25">
        <v>0.49367100000000003</v>
      </c>
      <c r="Y73" s="25">
        <v>0.49945899999999999</v>
      </c>
      <c r="Z73" s="25">
        <v>0.50590100000000005</v>
      </c>
      <c r="AA73" s="25">
        <v>0.51175499999999996</v>
      </c>
      <c r="AB73" s="25">
        <v>0.51780099999999996</v>
      </c>
      <c r="AC73" s="25">
        <v>0.52437599999999995</v>
      </c>
      <c r="AD73" s="25">
        <v>0.52958499999999997</v>
      </c>
      <c r="AE73" s="25">
        <v>0.53547299999999998</v>
      </c>
      <c r="AF73" s="25">
        <v>0.54211100000000001</v>
      </c>
      <c r="AG73" s="25">
        <v>0.54907799999999995</v>
      </c>
      <c r="AH73" s="115">
        <v>9.1809999999999999E-3</v>
      </c>
    </row>
    <row r="74" spans="1:34" ht="15" customHeight="1">
      <c r="A74" s="13" t="s">
        <v>215</v>
      </c>
      <c r="B74" s="27" t="s">
        <v>189</v>
      </c>
      <c r="C74" s="25">
        <v>5.9764999999999999E-2</v>
      </c>
      <c r="D74" s="25">
        <v>7.5079999999999994E-2</v>
      </c>
      <c r="E74" s="25">
        <v>8.616E-2</v>
      </c>
      <c r="F74" s="25">
        <v>9.4232999999999997E-2</v>
      </c>
      <c r="G74" s="25">
        <v>0.100171</v>
      </c>
      <c r="H74" s="25">
        <v>0.104438</v>
      </c>
      <c r="I74" s="25">
        <v>0.107584</v>
      </c>
      <c r="J74" s="25">
        <v>0.10997899999999999</v>
      </c>
      <c r="K74" s="25">
        <v>0.111142</v>
      </c>
      <c r="L74" s="25">
        <v>0.111985</v>
      </c>
      <c r="M74" s="25">
        <v>0.112868</v>
      </c>
      <c r="N74" s="25">
        <v>0.113118</v>
      </c>
      <c r="O74" s="25">
        <v>0.11344799999999999</v>
      </c>
      <c r="P74" s="25">
        <v>0.113605</v>
      </c>
      <c r="Q74" s="25">
        <v>0.113716</v>
      </c>
      <c r="R74" s="25">
        <v>0.11353000000000001</v>
      </c>
      <c r="S74" s="25">
        <v>0.113436</v>
      </c>
      <c r="T74" s="25">
        <v>0.11333600000000001</v>
      </c>
      <c r="U74" s="25">
        <v>0.11317099999999999</v>
      </c>
      <c r="V74" s="25">
        <v>0.112886</v>
      </c>
      <c r="W74" s="25">
        <v>0.112663</v>
      </c>
      <c r="X74" s="25">
        <v>0.11233700000000001</v>
      </c>
      <c r="Y74" s="25">
        <v>0.11198</v>
      </c>
      <c r="Z74" s="25">
        <v>0.11162</v>
      </c>
      <c r="AA74" s="25">
        <v>0.111264</v>
      </c>
      <c r="AB74" s="25">
        <v>0.11088199999999999</v>
      </c>
      <c r="AC74" s="25">
        <v>0.110487</v>
      </c>
      <c r="AD74" s="25">
        <v>0.110127</v>
      </c>
      <c r="AE74" s="25">
        <v>0.109734</v>
      </c>
      <c r="AF74" s="25">
        <v>0.109462</v>
      </c>
      <c r="AG74" s="25">
        <v>0.109221</v>
      </c>
      <c r="AH74" s="115">
        <v>2.0302000000000001E-2</v>
      </c>
    </row>
    <row r="75" spans="1:34" ht="15" customHeight="1">
      <c r="A75" s="13" t="s">
        <v>216</v>
      </c>
      <c r="B75" s="27" t="s">
        <v>191</v>
      </c>
      <c r="C75" s="25">
        <v>2.511301</v>
      </c>
      <c r="D75" s="25">
        <v>2.562341</v>
      </c>
      <c r="E75" s="25">
        <v>2.6297199999999998</v>
      </c>
      <c r="F75" s="25">
        <v>2.6519339999999998</v>
      </c>
      <c r="G75" s="25">
        <v>2.6785030000000001</v>
      </c>
      <c r="H75" s="25">
        <v>2.7010839999999998</v>
      </c>
      <c r="I75" s="25">
        <v>2.6993149999999999</v>
      </c>
      <c r="J75" s="25">
        <v>2.684517</v>
      </c>
      <c r="K75" s="25">
        <v>2.6682670000000002</v>
      </c>
      <c r="L75" s="25">
        <v>2.6485669999999999</v>
      </c>
      <c r="M75" s="25">
        <v>2.6326610000000001</v>
      </c>
      <c r="N75" s="25">
        <v>2.6181239999999999</v>
      </c>
      <c r="O75" s="25">
        <v>2.60683</v>
      </c>
      <c r="P75" s="25">
        <v>2.5946570000000002</v>
      </c>
      <c r="Q75" s="25">
        <v>2.5912009999999999</v>
      </c>
      <c r="R75" s="25">
        <v>2.5990639999999998</v>
      </c>
      <c r="S75" s="25">
        <v>2.6064630000000002</v>
      </c>
      <c r="T75" s="25">
        <v>2.614655</v>
      </c>
      <c r="U75" s="25">
        <v>2.6273339999999998</v>
      </c>
      <c r="V75" s="25">
        <v>2.6439460000000001</v>
      </c>
      <c r="W75" s="25">
        <v>2.65917</v>
      </c>
      <c r="X75" s="25">
        <v>2.6803979999999998</v>
      </c>
      <c r="Y75" s="25">
        <v>2.7063990000000002</v>
      </c>
      <c r="Z75" s="25">
        <v>2.7397800000000001</v>
      </c>
      <c r="AA75" s="25">
        <v>2.7679420000000001</v>
      </c>
      <c r="AB75" s="25">
        <v>2.797641</v>
      </c>
      <c r="AC75" s="25">
        <v>2.8227530000000001</v>
      </c>
      <c r="AD75" s="25">
        <v>2.8469129999999998</v>
      </c>
      <c r="AE75" s="25">
        <v>2.8755120000000001</v>
      </c>
      <c r="AF75" s="25">
        <v>2.9062830000000002</v>
      </c>
      <c r="AG75" s="25">
        <v>2.9404349999999999</v>
      </c>
      <c r="AH75" s="115">
        <v>5.2719999999999998E-3</v>
      </c>
    </row>
    <row r="76" spans="1:34" ht="15" customHeight="1">
      <c r="A76" s="13" t="s">
        <v>217</v>
      </c>
      <c r="B76" s="27" t="s">
        <v>193</v>
      </c>
      <c r="C76" s="25">
        <v>1.3936E-2</v>
      </c>
      <c r="D76" s="25">
        <v>1.6691999999999999E-2</v>
      </c>
      <c r="E76" s="25">
        <v>1.8912000000000002E-2</v>
      </c>
      <c r="F76" s="25">
        <v>2.0590000000000001E-2</v>
      </c>
      <c r="G76" s="25">
        <v>2.1857000000000001E-2</v>
      </c>
      <c r="H76" s="25">
        <v>2.2807000000000001E-2</v>
      </c>
      <c r="I76" s="25">
        <v>2.3493E-2</v>
      </c>
      <c r="J76" s="25">
        <v>2.4004999999999999E-2</v>
      </c>
      <c r="K76" s="25">
        <v>2.4147999999999999E-2</v>
      </c>
      <c r="L76" s="25">
        <v>2.4264999999999998E-2</v>
      </c>
      <c r="M76" s="25">
        <v>2.4503E-2</v>
      </c>
      <c r="N76" s="25">
        <v>2.4629999999999999E-2</v>
      </c>
      <c r="O76" s="25">
        <v>2.4892999999999998E-2</v>
      </c>
      <c r="P76" s="25">
        <v>2.5146999999999999E-2</v>
      </c>
      <c r="Q76" s="25">
        <v>2.5457E-2</v>
      </c>
      <c r="R76" s="25">
        <v>2.5725000000000001E-2</v>
      </c>
      <c r="S76" s="25">
        <v>2.6019E-2</v>
      </c>
      <c r="T76" s="25">
        <v>2.6301999999999999E-2</v>
      </c>
      <c r="U76" s="25">
        <v>2.6582000000000001E-2</v>
      </c>
      <c r="V76" s="25">
        <v>2.6870999999999999E-2</v>
      </c>
      <c r="W76" s="25">
        <v>2.7245999999999999E-2</v>
      </c>
      <c r="X76" s="25">
        <v>2.7588999999999999E-2</v>
      </c>
      <c r="Y76" s="25">
        <v>2.7925999999999999E-2</v>
      </c>
      <c r="Z76" s="25">
        <v>2.8273E-2</v>
      </c>
      <c r="AA76" s="25">
        <v>2.8608000000000001E-2</v>
      </c>
      <c r="AB76" s="25">
        <v>2.8975999999999998E-2</v>
      </c>
      <c r="AC76" s="25">
        <v>2.9315999999999998E-2</v>
      </c>
      <c r="AD76" s="25">
        <v>2.9621999999999999E-2</v>
      </c>
      <c r="AE76" s="25">
        <v>2.9950999999999998E-2</v>
      </c>
      <c r="AF76" s="25">
        <v>3.0311000000000001E-2</v>
      </c>
      <c r="AG76" s="25">
        <v>3.0662999999999999E-2</v>
      </c>
      <c r="AH76" s="115">
        <v>2.6634000000000001E-2</v>
      </c>
    </row>
    <row r="77" spans="1:34" ht="15" customHeight="1">
      <c r="A77" s="13" t="s">
        <v>218</v>
      </c>
      <c r="B77" s="27" t="s">
        <v>195</v>
      </c>
      <c r="C77" s="25">
        <v>0.20519999999999999</v>
      </c>
      <c r="D77" s="25">
        <v>0.21641299999999999</v>
      </c>
      <c r="E77" s="25">
        <v>0.21717900000000001</v>
      </c>
      <c r="F77" s="25">
        <v>0.215971</v>
      </c>
      <c r="G77" s="25">
        <v>0.214533</v>
      </c>
      <c r="H77" s="25">
        <v>0.20651900000000001</v>
      </c>
      <c r="I77" s="25">
        <v>0.20768800000000001</v>
      </c>
      <c r="J77" s="25">
        <v>0.20623900000000001</v>
      </c>
      <c r="K77" s="25">
        <v>0.20741000000000001</v>
      </c>
      <c r="L77" s="25">
        <v>0.20830399999999999</v>
      </c>
      <c r="M77" s="25">
        <v>0.20923700000000001</v>
      </c>
      <c r="N77" s="25">
        <v>0.20947099999999999</v>
      </c>
      <c r="O77" s="25">
        <v>0.2094</v>
      </c>
      <c r="P77" s="25">
        <v>0.20974400000000001</v>
      </c>
      <c r="Q77" s="25">
        <v>0.20941199999999999</v>
      </c>
      <c r="R77" s="25">
        <v>0.20981</v>
      </c>
      <c r="S77" s="25">
        <v>0.210093</v>
      </c>
      <c r="T77" s="25">
        <v>0.21012900000000001</v>
      </c>
      <c r="U77" s="25">
        <v>0.209256</v>
      </c>
      <c r="V77" s="25">
        <v>0.20999599999999999</v>
      </c>
      <c r="W77" s="25">
        <v>0.20933099999999999</v>
      </c>
      <c r="X77" s="25">
        <v>0.209426</v>
      </c>
      <c r="Y77" s="25">
        <v>0.21010400000000001</v>
      </c>
      <c r="Z77" s="25">
        <v>0.21125099999999999</v>
      </c>
      <c r="AA77" s="25">
        <v>0.210315</v>
      </c>
      <c r="AB77" s="25">
        <v>0.21054899999999999</v>
      </c>
      <c r="AC77" s="25">
        <v>0.21032100000000001</v>
      </c>
      <c r="AD77" s="25">
        <v>0.210586</v>
      </c>
      <c r="AE77" s="25">
        <v>0.210842</v>
      </c>
      <c r="AF77" s="25">
        <v>0.21118000000000001</v>
      </c>
      <c r="AG77" s="25">
        <v>0.212342</v>
      </c>
      <c r="AH77" s="115">
        <v>1.1410000000000001E-3</v>
      </c>
    </row>
    <row r="78" spans="1:34" ht="15" customHeight="1">
      <c r="A78" s="13" t="s">
        <v>219</v>
      </c>
      <c r="B78" s="27" t="s">
        <v>197</v>
      </c>
      <c r="C78" s="25">
        <v>3.6641E-2</v>
      </c>
      <c r="D78" s="25">
        <v>3.7508E-2</v>
      </c>
      <c r="E78" s="25">
        <v>3.7086000000000001E-2</v>
      </c>
      <c r="F78" s="25">
        <v>3.6670000000000001E-2</v>
      </c>
      <c r="G78" s="25">
        <v>3.6240000000000001E-2</v>
      </c>
      <c r="H78" s="25">
        <v>3.5579E-2</v>
      </c>
      <c r="I78" s="25">
        <v>3.4701000000000003E-2</v>
      </c>
      <c r="J78" s="25">
        <v>3.3688000000000003E-2</v>
      </c>
      <c r="K78" s="25">
        <v>3.2705999999999999E-2</v>
      </c>
      <c r="L78" s="25">
        <v>3.1683000000000003E-2</v>
      </c>
      <c r="M78" s="25">
        <v>3.0700999999999999E-2</v>
      </c>
      <c r="N78" s="25">
        <v>3.0173999999999999E-2</v>
      </c>
      <c r="O78" s="25">
        <v>2.9687999999999999E-2</v>
      </c>
      <c r="P78" s="25">
        <v>2.9170999999999999E-2</v>
      </c>
      <c r="Q78" s="25">
        <v>2.8722999999999999E-2</v>
      </c>
      <c r="R78" s="25">
        <v>2.8299999999999999E-2</v>
      </c>
      <c r="S78" s="25">
        <v>2.7854E-2</v>
      </c>
      <c r="T78" s="25">
        <v>2.7376000000000001E-2</v>
      </c>
      <c r="U78" s="25">
        <v>2.6879E-2</v>
      </c>
      <c r="V78" s="25">
        <v>2.6446999999999998E-2</v>
      </c>
      <c r="W78" s="25">
        <v>2.5950000000000001E-2</v>
      </c>
      <c r="X78" s="25">
        <v>2.5746999999999999E-2</v>
      </c>
      <c r="Y78" s="25">
        <v>2.5561E-2</v>
      </c>
      <c r="Z78" s="25">
        <v>2.5447999999999998E-2</v>
      </c>
      <c r="AA78" s="25">
        <v>2.5260999999999999E-2</v>
      </c>
      <c r="AB78" s="25">
        <v>2.5080999999999999E-2</v>
      </c>
      <c r="AC78" s="25">
        <v>2.4846E-2</v>
      </c>
      <c r="AD78" s="25">
        <v>2.4618000000000001E-2</v>
      </c>
      <c r="AE78" s="25">
        <v>2.4375000000000001E-2</v>
      </c>
      <c r="AF78" s="25">
        <v>2.4157999999999999E-2</v>
      </c>
      <c r="AG78" s="25">
        <v>2.3977999999999999E-2</v>
      </c>
      <c r="AH78" s="115">
        <v>-1.4035000000000001E-2</v>
      </c>
    </row>
    <row r="79" spans="1:34" ht="16" customHeight="1">
      <c r="A79" s="13" t="s">
        <v>220</v>
      </c>
      <c r="B79" s="27" t="s">
        <v>199</v>
      </c>
      <c r="C79" s="25">
        <v>0.390127</v>
      </c>
      <c r="D79" s="25">
        <v>0.39991399999999999</v>
      </c>
      <c r="E79" s="25">
        <v>0.43495600000000001</v>
      </c>
      <c r="F79" s="25">
        <v>0.441884</v>
      </c>
      <c r="G79" s="25">
        <v>0.42280499999999999</v>
      </c>
      <c r="H79" s="25">
        <v>0.42404599999999998</v>
      </c>
      <c r="I79" s="25">
        <v>0.42859700000000001</v>
      </c>
      <c r="J79" s="25">
        <v>0.42010900000000001</v>
      </c>
      <c r="K79" s="25">
        <v>0.42051500000000003</v>
      </c>
      <c r="L79" s="25">
        <v>0.417549</v>
      </c>
      <c r="M79" s="25">
        <v>0.41855399999999998</v>
      </c>
      <c r="N79" s="25">
        <v>0.425043</v>
      </c>
      <c r="O79" s="25">
        <v>0.41953699999999999</v>
      </c>
      <c r="P79" s="25">
        <v>0.41976000000000002</v>
      </c>
      <c r="Q79" s="25">
        <v>0.41893599999999998</v>
      </c>
      <c r="R79" s="25">
        <v>0.42455599999999999</v>
      </c>
      <c r="S79" s="25">
        <v>0.41920200000000002</v>
      </c>
      <c r="T79" s="25">
        <v>0.41905500000000001</v>
      </c>
      <c r="U79" s="25">
        <v>0.42291600000000001</v>
      </c>
      <c r="V79" s="25">
        <v>0.417875</v>
      </c>
      <c r="W79" s="25">
        <v>0.417271</v>
      </c>
      <c r="X79" s="25">
        <v>0.422074</v>
      </c>
      <c r="Y79" s="25">
        <v>0.41612100000000002</v>
      </c>
      <c r="Z79" s="25">
        <v>0.41587299999999999</v>
      </c>
      <c r="AA79" s="25">
        <v>0.41346300000000002</v>
      </c>
      <c r="AB79" s="25">
        <v>0.41362399999999999</v>
      </c>
      <c r="AC79" s="25">
        <v>0.41226600000000002</v>
      </c>
      <c r="AD79" s="25">
        <v>0.41145999999999999</v>
      </c>
      <c r="AE79" s="25">
        <v>0.41171799999999997</v>
      </c>
      <c r="AF79" s="25">
        <v>0.41126200000000002</v>
      </c>
      <c r="AG79" s="25">
        <v>0.41036499999999998</v>
      </c>
      <c r="AH79" s="115">
        <v>1.6869999999999999E-3</v>
      </c>
    </row>
    <row r="80" spans="1:34" ht="15" customHeight="1">
      <c r="A80" s="13" t="s">
        <v>221</v>
      </c>
      <c r="B80" s="27" t="s">
        <v>201</v>
      </c>
      <c r="C80" s="25">
        <v>0.10620300000000001</v>
      </c>
      <c r="D80" s="25">
        <v>0.106628</v>
      </c>
      <c r="E80" s="25">
        <v>0.108291</v>
      </c>
      <c r="F80" s="25">
        <v>0.10927000000000001</v>
      </c>
      <c r="G80" s="25">
        <v>0.109676</v>
      </c>
      <c r="H80" s="25">
        <v>0.109872</v>
      </c>
      <c r="I80" s="25">
        <v>0.10950500000000001</v>
      </c>
      <c r="J80" s="25">
        <v>0.10872800000000001</v>
      </c>
      <c r="K80" s="25">
        <v>0.10782700000000001</v>
      </c>
      <c r="L80" s="25">
        <v>0.10685</v>
      </c>
      <c r="M80" s="25">
        <v>0.105917</v>
      </c>
      <c r="N80" s="25">
        <v>0.105118</v>
      </c>
      <c r="O80" s="25">
        <v>0.104561</v>
      </c>
      <c r="P80" s="25">
        <v>0.10398300000000001</v>
      </c>
      <c r="Q80" s="25">
        <v>0.103517</v>
      </c>
      <c r="R80" s="25">
        <v>0.10317800000000001</v>
      </c>
      <c r="S80" s="25">
        <v>0.102702</v>
      </c>
      <c r="T80" s="25">
        <v>0.102093</v>
      </c>
      <c r="U80" s="25">
        <v>0.10151200000000001</v>
      </c>
      <c r="V80" s="25">
        <v>0.101063</v>
      </c>
      <c r="W80" s="25">
        <v>0.10076499999999999</v>
      </c>
      <c r="X80" s="25">
        <v>0.100435</v>
      </c>
      <c r="Y80" s="25">
        <v>0.100065</v>
      </c>
      <c r="Z80" s="25">
        <v>9.9694000000000005E-2</v>
      </c>
      <c r="AA80" s="25">
        <v>9.9248000000000003E-2</v>
      </c>
      <c r="AB80" s="25">
        <v>9.8908999999999997E-2</v>
      </c>
      <c r="AC80" s="25">
        <v>9.8502000000000006E-2</v>
      </c>
      <c r="AD80" s="25">
        <v>9.7958000000000003E-2</v>
      </c>
      <c r="AE80" s="25">
        <v>9.7569000000000003E-2</v>
      </c>
      <c r="AF80" s="25">
        <v>9.7160999999999997E-2</v>
      </c>
      <c r="AG80" s="25">
        <v>9.6742999999999996E-2</v>
      </c>
      <c r="AH80" s="115">
        <v>-3.1050000000000001E-3</v>
      </c>
    </row>
    <row r="81" spans="1:34" ht="16" customHeight="1">
      <c r="A81" s="13" t="s">
        <v>222</v>
      </c>
      <c r="B81" s="27" t="s">
        <v>203</v>
      </c>
      <c r="C81" s="25">
        <v>0.90030500000000002</v>
      </c>
      <c r="D81" s="25">
        <v>1.224288</v>
      </c>
      <c r="E81" s="25">
        <v>1.367005</v>
      </c>
      <c r="F81" s="25">
        <v>1.4331830000000001</v>
      </c>
      <c r="G81" s="25">
        <v>1.4759279999999999</v>
      </c>
      <c r="H81" s="25">
        <v>1.5090049999999999</v>
      </c>
      <c r="I81" s="25">
        <v>1.520615</v>
      </c>
      <c r="J81" s="25">
        <v>1.5290189999999999</v>
      </c>
      <c r="K81" s="25">
        <v>1.539247</v>
      </c>
      <c r="L81" s="25">
        <v>1.548459</v>
      </c>
      <c r="M81" s="25">
        <v>1.5584260000000001</v>
      </c>
      <c r="N81" s="25">
        <v>1.571105</v>
      </c>
      <c r="O81" s="25">
        <v>1.589755</v>
      </c>
      <c r="P81" s="25">
        <v>1.608117</v>
      </c>
      <c r="Q81" s="25">
        <v>1.6286529999999999</v>
      </c>
      <c r="R81" s="25">
        <v>1.652344</v>
      </c>
      <c r="S81" s="25">
        <v>1.6719919999999999</v>
      </c>
      <c r="T81" s="25">
        <v>1.6887749999999999</v>
      </c>
      <c r="U81" s="25">
        <v>1.7065109999999999</v>
      </c>
      <c r="V81" s="25">
        <v>1.7265140000000001</v>
      </c>
      <c r="W81" s="25">
        <v>1.7515099999999999</v>
      </c>
      <c r="X81" s="25">
        <v>1.7746200000000001</v>
      </c>
      <c r="Y81" s="25">
        <v>1.798373</v>
      </c>
      <c r="Z81" s="25">
        <v>1.8209679999999999</v>
      </c>
      <c r="AA81" s="25">
        <v>1.844373</v>
      </c>
      <c r="AB81" s="25">
        <v>1.869801</v>
      </c>
      <c r="AC81" s="25">
        <v>1.8929659999999999</v>
      </c>
      <c r="AD81" s="25">
        <v>1.9106590000000001</v>
      </c>
      <c r="AE81" s="25">
        <v>1.929632</v>
      </c>
      <c r="AF81" s="25">
        <v>1.9469259999999999</v>
      </c>
      <c r="AG81" s="25">
        <v>1.9645140000000001</v>
      </c>
      <c r="AH81" s="115">
        <v>2.6349999999999998E-2</v>
      </c>
    </row>
    <row r="82" spans="1:34" ht="15" customHeight="1">
      <c r="A82" s="13" t="s">
        <v>223</v>
      </c>
      <c r="B82" s="27" t="s">
        <v>205</v>
      </c>
      <c r="C82" s="25">
        <v>0.257081</v>
      </c>
      <c r="D82" s="25">
        <v>0.261438</v>
      </c>
      <c r="E82" s="25">
        <v>0.26180300000000001</v>
      </c>
      <c r="F82" s="25">
        <v>0.25547700000000001</v>
      </c>
      <c r="G82" s="25">
        <v>0.251303</v>
      </c>
      <c r="H82" s="25">
        <v>0.25104399999999999</v>
      </c>
      <c r="I82" s="25">
        <v>0.25043799999999999</v>
      </c>
      <c r="J82" s="25">
        <v>0.25036000000000003</v>
      </c>
      <c r="K82" s="25">
        <v>0.25173099999999998</v>
      </c>
      <c r="L82" s="25">
        <v>0.25117600000000001</v>
      </c>
      <c r="M82" s="25">
        <v>0.25022699999999998</v>
      </c>
      <c r="N82" s="25">
        <v>0.25018699999999999</v>
      </c>
      <c r="O82" s="25">
        <v>0.25059100000000001</v>
      </c>
      <c r="P82" s="25">
        <v>0.25100600000000001</v>
      </c>
      <c r="Q82" s="25">
        <v>0.25142799999999998</v>
      </c>
      <c r="R82" s="25">
        <v>0.25185000000000002</v>
      </c>
      <c r="S82" s="25">
        <v>0.25228800000000001</v>
      </c>
      <c r="T82" s="25">
        <v>0.25274200000000002</v>
      </c>
      <c r="U82" s="25">
        <v>0.25320399999999998</v>
      </c>
      <c r="V82" s="25">
        <v>0.253666</v>
      </c>
      <c r="W82" s="25">
        <v>0.25413599999999997</v>
      </c>
      <c r="X82" s="25">
        <v>0.25460700000000003</v>
      </c>
      <c r="Y82" s="25">
        <v>0.25507800000000003</v>
      </c>
      <c r="Z82" s="25">
        <v>0.255554</v>
      </c>
      <c r="AA82" s="25">
        <v>0.25603199999999998</v>
      </c>
      <c r="AB82" s="25">
        <v>0.256496</v>
      </c>
      <c r="AC82" s="25">
        <v>0.25697999999999999</v>
      </c>
      <c r="AD82" s="25">
        <v>0.25745899999999999</v>
      </c>
      <c r="AE82" s="25">
        <v>0.25794699999999998</v>
      </c>
      <c r="AF82" s="25">
        <v>0.25842799999999999</v>
      </c>
      <c r="AG82" s="25">
        <v>0.25890200000000002</v>
      </c>
      <c r="AH82" s="115">
        <v>2.3499999999999999E-4</v>
      </c>
    </row>
    <row r="83" spans="1:34" ht="15" customHeight="1">
      <c r="A83" s="13" t="s">
        <v>224</v>
      </c>
      <c r="B83" s="27" t="s">
        <v>207</v>
      </c>
      <c r="C83" s="25">
        <v>5.7262E-2</v>
      </c>
      <c r="D83" s="25">
        <v>5.8290000000000002E-2</v>
      </c>
      <c r="E83" s="25">
        <v>5.8961E-2</v>
      </c>
      <c r="F83" s="25">
        <v>5.9478000000000003E-2</v>
      </c>
      <c r="G83" s="25">
        <v>5.9827999999999999E-2</v>
      </c>
      <c r="H83" s="25">
        <v>6.0010000000000001E-2</v>
      </c>
      <c r="I83" s="25">
        <v>6.0088000000000003E-2</v>
      </c>
      <c r="J83" s="25">
        <v>5.9921000000000002E-2</v>
      </c>
      <c r="K83" s="25">
        <v>5.9799999999999999E-2</v>
      </c>
      <c r="L83" s="25">
        <v>5.9697E-2</v>
      </c>
      <c r="M83" s="25">
        <v>5.9553000000000002E-2</v>
      </c>
      <c r="N83" s="25">
        <v>5.9423999999999998E-2</v>
      </c>
      <c r="O83" s="25">
        <v>5.9322E-2</v>
      </c>
      <c r="P83" s="25">
        <v>5.9235000000000003E-2</v>
      </c>
      <c r="Q83" s="25">
        <v>5.9182999999999999E-2</v>
      </c>
      <c r="R83" s="25">
        <v>5.9143000000000001E-2</v>
      </c>
      <c r="S83" s="25">
        <v>5.9086E-2</v>
      </c>
      <c r="T83" s="25">
        <v>5.9014999999999998E-2</v>
      </c>
      <c r="U83" s="25">
        <v>5.8965999999999998E-2</v>
      </c>
      <c r="V83" s="25">
        <v>5.8930999999999997E-2</v>
      </c>
      <c r="W83" s="25">
        <v>5.8892E-2</v>
      </c>
      <c r="X83" s="25">
        <v>5.8852000000000002E-2</v>
      </c>
      <c r="Y83" s="25">
        <v>5.8819999999999997E-2</v>
      </c>
      <c r="Z83" s="25">
        <v>5.8781E-2</v>
      </c>
      <c r="AA83" s="25">
        <v>5.8772999999999999E-2</v>
      </c>
      <c r="AB83" s="25">
        <v>5.8809E-2</v>
      </c>
      <c r="AC83" s="25">
        <v>5.8817000000000001E-2</v>
      </c>
      <c r="AD83" s="25">
        <v>5.8797000000000002E-2</v>
      </c>
      <c r="AE83" s="25">
        <v>5.8807999999999999E-2</v>
      </c>
      <c r="AF83" s="25">
        <v>5.8795E-2</v>
      </c>
      <c r="AG83" s="25">
        <v>5.8756000000000003E-2</v>
      </c>
      <c r="AH83" s="115">
        <v>8.5800000000000004E-4</v>
      </c>
    </row>
    <row r="84" spans="1:34" ht="15" customHeight="1">
      <c r="A84" s="13" t="s">
        <v>225</v>
      </c>
      <c r="B84" s="27" t="s">
        <v>209</v>
      </c>
      <c r="C84" s="25">
        <v>0.33360899999999999</v>
      </c>
      <c r="D84" s="25">
        <v>0.361427</v>
      </c>
      <c r="E84" s="25">
        <v>0.35680200000000001</v>
      </c>
      <c r="F84" s="25">
        <v>0.34560099999999999</v>
      </c>
      <c r="G84" s="25">
        <v>0.34161900000000001</v>
      </c>
      <c r="H84" s="25">
        <v>0.34227999999999997</v>
      </c>
      <c r="I84" s="25">
        <v>0.32642900000000002</v>
      </c>
      <c r="J84" s="25">
        <v>0.33119700000000002</v>
      </c>
      <c r="K84" s="25">
        <v>0.33116000000000001</v>
      </c>
      <c r="L84" s="25">
        <v>0.331146</v>
      </c>
      <c r="M84" s="25">
        <v>0.327567</v>
      </c>
      <c r="N84" s="25">
        <v>0.32804699999999998</v>
      </c>
      <c r="O84" s="25">
        <v>0.329295</v>
      </c>
      <c r="P84" s="25">
        <v>0.32969599999999999</v>
      </c>
      <c r="Q84" s="25">
        <v>0.32918999999999998</v>
      </c>
      <c r="R84" s="25">
        <v>0.33091999999999999</v>
      </c>
      <c r="S84" s="25">
        <v>0.33483800000000002</v>
      </c>
      <c r="T84" s="25">
        <v>0.33925499999999997</v>
      </c>
      <c r="U84" s="25">
        <v>0.34292800000000001</v>
      </c>
      <c r="V84" s="25">
        <v>0.34514099999999998</v>
      </c>
      <c r="W84" s="25">
        <v>0.34698200000000001</v>
      </c>
      <c r="X84" s="25">
        <v>0.34818500000000002</v>
      </c>
      <c r="Y84" s="25">
        <v>0.35015200000000002</v>
      </c>
      <c r="Z84" s="25">
        <v>0.35349599999999998</v>
      </c>
      <c r="AA84" s="25">
        <v>0.35870800000000003</v>
      </c>
      <c r="AB84" s="25">
        <v>0.36176599999999998</v>
      </c>
      <c r="AC84" s="25">
        <v>0.365562</v>
      </c>
      <c r="AD84" s="25">
        <v>0.36989300000000003</v>
      </c>
      <c r="AE84" s="25">
        <v>0.36765100000000001</v>
      </c>
      <c r="AF84" s="25">
        <v>0.367228</v>
      </c>
      <c r="AG84" s="25">
        <v>0.37073099999999998</v>
      </c>
      <c r="AH84" s="115">
        <v>3.5230000000000001E-3</v>
      </c>
    </row>
    <row r="85" spans="1:34" ht="15" customHeight="1">
      <c r="A85" s="13" t="s">
        <v>226</v>
      </c>
      <c r="B85" s="23" t="s">
        <v>211</v>
      </c>
      <c r="C85" s="26">
        <v>12.710936999999999</v>
      </c>
      <c r="D85" s="26">
        <v>13.523485000000001</v>
      </c>
      <c r="E85" s="26">
        <v>13.782738</v>
      </c>
      <c r="F85" s="26">
        <v>13.893643000000001</v>
      </c>
      <c r="G85" s="26">
        <v>13.946235</v>
      </c>
      <c r="H85" s="26">
        <v>13.993831999999999</v>
      </c>
      <c r="I85" s="26">
        <v>13.969633</v>
      </c>
      <c r="J85" s="26">
        <v>13.917164</v>
      </c>
      <c r="K85" s="26">
        <v>13.870161</v>
      </c>
      <c r="L85" s="26">
        <v>13.804183999999999</v>
      </c>
      <c r="M85" s="26">
        <v>13.743266</v>
      </c>
      <c r="N85" s="26">
        <v>13.694122999999999</v>
      </c>
      <c r="O85" s="26">
        <v>13.650218000000001</v>
      </c>
      <c r="P85" s="26">
        <v>13.622070000000001</v>
      </c>
      <c r="Q85" s="26">
        <v>13.610144</v>
      </c>
      <c r="R85" s="26">
        <v>13.63513</v>
      </c>
      <c r="S85" s="26">
        <v>13.652452</v>
      </c>
      <c r="T85" s="26">
        <v>13.673914999999999</v>
      </c>
      <c r="U85" s="26">
        <v>13.704461</v>
      </c>
      <c r="V85" s="26">
        <v>13.741007</v>
      </c>
      <c r="W85" s="26">
        <v>13.793367</v>
      </c>
      <c r="X85" s="26">
        <v>13.856253000000001</v>
      </c>
      <c r="Y85" s="26">
        <v>13.918808</v>
      </c>
      <c r="Z85" s="26">
        <v>13.997322</v>
      </c>
      <c r="AA85" s="26">
        <v>14.066484000000001</v>
      </c>
      <c r="AB85" s="26">
        <v>14.140247</v>
      </c>
      <c r="AC85" s="26">
        <v>14.209555</v>
      </c>
      <c r="AD85" s="26">
        <v>14.270186000000001</v>
      </c>
      <c r="AE85" s="26">
        <v>14.335910999999999</v>
      </c>
      <c r="AF85" s="26">
        <v>14.406158</v>
      </c>
      <c r="AG85" s="26">
        <v>14.484776999999999</v>
      </c>
      <c r="AH85" s="117">
        <v>4.3639999999999998E-3</v>
      </c>
    </row>
    <row r="86" spans="1:34" ht="15" customHeight="1" thickBot="1"/>
    <row r="87" spans="1:34" ht="15" customHeight="1">
      <c r="B87" s="132" t="s">
        <v>227</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14"/>
    </row>
    <row r="88" spans="1:34" ht="15" customHeight="1">
      <c r="B88" s="14" t="s">
        <v>228</v>
      </c>
    </row>
    <row r="89" spans="1:34" ht="15" customHeight="1">
      <c r="B89" s="14" t="s">
        <v>229</v>
      </c>
    </row>
    <row r="90" spans="1:34" ht="15" customHeight="1">
      <c r="B90" s="14" t="s">
        <v>230</v>
      </c>
    </row>
    <row r="91" spans="1:34" ht="15" customHeight="1">
      <c r="B91" s="14" t="s">
        <v>231</v>
      </c>
    </row>
    <row r="92" spans="1:34">
      <c r="B92" s="14" t="s">
        <v>232</v>
      </c>
    </row>
    <row r="93" spans="1:34" ht="15" customHeight="1">
      <c r="B93" s="14" t="s">
        <v>233</v>
      </c>
    </row>
    <row r="94" spans="1:34" ht="15" customHeight="1">
      <c r="B94" s="14" t="s">
        <v>234</v>
      </c>
    </row>
    <row r="95" spans="1:34" ht="15" customHeight="1">
      <c r="B95" s="14" t="s">
        <v>235</v>
      </c>
    </row>
    <row r="96" spans="1:34" ht="15" customHeight="1">
      <c r="B96" s="14" t="s">
        <v>236</v>
      </c>
    </row>
    <row r="97" spans="2:34" ht="15" customHeight="1">
      <c r="B97" s="14" t="s">
        <v>237</v>
      </c>
    </row>
    <row r="112" spans="2:34" ht="15" customHeight="1">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c r="AA112" s="134"/>
      <c r="AB112" s="134"/>
      <c r="AC112" s="134"/>
      <c r="AD112" s="134"/>
      <c r="AE112" s="134"/>
      <c r="AF112" s="134"/>
      <c r="AG112" s="134"/>
      <c r="AH112" s="134"/>
    </row>
    <row r="308" spans="2:34" ht="15" customHeight="1">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c r="AA308" s="134"/>
      <c r="AB308" s="134"/>
      <c r="AC308" s="134"/>
      <c r="AD308" s="134"/>
      <c r="AE308" s="134"/>
      <c r="AF308" s="134"/>
      <c r="AG308" s="134"/>
      <c r="AH308" s="134"/>
    </row>
    <row r="511" spans="2:34" ht="15" customHeight="1">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c r="AA511" s="134"/>
      <c r="AB511" s="134"/>
      <c r="AC511" s="134"/>
      <c r="AD511" s="134"/>
      <c r="AE511" s="134"/>
      <c r="AF511" s="134"/>
      <c r="AG511" s="134"/>
      <c r="AH511" s="134"/>
    </row>
    <row r="712" spans="2:34" ht="15" customHeight="1">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c r="AA712" s="134"/>
      <c r="AB712" s="134"/>
      <c r="AC712" s="134"/>
      <c r="AD712" s="134"/>
      <c r="AE712" s="134"/>
      <c r="AF712" s="134"/>
      <c r="AG712" s="134"/>
      <c r="AH712" s="134"/>
    </row>
    <row r="887" spans="2:34" ht="15" customHeight="1">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c r="AA887" s="134"/>
      <c r="AB887" s="134"/>
      <c r="AC887" s="134"/>
      <c r="AD887" s="134"/>
      <c r="AE887" s="134"/>
      <c r="AF887" s="134"/>
      <c r="AG887" s="134"/>
      <c r="AH887" s="134"/>
    </row>
    <row r="1100" spans="2:34" ht="15" customHeight="1">
      <c r="B1100" s="134"/>
      <c r="C1100" s="134"/>
      <c r="D1100" s="134"/>
      <c r="E1100" s="134"/>
      <c r="F1100" s="134"/>
      <c r="G1100" s="134"/>
      <c r="H1100" s="134"/>
      <c r="I1100" s="134"/>
      <c r="J1100" s="134"/>
      <c r="K1100" s="134"/>
      <c r="L1100" s="134"/>
      <c r="M1100" s="134"/>
      <c r="N1100" s="134"/>
      <c r="O1100" s="134"/>
      <c r="P1100" s="134"/>
      <c r="Q1100" s="134"/>
      <c r="R1100" s="134"/>
      <c r="S1100" s="134"/>
      <c r="T1100" s="134"/>
      <c r="U1100" s="134"/>
      <c r="V1100" s="134"/>
      <c r="W1100" s="134"/>
      <c r="X1100" s="134"/>
      <c r="Y1100" s="134"/>
      <c r="Z1100" s="134"/>
      <c r="AA1100" s="134"/>
      <c r="AB1100" s="134"/>
      <c r="AC1100" s="134"/>
      <c r="AD1100" s="134"/>
      <c r="AE1100" s="134"/>
      <c r="AF1100" s="134"/>
      <c r="AG1100" s="134"/>
      <c r="AH1100" s="134"/>
    </row>
    <row r="1227" spans="2:34" ht="15" customHeight="1">
      <c r="B1227" s="134"/>
      <c r="C1227" s="134"/>
      <c r="D1227" s="134"/>
      <c r="E1227" s="134"/>
      <c r="F1227" s="134"/>
      <c r="G1227" s="134"/>
      <c r="H1227" s="134"/>
      <c r="I1227" s="134"/>
      <c r="J1227" s="134"/>
      <c r="K1227" s="134"/>
      <c r="L1227" s="134"/>
      <c r="M1227" s="134"/>
      <c r="N1227" s="134"/>
      <c r="O1227" s="134"/>
      <c r="P1227" s="134"/>
      <c r="Q1227" s="134"/>
      <c r="R1227" s="134"/>
      <c r="S1227" s="134"/>
      <c r="T1227" s="134"/>
      <c r="U1227" s="134"/>
      <c r="V1227" s="134"/>
      <c r="W1227" s="134"/>
      <c r="X1227" s="134"/>
      <c r="Y1227" s="134"/>
      <c r="Z1227" s="134"/>
      <c r="AA1227" s="134"/>
      <c r="AB1227" s="134"/>
      <c r="AC1227" s="134"/>
      <c r="AD1227" s="134"/>
      <c r="AE1227" s="134"/>
      <c r="AF1227" s="134"/>
      <c r="AG1227" s="134"/>
      <c r="AH1227" s="134"/>
    </row>
    <row r="1390" spans="2:34" ht="15" customHeight="1">
      <c r="B1390" s="134"/>
      <c r="C1390" s="134"/>
      <c r="D1390" s="134"/>
      <c r="E1390" s="134"/>
      <c r="F1390" s="134"/>
      <c r="G1390" s="134"/>
      <c r="H1390" s="134"/>
      <c r="I1390" s="134"/>
      <c r="J1390" s="134"/>
      <c r="K1390" s="134"/>
      <c r="L1390" s="134"/>
      <c r="M1390" s="134"/>
      <c r="N1390" s="134"/>
      <c r="O1390" s="134"/>
      <c r="P1390" s="134"/>
      <c r="Q1390" s="134"/>
      <c r="R1390" s="134"/>
      <c r="S1390" s="134"/>
      <c r="T1390" s="134"/>
      <c r="U1390" s="134"/>
      <c r="V1390" s="134"/>
      <c r="W1390" s="134"/>
      <c r="X1390" s="134"/>
      <c r="Y1390" s="134"/>
      <c r="Z1390" s="134"/>
      <c r="AA1390" s="134"/>
      <c r="AB1390" s="134"/>
      <c r="AC1390" s="134"/>
      <c r="AD1390" s="134"/>
      <c r="AE1390" s="134"/>
      <c r="AF1390" s="134"/>
      <c r="AG1390" s="134"/>
      <c r="AH1390" s="134"/>
    </row>
    <row r="1502" spans="2:34" ht="15" customHeight="1">
      <c r="B1502" s="134"/>
      <c r="C1502" s="134"/>
      <c r="D1502" s="134"/>
      <c r="E1502" s="134"/>
      <c r="F1502" s="134"/>
      <c r="G1502" s="134"/>
      <c r="H1502" s="134"/>
      <c r="I1502" s="134"/>
      <c r="J1502" s="134"/>
      <c r="K1502" s="134"/>
      <c r="L1502" s="134"/>
      <c r="M1502" s="134"/>
      <c r="N1502" s="134"/>
      <c r="O1502" s="134"/>
      <c r="P1502" s="134"/>
      <c r="Q1502" s="134"/>
      <c r="R1502" s="134"/>
      <c r="S1502" s="134"/>
      <c r="T1502" s="134"/>
      <c r="U1502" s="134"/>
      <c r="V1502" s="134"/>
      <c r="W1502" s="134"/>
      <c r="X1502" s="134"/>
      <c r="Y1502" s="134"/>
      <c r="Z1502" s="134"/>
      <c r="AA1502" s="134"/>
      <c r="AB1502" s="134"/>
      <c r="AC1502" s="134"/>
      <c r="AD1502" s="134"/>
      <c r="AE1502" s="134"/>
      <c r="AF1502" s="134"/>
      <c r="AG1502" s="134"/>
      <c r="AH1502" s="134"/>
    </row>
    <row r="1604" spans="2:34" ht="15" customHeight="1">
      <c r="B1604" s="134"/>
      <c r="C1604" s="134"/>
      <c r="D1604" s="134"/>
      <c r="E1604" s="134"/>
      <c r="F1604" s="134"/>
      <c r="G1604" s="134"/>
      <c r="H1604" s="134"/>
      <c r="I1604" s="134"/>
      <c r="J1604" s="134"/>
      <c r="K1604" s="134"/>
      <c r="L1604" s="134"/>
      <c r="M1604" s="134"/>
      <c r="N1604" s="134"/>
      <c r="O1604" s="134"/>
      <c r="P1604" s="134"/>
      <c r="Q1604" s="134"/>
      <c r="R1604" s="134"/>
      <c r="S1604" s="134"/>
      <c r="T1604" s="134"/>
      <c r="U1604" s="134"/>
      <c r="V1604" s="134"/>
      <c r="W1604" s="134"/>
      <c r="X1604" s="134"/>
      <c r="Y1604" s="134"/>
      <c r="Z1604" s="134"/>
      <c r="AA1604" s="134"/>
      <c r="AB1604" s="134"/>
      <c r="AC1604" s="134"/>
      <c r="AD1604" s="134"/>
      <c r="AE1604" s="134"/>
      <c r="AF1604" s="134"/>
      <c r="AG1604" s="134"/>
      <c r="AH1604" s="134"/>
    </row>
    <row r="1698" spans="2:34" ht="15" customHeight="1">
      <c r="B1698" s="134"/>
      <c r="C1698" s="134"/>
      <c r="D1698" s="134"/>
      <c r="E1698" s="134"/>
      <c r="F1698" s="134"/>
      <c r="G1698" s="134"/>
      <c r="H1698" s="134"/>
      <c r="I1698" s="134"/>
      <c r="J1698" s="134"/>
      <c r="K1698" s="134"/>
      <c r="L1698" s="134"/>
      <c r="M1698" s="134"/>
      <c r="N1698" s="134"/>
      <c r="O1698" s="134"/>
      <c r="P1698" s="134"/>
      <c r="Q1698" s="134"/>
      <c r="R1698" s="134"/>
      <c r="S1698" s="134"/>
      <c r="T1698" s="134"/>
      <c r="U1698" s="134"/>
      <c r="V1698" s="134"/>
      <c r="W1698" s="134"/>
      <c r="X1698" s="134"/>
      <c r="Y1698" s="134"/>
      <c r="Z1698" s="134"/>
      <c r="AA1698" s="134"/>
      <c r="AB1698" s="134"/>
      <c r="AC1698" s="134"/>
      <c r="AD1698" s="134"/>
      <c r="AE1698" s="134"/>
      <c r="AF1698" s="134"/>
      <c r="AG1698" s="134"/>
      <c r="AH1698" s="134"/>
    </row>
    <row r="1945" spans="2:34" ht="15" customHeight="1">
      <c r="B1945" s="134"/>
      <c r="C1945" s="134"/>
      <c r="D1945" s="134"/>
      <c r="E1945" s="134"/>
      <c r="F1945" s="134"/>
      <c r="G1945" s="134"/>
      <c r="H1945" s="134"/>
      <c r="I1945" s="134"/>
      <c r="J1945" s="134"/>
      <c r="K1945" s="134"/>
      <c r="L1945" s="134"/>
      <c r="M1945" s="134"/>
      <c r="N1945" s="134"/>
      <c r="O1945" s="134"/>
      <c r="P1945" s="134"/>
      <c r="Q1945" s="134"/>
      <c r="R1945" s="134"/>
      <c r="S1945" s="134"/>
      <c r="T1945" s="134"/>
      <c r="U1945" s="134"/>
      <c r="V1945" s="134"/>
      <c r="W1945" s="134"/>
      <c r="X1945" s="134"/>
      <c r="Y1945" s="134"/>
      <c r="Z1945" s="134"/>
      <c r="AA1945" s="134"/>
      <c r="AB1945" s="134"/>
      <c r="AC1945" s="134"/>
      <c r="AD1945" s="134"/>
      <c r="AE1945" s="134"/>
      <c r="AF1945" s="134"/>
      <c r="AG1945" s="134"/>
      <c r="AH1945" s="134"/>
    </row>
    <row r="2031" spans="2:34" ht="15" customHeight="1">
      <c r="B2031" s="134"/>
      <c r="C2031" s="134"/>
      <c r="D2031" s="134"/>
      <c r="E2031" s="134"/>
      <c r="F2031" s="134"/>
      <c r="G2031" s="134"/>
      <c r="H2031" s="134"/>
      <c r="I2031" s="134"/>
      <c r="J2031" s="134"/>
      <c r="K2031" s="134"/>
      <c r="L2031" s="134"/>
      <c r="M2031" s="134"/>
      <c r="N2031" s="134"/>
      <c r="O2031" s="134"/>
      <c r="P2031" s="134"/>
      <c r="Q2031" s="134"/>
      <c r="R2031" s="134"/>
      <c r="S2031" s="134"/>
      <c r="T2031" s="134"/>
      <c r="U2031" s="134"/>
      <c r="V2031" s="134"/>
      <c r="W2031" s="134"/>
      <c r="X2031" s="134"/>
      <c r="Y2031" s="134"/>
      <c r="Z2031" s="134"/>
      <c r="AA2031" s="134"/>
      <c r="AB2031" s="134"/>
      <c r="AC2031" s="134"/>
      <c r="AD2031" s="134"/>
      <c r="AE2031" s="134"/>
      <c r="AF2031" s="134"/>
      <c r="AG2031" s="134"/>
      <c r="AH2031" s="134"/>
    </row>
    <row r="2153" spans="2:34" ht="15" customHeight="1">
      <c r="B2153" s="134"/>
      <c r="C2153" s="134"/>
      <c r="D2153" s="134"/>
      <c r="E2153" s="134"/>
      <c r="F2153" s="134"/>
      <c r="G2153" s="134"/>
      <c r="H2153" s="134"/>
      <c r="I2153" s="134"/>
      <c r="J2153" s="134"/>
      <c r="K2153" s="134"/>
      <c r="L2153" s="134"/>
      <c r="M2153" s="134"/>
      <c r="N2153" s="134"/>
      <c r="O2153" s="134"/>
      <c r="P2153" s="134"/>
      <c r="Q2153" s="134"/>
      <c r="R2153" s="134"/>
      <c r="S2153" s="134"/>
      <c r="T2153" s="134"/>
      <c r="U2153" s="134"/>
      <c r="V2153" s="134"/>
      <c r="W2153" s="134"/>
      <c r="X2153" s="134"/>
      <c r="Y2153" s="134"/>
      <c r="Z2153" s="134"/>
      <c r="AA2153" s="134"/>
      <c r="AB2153" s="134"/>
      <c r="AC2153" s="134"/>
      <c r="AD2153" s="134"/>
      <c r="AE2153" s="134"/>
      <c r="AF2153" s="134"/>
      <c r="AG2153" s="134"/>
      <c r="AH2153" s="134"/>
    </row>
    <row r="2317" spans="2:34" ht="15" customHeight="1">
      <c r="B2317" s="134"/>
      <c r="C2317" s="134"/>
      <c r="D2317" s="134"/>
      <c r="E2317" s="134"/>
      <c r="F2317" s="134"/>
      <c r="G2317" s="134"/>
      <c r="H2317" s="134"/>
      <c r="I2317" s="134"/>
      <c r="J2317" s="134"/>
      <c r="K2317" s="134"/>
      <c r="L2317" s="134"/>
      <c r="M2317" s="134"/>
      <c r="N2317" s="134"/>
      <c r="O2317" s="134"/>
      <c r="P2317" s="134"/>
      <c r="Q2317" s="134"/>
      <c r="R2317" s="134"/>
      <c r="S2317" s="134"/>
      <c r="T2317" s="134"/>
      <c r="U2317" s="134"/>
      <c r="V2317" s="134"/>
      <c r="W2317" s="134"/>
      <c r="X2317" s="134"/>
      <c r="Y2317" s="134"/>
      <c r="Z2317" s="134"/>
      <c r="AA2317" s="134"/>
      <c r="AB2317" s="134"/>
      <c r="AC2317" s="134"/>
      <c r="AD2317" s="134"/>
      <c r="AE2317" s="134"/>
      <c r="AF2317" s="134"/>
      <c r="AG2317" s="134"/>
      <c r="AH2317" s="134"/>
    </row>
    <row r="2419" spans="2:34" ht="15" customHeight="1">
      <c r="B2419" s="134"/>
      <c r="C2419" s="134"/>
      <c r="D2419" s="134"/>
      <c r="E2419" s="134"/>
      <c r="F2419" s="134"/>
      <c r="G2419" s="134"/>
      <c r="H2419" s="134"/>
      <c r="I2419" s="134"/>
      <c r="J2419" s="134"/>
      <c r="K2419" s="134"/>
      <c r="L2419" s="134"/>
      <c r="M2419" s="134"/>
      <c r="N2419" s="134"/>
      <c r="O2419" s="134"/>
      <c r="P2419" s="134"/>
      <c r="Q2419" s="134"/>
      <c r="R2419" s="134"/>
      <c r="S2419" s="134"/>
      <c r="T2419" s="134"/>
      <c r="U2419" s="134"/>
      <c r="V2419" s="134"/>
      <c r="W2419" s="134"/>
      <c r="X2419" s="134"/>
      <c r="Y2419" s="134"/>
      <c r="Z2419" s="134"/>
      <c r="AA2419" s="134"/>
      <c r="AB2419" s="134"/>
      <c r="AC2419" s="134"/>
      <c r="AD2419" s="134"/>
      <c r="AE2419" s="134"/>
      <c r="AF2419" s="134"/>
      <c r="AG2419" s="134"/>
      <c r="AH2419" s="134"/>
    </row>
    <row r="2509" spans="2:34" ht="15" customHeight="1">
      <c r="B2509" s="134"/>
      <c r="C2509" s="134"/>
      <c r="D2509" s="134"/>
      <c r="E2509" s="134"/>
      <c r="F2509" s="134"/>
      <c r="G2509" s="134"/>
      <c r="H2509" s="134"/>
      <c r="I2509" s="134"/>
      <c r="J2509" s="134"/>
      <c r="K2509" s="134"/>
      <c r="L2509" s="134"/>
      <c r="M2509" s="134"/>
      <c r="N2509" s="134"/>
      <c r="O2509" s="134"/>
      <c r="P2509" s="134"/>
      <c r="Q2509" s="134"/>
      <c r="R2509" s="134"/>
      <c r="S2509" s="134"/>
      <c r="T2509" s="134"/>
      <c r="U2509" s="134"/>
      <c r="V2509" s="134"/>
      <c r="W2509" s="134"/>
      <c r="X2509" s="134"/>
      <c r="Y2509" s="134"/>
      <c r="Z2509" s="134"/>
      <c r="AA2509" s="134"/>
      <c r="AB2509" s="134"/>
      <c r="AC2509" s="134"/>
      <c r="AD2509" s="134"/>
      <c r="AE2509" s="134"/>
      <c r="AF2509" s="134"/>
      <c r="AG2509" s="134"/>
      <c r="AH2509" s="134"/>
    </row>
    <row r="2598" spans="2:34" ht="15" customHeight="1">
      <c r="B2598" s="134"/>
      <c r="C2598" s="134"/>
      <c r="D2598" s="134"/>
      <c r="E2598" s="134"/>
      <c r="F2598" s="134"/>
      <c r="G2598" s="134"/>
      <c r="H2598" s="134"/>
      <c r="I2598" s="134"/>
      <c r="J2598" s="134"/>
      <c r="K2598" s="134"/>
      <c r="L2598" s="134"/>
      <c r="M2598" s="134"/>
      <c r="N2598" s="134"/>
      <c r="O2598" s="134"/>
      <c r="P2598" s="134"/>
      <c r="Q2598" s="134"/>
      <c r="R2598" s="134"/>
      <c r="S2598" s="134"/>
      <c r="T2598" s="134"/>
      <c r="U2598" s="134"/>
      <c r="V2598" s="134"/>
      <c r="W2598" s="134"/>
      <c r="X2598" s="134"/>
      <c r="Y2598" s="134"/>
      <c r="Z2598" s="134"/>
      <c r="AA2598" s="134"/>
      <c r="AB2598" s="134"/>
      <c r="AC2598" s="134"/>
      <c r="AD2598" s="134"/>
      <c r="AE2598" s="134"/>
      <c r="AF2598" s="134"/>
      <c r="AG2598" s="134"/>
      <c r="AH2598" s="134"/>
    </row>
    <row r="2719" spans="2:34" ht="15" customHeight="1">
      <c r="B2719" s="134"/>
      <c r="C2719" s="134"/>
      <c r="D2719" s="134"/>
      <c r="E2719" s="134"/>
      <c r="F2719" s="134"/>
      <c r="G2719" s="134"/>
      <c r="H2719" s="134"/>
      <c r="I2719" s="134"/>
      <c r="J2719" s="134"/>
      <c r="K2719" s="134"/>
      <c r="L2719" s="134"/>
      <c r="M2719" s="134"/>
      <c r="N2719" s="134"/>
      <c r="O2719" s="134"/>
      <c r="P2719" s="134"/>
      <c r="Q2719" s="134"/>
      <c r="R2719" s="134"/>
      <c r="S2719" s="134"/>
      <c r="T2719" s="134"/>
      <c r="U2719" s="134"/>
      <c r="V2719" s="134"/>
      <c r="W2719" s="134"/>
      <c r="X2719" s="134"/>
      <c r="Y2719" s="134"/>
      <c r="Z2719" s="134"/>
      <c r="AA2719" s="134"/>
      <c r="AB2719" s="134"/>
      <c r="AC2719" s="134"/>
      <c r="AD2719" s="134"/>
      <c r="AE2719" s="134"/>
      <c r="AF2719" s="134"/>
      <c r="AG2719" s="134"/>
      <c r="AH2719" s="134"/>
    </row>
    <row r="2837" spans="2:34" ht="15" customHeight="1">
      <c r="B2837" s="134"/>
      <c r="C2837" s="134"/>
      <c r="D2837" s="134"/>
      <c r="E2837" s="134"/>
      <c r="F2837" s="134"/>
      <c r="G2837" s="134"/>
      <c r="H2837" s="134"/>
      <c r="I2837" s="134"/>
      <c r="J2837" s="134"/>
      <c r="K2837" s="134"/>
      <c r="L2837" s="134"/>
      <c r="M2837" s="134"/>
      <c r="N2837" s="134"/>
      <c r="O2837" s="134"/>
      <c r="P2837" s="134"/>
      <c r="Q2837" s="134"/>
      <c r="R2837" s="134"/>
      <c r="S2837" s="134"/>
      <c r="T2837" s="134"/>
      <c r="U2837" s="134"/>
      <c r="V2837" s="134"/>
      <c r="W2837" s="134"/>
      <c r="X2837" s="134"/>
      <c r="Y2837" s="134"/>
      <c r="Z2837" s="134"/>
      <c r="AA2837" s="134"/>
      <c r="AB2837" s="134"/>
      <c r="AC2837" s="134"/>
      <c r="AD2837" s="134"/>
      <c r="AE2837" s="134"/>
      <c r="AF2837" s="134"/>
      <c r="AG2837" s="134"/>
      <c r="AH2837" s="134"/>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49" customWidth="1"/>
    <col min="2" max="4" width="9.1640625" style="113" customWidth="1"/>
  </cols>
  <sheetData>
    <row r="1" spans="1:37" s="49" customFormat="1" ht="15" customHeight="1">
      <c r="A1" s="49"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4" t="s">
        <v>240</v>
      </c>
      <c r="B10" t="s">
        <v>241</v>
      </c>
    </row>
    <row r="11" spans="1:37" ht="15" customHeight="1">
      <c r="B11" t="s">
        <v>242</v>
      </c>
    </row>
    <row r="12" spans="1:37" ht="15" customHeight="1">
      <c r="B12" t="s">
        <v>243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B15" t="s">
        <v>182</v>
      </c>
      <c r="D15" t="s">
        <v>248</v>
      </c>
    </row>
    <row r="16" spans="1:37" ht="15" customHeight="1">
      <c r="B16" t="s">
        <v>249</v>
      </c>
      <c r="D16" t="s">
        <v>250</v>
      </c>
    </row>
    <row r="17" spans="1:37" ht="15" customHeight="1">
      <c r="A17" s="104" t="s">
        <v>251</v>
      </c>
      <c r="B17" t="s">
        <v>252</v>
      </c>
      <c r="C17" t="s">
        <v>253</v>
      </c>
      <c r="D17" t="s">
        <v>254</v>
      </c>
      <c r="E17" t="s">
        <v>255</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3">
        <v>0</v>
      </c>
    </row>
    <row r="18" spans="1:37" ht="15" customHeight="1">
      <c r="A18" s="104" t="s">
        <v>256</v>
      </c>
      <c r="B18" t="s">
        <v>257</v>
      </c>
      <c r="C18" t="s">
        <v>258</v>
      </c>
      <c r="D18" t="s">
        <v>259</v>
      </c>
      <c r="E18" t="s">
        <v>255</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3">
        <v>-1.0999999999999999E-2</v>
      </c>
    </row>
    <row r="19" spans="1:37" ht="15" customHeight="1">
      <c r="A19" s="104" t="s">
        <v>260</v>
      </c>
      <c r="B19" t="s">
        <v>261</v>
      </c>
      <c r="C19" t="s">
        <v>262</v>
      </c>
      <c r="D19" t="s">
        <v>263</v>
      </c>
      <c r="E19" t="s">
        <v>255</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3">
        <v>6.0000000000000001E-3</v>
      </c>
    </row>
    <row r="20" spans="1:37" ht="15" customHeight="1">
      <c r="A20" s="104" t="s">
        <v>264</v>
      </c>
      <c r="B20" t="s">
        <v>265</v>
      </c>
      <c r="C20" t="s">
        <v>266</v>
      </c>
      <c r="D20" t="s">
        <v>267</v>
      </c>
      <c r="E20" t="s">
        <v>255</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3">
        <v>-1.0999999999999999E-2</v>
      </c>
    </row>
    <row r="21" spans="1:37" ht="15" customHeight="1">
      <c r="A21" s="104" t="s">
        <v>268</v>
      </c>
      <c r="B21" t="s">
        <v>269</v>
      </c>
      <c r="C21" t="s">
        <v>270</v>
      </c>
      <c r="D21" t="s">
        <v>271</v>
      </c>
      <c r="E21" t="s">
        <v>255</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3">
        <v>8.9999999999999993E-3</v>
      </c>
    </row>
    <row r="22" spans="1:37" ht="15" customHeight="1">
      <c r="A22" s="104" t="s">
        <v>272</v>
      </c>
      <c r="B22" t="s">
        <v>273</v>
      </c>
      <c r="C22" t="s">
        <v>274</v>
      </c>
      <c r="D22" t="s">
        <v>275</v>
      </c>
      <c r="E22" t="s">
        <v>255</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3">
        <v>0.02</v>
      </c>
    </row>
    <row r="23" spans="1:37" ht="15" customHeight="1">
      <c r="A23" s="104" t="s">
        <v>276</v>
      </c>
      <c r="B23" t="s">
        <v>277</v>
      </c>
      <c r="C23" t="s">
        <v>278</v>
      </c>
      <c r="D23" t="s">
        <v>279</v>
      </c>
      <c r="E23" t="s">
        <v>255</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3">
        <v>0.01</v>
      </c>
    </row>
    <row r="24" spans="1:37" ht="15" customHeight="1">
      <c r="A24" s="104" t="s">
        <v>280</v>
      </c>
      <c r="B24" t="s">
        <v>281</v>
      </c>
      <c r="C24" t="s">
        <v>282</v>
      </c>
      <c r="D24" t="s">
        <v>283</v>
      </c>
      <c r="E24" t="s">
        <v>255</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3">
        <v>2.1999999999999999E-2</v>
      </c>
    </row>
    <row r="25" spans="1:37" ht="15" customHeight="1">
      <c r="A25" s="104" t="s">
        <v>284</v>
      </c>
      <c r="B25" t="s">
        <v>285</v>
      </c>
      <c r="C25" t="s">
        <v>286</v>
      </c>
      <c r="D25" t="s">
        <v>287</v>
      </c>
      <c r="E25" t="s">
        <v>255</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3">
        <v>3.3000000000000002E-2</v>
      </c>
    </row>
    <row r="26" spans="1:37" ht="15" customHeight="1">
      <c r="A26" s="104" t="s">
        <v>288</v>
      </c>
      <c r="B26" t="s">
        <v>289</v>
      </c>
      <c r="C26" t="s">
        <v>290</v>
      </c>
      <c r="D26" t="s">
        <v>291</v>
      </c>
      <c r="E26" t="s">
        <v>255</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3">
        <v>5.0000000000000001E-3</v>
      </c>
    </row>
    <row r="27" spans="1:37" ht="15" customHeight="1">
      <c r="A27" s="104" t="s">
        <v>292</v>
      </c>
      <c r="B27" t="s">
        <v>293</v>
      </c>
      <c r="C27" t="s">
        <v>294</v>
      </c>
      <c r="D27" t="s">
        <v>295</v>
      </c>
      <c r="E27" t="s">
        <v>255</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3">
        <v>1.4999999999999999E-2</v>
      </c>
    </row>
    <row r="28" spans="1:37" ht="15" customHeight="1">
      <c r="A28" s="104" t="s">
        <v>296</v>
      </c>
      <c r="B28" t="s">
        <v>297</v>
      </c>
      <c r="C28" t="s">
        <v>298</v>
      </c>
      <c r="D28" t="s">
        <v>299</v>
      </c>
      <c r="E28" t="s">
        <v>255</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3">
        <v>1.4E-2</v>
      </c>
    </row>
    <row r="29" spans="1:37" ht="15" customHeight="1">
      <c r="A29" s="104" t="s">
        <v>300</v>
      </c>
      <c r="B29" t="s">
        <v>301</v>
      </c>
      <c r="C29" t="s">
        <v>302</v>
      </c>
      <c r="D29" t="s">
        <v>303</v>
      </c>
      <c r="E29" t="s">
        <v>255</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3">
        <v>1E-3</v>
      </c>
    </row>
    <row r="30" spans="1:37" ht="15" customHeight="1">
      <c r="B30" t="s">
        <v>304</v>
      </c>
      <c r="D30" t="s">
        <v>305</v>
      </c>
    </row>
    <row r="31" spans="1:37" ht="15" customHeight="1">
      <c r="A31" s="104" t="s">
        <v>306</v>
      </c>
      <c r="B31" t="s">
        <v>307</v>
      </c>
      <c r="C31" t="s">
        <v>308</v>
      </c>
      <c r="D31" t="s">
        <v>309</v>
      </c>
      <c r="E31" t="s">
        <v>255</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3">
        <v>2.5999999999999999E-2</v>
      </c>
    </row>
    <row r="32" spans="1:37" ht="15" customHeight="1">
      <c r="A32" s="104" t="s">
        <v>310</v>
      </c>
      <c r="B32" t="s">
        <v>311</v>
      </c>
      <c r="C32" t="s">
        <v>312</v>
      </c>
      <c r="D32" t="s">
        <v>313</v>
      </c>
      <c r="E32" t="s">
        <v>255</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3">
        <v>2.3E-2</v>
      </c>
    </row>
    <row r="33" spans="1:37" ht="15" customHeight="1">
      <c r="A33" s="104" t="s">
        <v>314</v>
      </c>
      <c r="B33" t="s">
        <v>315</v>
      </c>
      <c r="C33" t="s">
        <v>316</v>
      </c>
      <c r="D33" t="s">
        <v>317</v>
      </c>
      <c r="E33" t="s">
        <v>255</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3">
        <v>2.1000000000000001E-2</v>
      </c>
    </row>
    <row r="34" spans="1:37" ht="15" customHeight="1">
      <c r="A34" s="104" t="s">
        <v>318</v>
      </c>
      <c r="B34" t="s">
        <v>319</v>
      </c>
      <c r="C34" t="s">
        <v>320</v>
      </c>
      <c r="D34" t="s">
        <v>321</v>
      </c>
      <c r="E34" t="s">
        <v>255</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3">
        <v>6.8000000000000005E-2</v>
      </c>
    </row>
    <row r="35" spans="1:37" ht="15" customHeight="1">
      <c r="A35" s="104" t="s">
        <v>322</v>
      </c>
      <c r="B35" t="s">
        <v>323</v>
      </c>
      <c r="C35" t="s">
        <v>324</v>
      </c>
      <c r="D35" t="s">
        <v>325</v>
      </c>
      <c r="E35" t="s">
        <v>255</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3">
        <v>0.01</v>
      </c>
    </row>
    <row r="36" spans="1:37" ht="15" customHeight="1">
      <c r="A36" s="104" t="s">
        <v>326</v>
      </c>
      <c r="B36" t="s">
        <v>327</v>
      </c>
      <c r="C36" t="s">
        <v>328</v>
      </c>
      <c r="D36" t="s">
        <v>329</v>
      </c>
      <c r="E36" t="s">
        <v>255</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3">
        <v>0</v>
      </c>
    </row>
    <row r="37" spans="1:37" ht="15" customHeight="1">
      <c r="A37" s="104" t="s">
        <v>330</v>
      </c>
      <c r="B37" t="s">
        <v>331</v>
      </c>
      <c r="C37" t="s">
        <v>332</v>
      </c>
      <c r="D37" t="s">
        <v>333</v>
      </c>
      <c r="E37" t="s">
        <v>255</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3">
        <v>1E-3</v>
      </c>
    </row>
    <row r="38" spans="1:37" ht="15" customHeight="1">
      <c r="A38" s="104" t="s">
        <v>334</v>
      </c>
      <c r="B38" t="s">
        <v>335</v>
      </c>
      <c r="C38" t="s">
        <v>336</v>
      </c>
      <c r="D38" t="s">
        <v>337</v>
      </c>
      <c r="E38" t="s">
        <v>255</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3">
        <v>-1.4E-2</v>
      </c>
    </row>
    <row r="39" spans="1:37" ht="15" customHeight="1">
      <c r="A39" s="104" t="s">
        <v>338</v>
      </c>
      <c r="B39" t="s">
        <v>339</v>
      </c>
      <c r="C39" t="s">
        <v>340</v>
      </c>
      <c r="D39" t="s">
        <v>341</v>
      </c>
      <c r="E39" t="s">
        <v>255</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3">
        <v>2E-3</v>
      </c>
    </row>
    <row r="40" spans="1:37" ht="15" customHeight="1">
      <c r="A40" s="104" t="s">
        <v>342</v>
      </c>
      <c r="B40" t="s">
        <v>343</v>
      </c>
      <c r="C40" t="s">
        <v>344</v>
      </c>
      <c r="D40" t="s">
        <v>345</v>
      </c>
      <c r="E40" t="s">
        <v>255</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3">
        <v>-3.0000000000000001E-3</v>
      </c>
    </row>
    <row r="41" spans="1:37" ht="15" customHeight="1">
      <c r="A41" s="104" t="s">
        <v>346</v>
      </c>
      <c r="B41" t="s">
        <v>347</v>
      </c>
      <c r="C41" t="s">
        <v>348</v>
      </c>
      <c r="D41" t="s">
        <v>349</v>
      </c>
      <c r="E41" t="s">
        <v>255</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3">
        <v>4.0000000000000001E-3</v>
      </c>
    </row>
    <row r="42" spans="1:37" ht="15" customHeight="1">
      <c r="A42" s="104" t="s">
        <v>350</v>
      </c>
      <c r="B42" t="s">
        <v>331</v>
      </c>
      <c r="C42" t="s">
        <v>351</v>
      </c>
      <c r="D42" t="s">
        <v>352</v>
      </c>
      <c r="E42" t="s">
        <v>255</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3">
        <v>1E-3</v>
      </c>
    </row>
    <row r="43" spans="1:37" ht="15" customHeight="1">
      <c r="A43" s="104" t="s">
        <v>353</v>
      </c>
      <c r="B43" t="s">
        <v>354</v>
      </c>
      <c r="C43" t="s">
        <v>355</v>
      </c>
      <c r="D43" t="s">
        <v>356</v>
      </c>
      <c r="E43" t="s">
        <v>255</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3">
        <v>2.7E-2</v>
      </c>
    </row>
    <row r="44" spans="1:37" ht="15" customHeight="1">
      <c r="A44" s="104" t="s">
        <v>357</v>
      </c>
      <c r="B44" t="s">
        <v>281</v>
      </c>
      <c r="C44" t="s">
        <v>358</v>
      </c>
      <c r="D44" t="s">
        <v>359</v>
      </c>
      <c r="E44" t="s">
        <v>255</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3">
        <v>0.03</v>
      </c>
    </row>
    <row r="45" spans="1:37" ht="15" customHeight="1">
      <c r="A45" s="104" t="s">
        <v>360</v>
      </c>
      <c r="B45" t="s">
        <v>277</v>
      </c>
      <c r="C45" t="s">
        <v>361</v>
      </c>
      <c r="D45" t="s">
        <v>362</v>
      </c>
      <c r="E45" t="s">
        <v>255</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3">
        <v>2.5999999999999999E-2</v>
      </c>
    </row>
    <row r="46" spans="1:37" ht="15" customHeight="1">
      <c r="A46" s="104" t="s">
        <v>363</v>
      </c>
      <c r="B46" t="s">
        <v>364</v>
      </c>
      <c r="C46" t="s">
        <v>365</v>
      </c>
      <c r="D46" t="s">
        <v>366</v>
      </c>
      <c r="E46" t="s">
        <v>255</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3">
        <v>2.5000000000000001E-2</v>
      </c>
    </row>
    <row r="47" spans="1:37" ht="15" customHeight="1">
      <c r="A47" s="104" t="s">
        <v>367</v>
      </c>
      <c r="B47" t="s">
        <v>368</v>
      </c>
      <c r="C47" t="s">
        <v>369</v>
      </c>
      <c r="D47" t="s">
        <v>370</v>
      </c>
      <c r="E47" t="s">
        <v>255</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3">
        <v>1E-3</v>
      </c>
    </row>
    <row r="48" spans="1:37" ht="15" customHeight="1">
      <c r="A48" s="104" t="s">
        <v>371</v>
      </c>
      <c r="B48" t="s">
        <v>372</v>
      </c>
      <c r="C48" t="s">
        <v>373</v>
      </c>
      <c r="D48" t="s">
        <v>374</v>
      </c>
      <c r="E48" t="s">
        <v>255</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3">
        <v>4.0000000000000001E-3</v>
      </c>
    </row>
    <row r="49" spans="1:37" ht="15" customHeight="1">
      <c r="A49" s="104" t="s">
        <v>375</v>
      </c>
      <c r="B49" t="s">
        <v>376</v>
      </c>
      <c r="C49" t="s">
        <v>377</v>
      </c>
      <c r="D49" t="s">
        <v>378</v>
      </c>
      <c r="E49" t="s">
        <v>255</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3">
        <v>0</v>
      </c>
    </row>
    <row r="50" spans="1:37" ht="15" customHeight="1">
      <c r="A50" s="104" t="s">
        <v>379</v>
      </c>
      <c r="B50" t="s">
        <v>380</v>
      </c>
      <c r="C50" t="s">
        <v>381</v>
      </c>
      <c r="D50" t="s">
        <v>382</v>
      </c>
      <c r="E50" t="s">
        <v>255</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3">
        <v>0</v>
      </c>
    </row>
    <row r="51" spans="1:37" ht="15" customHeight="1">
      <c r="A51" s="104" t="s">
        <v>383</v>
      </c>
      <c r="B51" t="s">
        <v>384</v>
      </c>
      <c r="C51" t="s">
        <v>385</v>
      </c>
      <c r="D51" t="s">
        <v>386</v>
      </c>
      <c r="E51" t="s">
        <v>255</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3">
        <v>0</v>
      </c>
    </row>
    <row r="52" spans="1:37" ht="15" customHeight="1">
      <c r="A52" s="104" t="s">
        <v>387</v>
      </c>
      <c r="B52" t="s">
        <v>388</v>
      </c>
      <c r="C52" t="s">
        <v>389</v>
      </c>
      <c r="D52" t="s">
        <v>390</v>
      </c>
      <c r="E52" t="s">
        <v>255</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3">
        <v>0</v>
      </c>
    </row>
    <row r="53" spans="1:37" ht="15" customHeight="1">
      <c r="A53" s="104" t="s">
        <v>391</v>
      </c>
      <c r="B53" t="s">
        <v>392</v>
      </c>
      <c r="C53" t="s">
        <v>393</v>
      </c>
      <c r="D53" t="s">
        <v>394</v>
      </c>
      <c r="E53" t="s">
        <v>255</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3">
        <v>5.0000000000000001E-3</v>
      </c>
    </row>
    <row r="54" spans="1:37" ht="15" customHeight="1">
      <c r="B54" t="s">
        <v>395</v>
      </c>
      <c r="D54" t="s">
        <v>396</v>
      </c>
    </row>
    <row r="55" spans="1:37" ht="15" customHeight="1">
      <c r="A55" s="104" t="s">
        <v>397</v>
      </c>
      <c r="B55" t="s">
        <v>398</v>
      </c>
      <c r="C55" t="s">
        <v>399</v>
      </c>
      <c r="D55" t="s">
        <v>400</v>
      </c>
      <c r="E55" t="s">
        <v>255</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3">
        <v>0</v>
      </c>
    </row>
    <row r="56" spans="1:37" ht="15" customHeight="1">
      <c r="A56" s="104" t="s">
        <v>401</v>
      </c>
      <c r="B56" t="s">
        <v>402</v>
      </c>
      <c r="C56" t="s">
        <v>403</v>
      </c>
      <c r="D56" t="s">
        <v>404</v>
      </c>
      <c r="E56" t="s">
        <v>255</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3">
        <v>1.4999999999999999E-2</v>
      </c>
    </row>
    <row r="57" spans="1:37" ht="15" customHeight="1">
      <c r="A57" s="104" t="s">
        <v>405</v>
      </c>
      <c r="B57" t="s">
        <v>406</v>
      </c>
      <c r="C57" t="s">
        <v>407</v>
      </c>
      <c r="D57" t="s">
        <v>408</v>
      </c>
      <c r="E57" t="s">
        <v>255</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3">
        <v>2E-3</v>
      </c>
    </row>
    <row r="58" spans="1:37" ht="15" customHeight="1">
      <c r="A58" s="104" t="s">
        <v>409</v>
      </c>
      <c r="B58" t="s">
        <v>410</v>
      </c>
      <c r="C58" t="s">
        <v>411</v>
      </c>
      <c r="D58" t="s">
        <v>412</v>
      </c>
      <c r="E58" t="s">
        <v>255</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3">
        <v>2.3E-2</v>
      </c>
    </row>
    <row r="59" spans="1:37" ht="15" customHeight="1">
      <c r="A59" s="104" t="s">
        <v>413</v>
      </c>
      <c r="B59" t="s">
        <v>384</v>
      </c>
      <c r="C59" t="s">
        <v>414</v>
      </c>
      <c r="D59" t="s">
        <v>415</v>
      </c>
      <c r="E59" t="s">
        <v>255</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3">
        <v>5.0000000000000001E-3</v>
      </c>
    </row>
    <row r="60" spans="1:37" ht="15" customHeight="1">
      <c r="A60" s="104" t="s">
        <v>416</v>
      </c>
      <c r="B60" t="s">
        <v>417</v>
      </c>
      <c r="C60" t="s">
        <v>418</v>
      </c>
      <c r="D60" t="s">
        <v>419</v>
      </c>
      <c r="E60" t="s">
        <v>255</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3">
        <v>0</v>
      </c>
    </row>
    <row r="61" spans="1:37" ht="15" customHeight="1">
      <c r="A61" s="104" t="s">
        <v>420</v>
      </c>
      <c r="B61" t="s">
        <v>421</v>
      </c>
      <c r="C61" t="s">
        <v>422</v>
      </c>
      <c r="D61" t="s">
        <v>423</v>
      </c>
      <c r="E61" t="s">
        <v>255</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3">
        <v>2.7E-2</v>
      </c>
    </row>
    <row r="62" spans="1:37" ht="15" customHeight="1">
      <c r="A62" s="104" t="s">
        <v>424</v>
      </c>
      <c r="B62" t="s">
        <v>368</v>
      </c>
      <c r="C62" t="s">
        <v>425</v>
      </c>
      <c r="D62" t="s">
        <v>426</v>
      </c>
      <c r="E62" t="s">
        <v>255</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3">
        <v>1E-3</v>
      </c>
    </row>
    <row r="63" spans="1:37" ht="15" customHeight="1">
      <c r="A63" s="104" t="s">
        <v>427</v>
      </c>
      <c r="B63" t="s">
        <v>428</v>
      </c>
      <c r="C63" t="s">
        <v>429</v>
      </c>
      <c r="D63" t="s">
        <v>430</v>
      </c>
      <c r="E63" t="s">
        <v>255</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3">
        <v>4.0000000000000001E-3</v>
      </c>
    </row>
    <row r="64" spans="1:37" ht="15" customHeight="1">
      <c r="A64" s="104" t="s">
        <v>431</v>
      </c>
      <c r="B64" t="s">
        <v>432</v>
      </c>
      <c r="C64" t="s">
        <v>433</v>
      </c>
      <c r="D64" t="s">
        <v>434</v>
      </c>
      <c r="E64" t="s">
        <v>255</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435</v>
      </c>
    </row>
    <row r="65" spans="1:37" ht="15" customHeight="1">
      <c r="A65" s="104" t="s">
        <v>436</v>
      </c>
      <c r="B65" t="s">
        <v>437</v>
      </c>
      <c r="C65" t="s">
        <v>438</v>
      </c>
      <c r="D65" t="s">
        <v>439</v>
      </c>
      <c r="E65" t="s">
        <v>255</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3">
        <v>8.3000000000000004E-2</v>
      </c>
    </row>
    <row r="66" spans="1:37" ht="15" customHeight="1">
      <c r="A66" s="104" t="s">
        <v>440</v>
      </c>
      <c r="B66" t="s">
        <v>441</v>
      </c>
      <c r="C66" t="s">
        <v>442</v>
      </c>
      <c r="D66" t="s">
        <v>443</v>
      </c>
      <c r="E66" t="s">
        <v>255</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3">
        <v>5.2999999999999999E-2</v>
      </c>
    </row>
    <row r="67" spans="1:37" ht="15" customHeight="1">
      <c r="A67" s="104" t="s">
        <v>444</v>
      </c>
      <c r="B67" t="s">
        <v>445</v>
      </c>
      <c r="C67" t="s">
        <v>446</v>
      </c>
      <c r="D67" t="s">
        <v>447</v>
      </c>
      <c r="E67" t="s">
        <v>255</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3">
        <v>3.7999999999999999E-2</v>
      </c>
    </row>
    <row r="68" spans="1:37" ht="15" customHeight="1">
      <c r="A68" s="104" t="s">
        <v>448</v>
      </c>
      <c r="B68" t="s">
        <v>372</v>
      </c>
      <c r="C68" t="s">
        <v>449</v>
      </c>
      <c r="D68" t="s">
        <v>450</v>
      </c>
      <c r="E68" t="s">
        <v>255</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3">
        <v>4.0000000000000001E-3</v>
      </c>
    </row>
    <row r="69" spans="1:37" ht="15" customHeight="1">
      <c r="A69" s="104" t="s">
        <v>451</v>
      </c>
      <c r="B69" t="s">
        <v>452</v>
      </c>
      <c r="C69" t="s">
        <v>453</v>
      </c>
      <c r="D69" t="s">
        <v>454</v>
      </c>
      <c r="E69" t="s">
        <v>255</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3">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35"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455</v>
      </c>
      <c r="B10" t="s">
        <v>456</v>
      </c>
    </row>
    <row r="11" spans="1:37" ht="15" customHeight="1">
      <c r="B11" t="s">
        <v>457</v>
      </c>
    </row>
    <row r="12" spans="1:37" ht="15" customHeight="1">
      <c r="B12" t="s">
        <v>458</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t="s">
        <v>459</v>
      </c>
      <c r="B15" t="s">
        <v>460</v>
      </c>
      <c r="C15" t="s">
        <v>461</v>
      </c>
      <c r="D15" t="s">
        <v>462</v>
      </c>
      <c r="E15" t="s">
        <v>255</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03">
        <v>0</v>
      </c>
    </row>
    <row r="16" spans="1:37" ht="15" customHeight="1">
      <c r="A16" s="105" t="s">
        <v>463</v>
      </c>
      <c r="B16" t="s">
        <v>398</v>
      </c>
      <c r="C16" t="s">
        <v>464</v>
      </c>
      <c r="D16" t="s">
        <v>465</v>
      </c>
      <c r="E16" t="s">
        <v>255</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03">
        <v>-1E-3</v>
      </c>
    </row>
    <row r="17" spans="1:37" ht="15" customHeight="1">
      <c r="A17" s="105" t="s">
        <v>466</v>
      </c>
      <c r="B17" t="s">
        <v>402</v>
      </c>
      <c r="C17" t="s">
        <v>467</v>
      </c>
      <c r="D17" t="s">
        <v>468</v>
      </c>
      <c r="E17" t="s">
        <v>255</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03">
        <v>4.0000000000000001E-3</v>
      </c>
    </row>
    <row r="18" spans="1:37" ht="15" customHeight="1">
      <c r="A18" s="105" t="s">
        <v>469</v>
      </c>
      <c r="B18" t="s">
        <v>470</v>
      </c>
      <c r="C18" t="s">
        <v>471</v>
      </c>
      <c r="D18" t="s">
        <v>472</v>
      </c>
      <c r="E18" t="s">
        <v>255</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03">
        <v>2.5000000000000001E-2</v>
      </c>
    </row>
    <row r="19" spans="1:37" ht="15" customHeight="1">
      <c r="A19" s="105" t="s">
        <v>473</v>
      </c>
      <c r="B19" t="s">
        <v>441</v>
      </c>
      <c r="C19" t="s">
        <v>474</v>
      </c>
      <c r="D19" t="s">
        <v>475</v>
      </c>
      <c r="E19" t="s">
        <v>255</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03">
        <v>-1E-3</v>
      </c>
    </row>
    <row r="20" spans="1:37" ht="15" customHeight="1">
      <c r="A20" s="105" t="s">
        <v>476</v>
      </c>
      <c r="B20" t="s">
        <v>421</v>
      </c>
      <c r="C20" t="s">
        <v>477</v>
      </c>
      <c r="D20" t="s">
        <v>478</v>
      </c>
      <c r="E20" t="s">
        <v>255</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03">
        <v>-7.0000000000000001E-3</v>
      </c>
    </row>
    <row r="21" spans="1:37" ht="15" customHeight="1">
      <c r="A21" s="105" t="s">
        <v>479</v>
      </c>
      <c r="B21" t="s">
        <v>437</v>
      </c>
      <c r="C21" t="s">
        <v>480</v>
      </c>
      <c r="D21" t="s">
        <v>481</v>
      </c>
      <c r="E21" t="s">
        <v>255</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03">
        <v>0.10100000000000001</v>
      </c>
    </row>
    <row r="22" spans="1:37" ht="15" customHeight="1">
      <c r="A22" s="105" t="s">
        <v>482</v>
      </c>
      <c r="B22" t="s">
        <v>445</v>
      </c>
      <c r="C22" t="s">
        <v>483</v>
      </c>
      <c r="D22" t="s">
        <v>484</v>
      </c>
      <c r="E22" t="s">
        <v>255</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03">
        <v>3.7999999999999999E-2</v>
      </c>
    </row>
    <row r="23" spans="1:37" ht="15" customHeight="1">
      <c r="A23" s="105" t="s">
        <v>485</v>
      </c>
      <c r="B23" t="s">
        <v>269</v>
      </c>
      <c r="C23" t="s">
        <v>486</v>
      </c>
      <c r="D23" t="s">
        <v>487</v>
      </c>
      <c r="E23" t="s">
        <v>255</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03">
        <v>8.9999999999999993E-3</v>
      </c>
    </row>
    <row r="24" spans="1:37" ht="15" customHeight="1">
      <c r="A24" s="105" t="s">
        <v>488</v>
      </c>
      <c r="B24" t="s">
        <v>398</v>
      </c>
      <c r="C24" t="s">
        <v>489</v>
      </c>
      <c r="D24" t="s">
        <v>490</v>
      </c>
      <c r="E24" t="s">
        <v>255</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03">
        <v>8.0000000000000002E-3</v>
      </c>
    </row>
    <row r="25" spans="1:37" ht="15" customHeight="1">
      <c r="A25" s="105" t="s">
        <v>491</v>
      </c>
      <c r="B25" t="s">
        <v>402</v>
      </c>
      <c r="C25" t="s">
        <v>492</v>
      </c>
      <c r="D25" t="s">
        <v>493</v>
      </c>
      <c r="E25" t="s">
        <v>255</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03">
        <v>4.7E-2</v>
      </c>
    </row>
    <row r="26" spans="1:37" ht="15" customHeight="1">
      <c r="A26" s="105" t="s">
        <v>494</v>
      </c>
      <c r="B26" t="s">
        <v>470</v>
      </c>
      <c r="C26" t="s">
        <v>495</v>
      </c>
      <c r="D26" t="s">
        <v>496</v>
      </c>
      <c r="E26" t="s">
        <v>255</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03">
        <v>8.0000000000000002E-3</v>
      </c>
    </row>
    <row r="27" spans="1:37" ht="15" customHeight="1">
      <c r="A27" s="105" t="s">
        <v>497</v>
      </c>
      <c r="B27" t="s">
        <v>421</v>
      </c>
      <c r="C27" t="s">
        <v>498</v>
      </c>
      <c r="D27" t="s">
        <v>499</v>
      </c>
      <c r="E27" t="s">
        <v>255</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03">
        <v>8.7999999999999995E-2</v>
      </c>
    </row>
    <row r="28" spans="1:37" ht="15" customHeight="1">
      <c r="A28" s="105" t="s">
        <v>500</v>
      </c>
      <c r="B28" t="s">
        <v>441</v>
      </c>
      <c r="C28" t="s">
        <v>501</v>
      </c>
      <c r="D28" t="s">
        <v>502</v>
      </c>
      <c r="E28" t="s">
        <v>255</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03">
        <v>-1.2999999999999999E-2</v>
      </c>
    </row>
    <row r="29" spans="1:37" ht="15" customHeight="1">
      <c r="A29" s="105" t="s">
        <v>503</v>
      </c>
      <c r="B29" t="s">
        <v>437</v>
      </c>
      <c r="C29" t="s">
        <v>504</v>
      </c>
      <c r="D29" t="s">
        <v>505</v>
      </c>
      <c r="E29" t="s">
        <v>255</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03">
        <v>0.115</v>
      </c>
    </row>
    <row r="30" spans="1:37" ht="15" customHeight="1">
      <c r="A30" s="105" t="s">
        <v>506</v>
      </c>
      <c r="B30" t="s">
        <v>445</v>
      </c>
      <c r="C30" t="s">
        <v>507</v>
      </c>
      <c r="D30" t="s">
        <v>508</v>
      </c>
      <c r="E30" t="s">
        <v>255</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435</v>
      </c>
    </row>
    <row r="31" spans="1:37" ht="15" customHeight="1">
      <c r="A31" s="105" t="s">
        <v>509</v>
      </c>
      <c r="B31" t="s">
        <v>289</v>
      </c>
      <c r="C31" t="s">
        <v>510</v>
      </c>
      <c r="D31" t="s">
        <v>511</v>
      </c>
      <c r="E31" t="s">
        <v>255</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03">
        <v>5.0000000000000001E-3</v>
      </c>
    </row>
    <row r="32" spans="1:37" ht="15" customHeight="1">
      <c r="A32" s="105" t="s">
        <v>512</v>
      </c>
      <c r="B32" t="s">
        <v>513</v>
      </c>
      <c r="C32" t="s">
        <v>514</v>
      </c>
      <c r="D32" t="s">
        <v>515</v>
      </c>
      <c r="E32" t="s">
        <v>255</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03">
        <v>1.7000000000000001E-2</v>
      </c>
    </row>
    <row r="33" spans="1:37" ht="15" customHeight="1">
      <c r="A33" s="105" t="s">
        <v>516</v>
      </c>
      <c r="B33" t="s">
        <v>470</v>
      </c>
      <c r="C33" t="s">
        <v>517</v>
      </c>
      <c r="D33" t="s">
        <v>518</v>
      </c>
      <c r="E33" t="s">
        <v>255</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03">
        <v>3.0000000000000001E-3</v>
      </c>
    </row>
    <row r="34" spans="1:37" ht="15" customHeight="1">
      <c r="A34" s="105" t="s">
        <v>519</v>
      </c>
      <c r="B34" t="s">
        <v>441</v>
      </c>
      <c r="C34" t="s">
        <v>520</v>
      </c>
      <c r="D34" t="s">
        <v>521</v>
      </c>
      <c r="E34" t="s">
        <v>255</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03">
        <v>2.1999999999999999E-2</v>
      </c>
    </row>
    <row r="35" spans="1:37" ht="15" customHeight="1">
      <c r="A35" s="105" t="s">
        <v>522</v>
      </c>
      <c r="B35" t="s">
        <v>421</v>
      </c>
      <c r="C35" t="s">
        <v>523</v>
      </c>
      <c r="D35" t="s">
        <v>524</v>
      </c>
      <c r="E35" t="s">
        <v>255</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03">
        <v>4.4999999999999998E-2</v>
      </c>
    </row>
    <row r="36" spans="1:37" ht="15" customHeight="1">
      <c r="A36" s="105" t="s">
        <v>525</v>
      </c>
      <c r="B36" t="s">
        <v>402</v>
      </c>
      <c r="C36" t="s">
        <v>526</v>
      </c>
      <c r="D36" t="s">
        <v>527</v>
      </c>
      <c r="E36" t="s">
        <v>255</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03">
        <v>6.7000000000000004E-2</v>
      </c>
    </row>
    <row r="37" spans="1:37" ht="15" customHeight="1">
      <c r="A37" s="105" t="s">
        <v>528</v>
      </c>
      <c r="B37" t="s">
        <v>437</v>
      </c>
      <c r="C37" t="s">
        <v>529</v>
      </c>
      <c r="D37" t="s">
        <v>530</v>
      </c>
      <c r="E37" t="s">
        <v>255</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03">
        <v>0.123</v>
      </c>
    </row>
    <row r="38" spans="1:37" ht="15" customHeight="1">
      <c r="A38" s="105" t="s">
        <v>531</v>
      </c>
      <c r="B38" t="s">
        <v>445</v>
      </c>
      <c r="C38" t="s">
        <v>532</v>
      </c>
      <c r="D38" t="s">
        <v>533</v>
      </c>
      <c r="E38" t="s">
        <v>255</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03">
        <v>0.13400000000000001</v>
      </c>
    </row>
    <row r="39" spans="1:37" ht="15" customHeight="1">
      <c r="A39" s="105" t="s">
        <v>534</v>
      </c>
      <c r="B39" t="s">
        <v>535</v>
      </c>
      <c r="C39" t="s">
        <v>536</v>
      </c>
      <c r="D39" t="s">
        <v>537</v>
      </c>
      <c r="E39" t="s">
        <v>255</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03">
        <v>1E-3</v>
      </c>
    </row>
    <row r="40" spans="1:37" ht="15" customHeight="1">
      <c r="A40" s="105" t="s">
        <v>538</v>
      </c>
      <c r="B40" t="s">
        <v>470</v>
      </c>
      <c r="C40" t="s">
        <v>539</v>
      </c>
      <c r="D40" t="s">
        <v>540</v>
      </c>
      <c r="E40" t="s">
        <v>255</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03">
        <v>-1.7000000000000001E-2</v>
      </c>
    </row>
    <row r="41" spans="1:37" ht="15" customHeight="1">
      <c r="A41" s="105" t="s">
        <v>541</v>
      </c>
      <c r="B41" t="s">
        <v>384</v>
      </c>
      <c r="C41" t="s">
        <v>542</v>
      </c>
      <c r="D41" t="s">
        <v>543</v>
      </c>
      <c r="E41" t="s">
        <v>255</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544</v>
      </c>
      <c r="B42" t="s">
        <v>545</v>
      </c>
      <c r="C42" t="s">
        <v>546</v>
      </c>
      <c r="D42" t="s">
        <v>547</v>
      </c>
      <c r="E42" t="s">
        <v>255</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435</v>
      </c>
    </row>
    <row r="43" spans="1:37" ht="15" customHeight="1">
      <c r="A43" s="105" t="s">
        <v>548</v>
      </c>
      <c r="B43" t="s">
        <v>549</v>
      </c>
      <c r="C43" t="s">
        <v>550</v>
      </c>
      <c r="D43" t="s">
        <v>551</v>
      </c>
      <c r="E43" t="s">
        <v>255</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03">
        <v>0.223</v>
      </c>
    </row>
    <row r="44" spans="1:37" ht="15" customHeight="1">
      <c r="A44" s="105" t="s">
        <v>552</v>
      </c>
      <c r="B44" t="s">
        <v>335</v>
      </c>
      <c r="C44" t="s">
        <v>553</v>
      </c>
      <c r="D44" t="s">
        <v>554</v>
      </c>
      <c r="E44" t="s">
        <v>255</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03">
        <v>-1.4E-2</v>
      </c>
    </row>
    <row r="45" spans="1:37" ht="15" customHeight="1">
      <c r="A45" s="105" t="s">
        <v>555</v>
      </c>
      <c r="B45" t="s">
        <v>470</v>
      </c>
      <c r="C45" t="s">
        <v>556</v>
      </c>
      <c r="D45" t="s">
        <v>557</v>
      </c>
      <c r="E45" t="s">
        <v>255</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03">
        <v>-1.4E-2</v>
      </c>
    </row>
    <row r="46" spans="1:37" ht="15" customHeight="1">
      <c r="A46" s="105" t="s">
        <v>558</v>
      </c>
      <c r="B46" t="s">
        <v>559</v>
      </c>
      <c r="C46" t="s">
        <v>560</v>
      </c>
      <c r="D46" t="s">
        <v>561</v>
      </c>
      <c r="E46" t="s">
        <v>255</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03">
        <v>-6.0999999999999999E-2</v>
      </c>
    </row>
    <row r="47" spans="1:37" ht="15" customHeight="1">
      <c r="A47" s="105" t="s">
        <v>562</v>
      </c>
      <c r="B47" t="s">
        <v>545</v>
      </c>
      <c r="C47" t="s">
        <v>563</v>
      </c>
      <c r="D47" t="s">
        <v>564</v>
      </c>
      <c r="E47" t="s">
        <v>255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435</v>
      </c>
    </row>
    <row r="48" spans="1:37" ht="15" customHeight="1">
      <c r="A48" s="105" t="s">
        <v>565</v>
      </c>
      <c r="B48" t="s">
        <v>549</v>
      </c>
      <c r="C48" t="s">
        <v>566</v>
      </c>
      <c r="D48" t="s">
        <v>567</v>
      </c>
      <c r="E48" t="s">
        <v>255</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03">
        <v>4.8000000000000001E-2</v>
      </c>
    </row>
    <row r="49" spans="1:37" ht="15" customHeight="1">
      <c r="A49" s="105" t="s">
        <v>568</v>
      </c>
      <c r="B49" t="s">
        <v>339</v>
      </c>
      <c r="C49" t="s">
        <v>569</v>
      </c>
      <c r="D49" t="s">
        <v>570</v>
      </c>
      <c r="E49" t="s">
        <v>255</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03">
        <v>2E-3</v>
      </c>
    </row>
    <row r="50" spans="1:37" ht="15" customHeight="1">
      <c r="A50" s="105" t="s">
        <v>571</v>
      </c>
      <c r="B50" t="s">
        <v>470</v>
      </c>
      <c r="C50" t="s">
        <v>572</v>
      </c>
      <c r="D50" t="s">
        <v>573</v>
      </c>
      <c r="E50" t="s">
        <v>255</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03">
        <v>-0.01</v>
      </c>
    </row>
    <row r="51" spans="1:37" ht="15" customHeight="1">
      <c r="A51" s="105" t="s">
        <v>574</v>
      </c>
      <c r="B51" t="s">
        <v>559</v>
      </c>
      <c r="C51" t="s">
        <v>575</v>
      </c>
      <c r="D51" t="s">
        <v>576</v>
      </c>
      <c r="E51" t="s">
        <v>255</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03">
        <v>5.0000000000000001E-3</v>
      </c>
    </row>
    <row r="52" spans="1:37" ht="15" customHeight="1">
      <c r="A52" s="105" t="s">
        <v>577</v>
      </c>
      <c r="B52" t="s">
        <v>545</v>
      </c>
      <c r="C52" t="s">
        <v>578</v>
      </c>
      <c r="D52" t="s">
        <v>579</v>
      </c>
      <c r="E52" t="s">
        <v>255</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580</v>
      </c>
      <c r="B53" t="s">
        <v>549</v>
      </c>
      <c r="C53" t="s">
        <v>581</v>
      </c>
      <c r="D53" t="s">
        <v>582</v>
      </c>
      <c r="E53" t="s">
        <v>255</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03">
        <v>6.0999999999999999E-2</v>
      </c>
    </row>
    <row r="54" spans="1:37" ht="15" customHeight="1">
      <c r="A54" s="105" t="s">
        <v>583</v>
      </c>
      <c r="B54" t="s">
        <v>584</v>
      </c>
      <c r="C54" t="s">
        <v>585</v>
      </c>
      <c r="D54" t="s">
        <v>586</v>
      </c>
      <c r="E54" t="s">
        <v>255</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03">
        <v>2.5999999999999999E-2</v>
      </c>
    </row>
    <row r="55" spans="1:37" ht="15" customHeight="1">
      <c r="A55" s="105" t="s">
        <v>587</v>
      </c>
      <c r="B55" t="s">
        <v>588</v>
      </c>
      <c r="C55" t="s">
        <v>589</v>
      </c>
      <c r="D55" t="s">
        <v>590</v>
      </c>
      <c r="E55" t="s">
        <v>255</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03">
        <v>2.7E-2</v>
      </c>
    </row>
    <row r="56" spans="1:37" ht="15" customHeight="1">
      <c r="A56" s="105" t="s">
        <v>591</v>
      </c>
      <c r="B56" t="s">
        <v>417</v>
      </c>
      <c r="C56" t="s">
        <v>592</v>
      </c>
      <c r="D56" t="s">
        <v>593</v>
      </c>
      <c r="E56" t="s">
        <v>255</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03">
        <v>0</v>
      </c>
    </row>
    <row r="57" spans="1:37" ht="15" customHeight="1">
      <c r="A57" s="105" t="s">
        <v>594</v>
      </c>
      <c r="B57" t="s">
        <v>376</v>
      </c>
      <c r="C57" t="s">
        <v>595</v>
      </c>
      <c r="D57" t="s">
        <v>596</v>
      </c>
      <c r="E57" t="s">
        <v>255</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03">
        <v>0</v>
      </c>
    </row>
    <row r="58" spans="1:37" ht="15" customHeight="1">
      <c r="A58" s="105" t="s">
        <v>597</v>
      </c>
      <c r="B58" t="s">
        <v>380</v>
      </c>
      <c r="C58" t="s">
        <v>598</v>
      </c>
      <c r="D58" t="s">
        <v>599</v>
      </c>
      <c r="E58" t="s">
        <v>255</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03">
        <v>0</v>
      </c>
    </row>
    <row r="59" spans="1:37" ht="15" customHeight="1">
      <c r="A59" s="105" t="s">
        <v>600</v>
      </c>
      <c r="B59" t="s">
        <v>384</v>
      </c>
      <c r="C59" t="s">
        <v>601</v>
      </c>
      <c r="D59" t="s">
        <v>602</v>
      </c>
      <c r="E59" t="s">
        <v>255</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03">
        <v>0</v>
      </c>
    </row>
    <row r="60" spans="1:37" ht="15" customHeight="1">
      <c r="A60" s="105" t="s">
        <v>603</v>
      </c>
      <c r="B60" t="s">
        <v>388</v>
      </c>
      <c r="C60" t="s">
        <v>604</v>
      </c>
      <c r="D60" t="s">
        <v>605</v>
      </c>
      <c r="E60" t="s">
        <v>255</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03">
        <v>0</v>
      </c>
    </row>
    <row r="61" spans="1:37" ht="15" customHeight="1">
      <c r="A61" s="105" t="s">
        <v>606</v>
      </c>
      <c r="B61" t="s">
        <v>607</v>
      </c>
      <c r="C61" t="s">
        <v>608</v>
      </c>
      <c r="D61" t="s">
        <v>609</v>
      </c>
      <c r="E61" t="s">
        <v>255</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03">
        <v>1.9E-2</v>
      </c>
    </row>
    <row r="62" spans="1:37" ht="15" customHeight="1">
      <c r="A62" s="105" t="s">
        <v>610</v>
      </c>
      <c r="B62" t="s">
        <v>611</v>
      </c>
      <c r="C62" t="s">
        <v>612</v>
      </c>
      <c r="D62" t="s">
        <v>613</v>
      </c>
      <c r="E62" t="s">
        <v>255</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03">
        <v>0.01</v>
      </c>
    </row>
    <row r="63" spans="1:37" ht="15" customHeight="1">
      <c r="A63" s="105" t="s">
        <v>614</v>
      </c>
      <c r="B63" t="s">
        <v>513</v>
      </c>
      <c r="C63" t="s">
        <v>615</v>
      </c>
      <c r="D63" t="s">
        <v>616</v>
      </c>
      <c r="E63" t="s">
        <v>255</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03">
        <v>1.0999999999999999E-2</v>
      </c>
    </row>
    <row r="64" spans="1:37" ht="15" customHeight="1">
      <c r="A64" s="105" t="s">
        <v>617</v>
      </c>
      <c r="B64" t="s">
        <v>402</v>
      </c>
      <c r="C64" t="s">
        <v>618</v>
      </c>
      <c r="D64" t="s">
        <v>619</v>
      </c>
      <c r="E64" t="s">
        <v>255</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03">
        <v>3.0000000000000001E-3</v>
      </c>
    </row>
    <row r="65" spans="1:37" ht="15" customHeight="1">
      <c r="A65" s="105" t="s">
        <v>620</v>
      </c>
      <c r="B65" t="s">
        <v>470</v>
      </c>
      <c r="C65" t="s">
        <v>621</v>
      </c>
      <c r="D65" t="s">
        <v>622</v>
      </c>
      <c r="E65" t="s">
        <v>255</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03">
        <v>5.0000000000000001E-3</v>
      </c>
    </row>
    <row r="66" spans="1:37" ht="15" customHeight="1">
      <c r="A66" s="105" t="s">
        <v>623</v>
      </c>
      <c r="B66" t="s">
        <v>441</v>
      </c>
      <c r="C66" t="s">
        <v>624</v>
      </c>
      <c r="D66" t="s">
        <v>625</v>
      </c>
      <c r="E66" t="s">
        <v>255</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03">
        <v>0.01</v>
      </c>
    </row>
    <row r="67" spans="1:37" ht="15" customHeight="1">
      <c r="A67" s="105" t="s">
        <v>626</v>
      </c>
      <c r="B67" t="s">
        <v>421</v>
      </c>
      <c r="C67" t="s">
        <v>627</v>
      </c>
      <c r="D67" t="s">
        <v>628</v>
      </c>
      <c r="E67" t="s">
        <v>255</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03">
        <v>1.6E-2</v>
      </c>
    </row>
    <row r="68" spans="1:37" ht="15" customHeight="1">
      <c r="A68" s="105" t="s">
        <v>629</v>
      </c>
      <c r="B68" t="s">
        <v>437</v>
      </c>
      <c r="C68" t="s">
        <v>630</v>
      </c>
      <c r="D68" t="s">
        <v>631</v>
      </c>
      <c r="E68" t="s">
        <v>255</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03">
        <v>0.106</v>
      </c>
    </row>
    <row r="69" spans="1:37" ht="15" customHeight="1">
      <c r="A69" s="105" t="s">
        <v>632</v>
      </c>
      <c r="B69" t="s">
        <v>445</v>
      </c>
      <c r="C69" t="s">
        <v>633</v>
      </c>
      <c r="D69" t="s">
        <v>634</v>
      </c>
      <c r="E69" t="s">
        <v>255</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03">
        <v>1.2E-2</v>
      </c>
    </row>
    <row r="70" spans="1:37" ht="15" customHeight="1">
      <c r="A70" s="105" t="s">
        <v>635</v>
      </c>
      <c r="B70" t="s">
        <v>636</v>
      </c>
      <c r="C70" t="s">
        <v>637</v>
      </c>
      <c r="D70" t="s">
        <v>638</v>
      </c>
      <c r="E70" t="s">
        <v>255</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03">
        <v>2.1999999999999999E-2</v>
      </c>
    </row>
    <row r="71" spans="1:37" ht="15" customHeight="1">
      <c r="A71" s="105" t="s">
        <v>639</v>
      </c>
      <c r="B71" t="s">
        <v>513</v>
      </c>
      <c r="C71" t="s">
        <v>640</v>
      </c>
      <c r="D71" t="s">
        <v>641</v>
      </c>
      <c r="E71" t="s">
        <v>255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435</v>
      </c>
    </row>
    <row r="72" spans="1:37" ht="15" customHeight="1">
      <c r="A72" s="105" t="s">
        <v>642</v>
      </c>
      <c r="B72" t="s">
        <v>402</v>
      </c>
      <c r="C72" t="s">
        <v>643</v>
      </c>
      <c r="D72" t="s">
        <v>644</v>
      </c>
      <c r="E72" t="s">
        <v>255</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435</v>
      </c>
    </row>
    <row r="73" spans="1:37" ht="15" customHeight="1">
      <c r="A73" s="105" t="s">
        <v>645</v>
      </c>
      <c r="B73" t="s">
        <v>470</v>
      </c>
      <c r="C73" t="s">
        <v>646</v>
      </c>
      <c r="D73" t="s">
        <v>647</v>
      </c>
      <c r="E73" t="s">
        <v>255</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03">
        <v>2.1999999999999999E-2</v>
      </c>
    </row>
    <row r="74" spans="1:37" ht="15" customHeight="1">
      <c r="A74" s="105" t="s">
        <v>648</v>
      </c>
      <c r="B74" t="s">
        <v>441</v>
      </c>
      <c r="C74" t="s">
        <v>649</v>
      </c>
      <c r="D74" t="s">
        <v>650</v>
      </c>
      <c r="E74" t="s">
        <v>255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435</v>
      </c>
    </row>
    <row r="75" spans="1:37" ht="15" customHeight="1">
      <c r="A75" s="105" t="s">
        <v>651</v>
      </c>
      <c r="B75" t="s">
        <v>421</v>
      </c>
      <c r="C75" t="s">
        <v>652</v>
      </c>
      <c r="D75" t="s">
        <v>653</v>
      </c>
      <c r="E75" t="s">
        <v>255</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654</v>
      </c>
      <c r="B76" t="s">
        <v>437</v>
      </c>
      <c r="C76" t="s">
        <v>655</v>
      </c>
      <c r="D76" t="s">
        <v>656</v>
      </c>
      <c r="E76" t="s">
        <v>255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435</v>
      </c>
    </row>
    <row r="77" spans="1:37" ht="15" customHeight="1">
      <c r="A77" s="105" t="s">
        <v>657</v>
      </c>
      <c r="B77" t="s">
        <v>445</v>
      </c>
      <c r="C77" t="s">
        <v>658</v>
      </c>
      <c r="D77" t="s">
        <v>659</v>
      </c>
      <c r="E77" t="s">
        <v>255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435</v>
      </c>
    </row>
    <row r="78" spans="1:37" ht="15" customHeight="1">
      <c r="A78" s="105" t="s">
        <v>660</v>
      </c>
      <c r="B78" t="s">
        <v>661</v>
      </c>
      <c r="C78" t="s">
        <v>662</v>
      </c>
      <c r="D78" t="s">
        <v>663</v>
      </c>
      <c r="E78" t="s">
        <v>255</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03">
        <v>3.3000000000000002E-2</v>
      </c>
    </row>
    <row r="79" spans="1:37" ht="15" customHeight="1">
      <c r="A79" s="105" t="s">
        <v>664</v>
      </c>
      <c r="B79" t="s">
        <v>513</v>
      </c>
      <c r="C79" t="s">
        <v>665</v>
      </c>
      <c r="D79" t="s">
        <v>666</v>
      </c>
      <c r="E79" t="s">
        <v>255</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03">
        <v>3.3000000000000002E-2</v>
      </c>
    </row>
    <row r="80" spans="1:37" ht="15" customHeight="1">
      <c r="A80" s="105" t="s">
        <v>667</v>
      </c>
      <c r="B80" t="s">
        <v>402</v>
      </c>
      <c r="C80" t="s">
        <v>668</v>
      </c>
      <c r="D80" t="s">
        <v>669</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670</v>
      </c>
      <c r="B81" t="s">
        <v>470</v>
      </c>
      <c r="C81" t="s">
        <v>671</v>
      </c>
      <c r="D81" t="s">
        <v>672</v>
      </c>
      <c r="E81" t="s">
        <v>255</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03">
        <v>3.3000000000000002E-2</v>
      </c>
    </row>
    <row r="82" spans="1:37" ht="15" customHeight="1">
      <c r="A82" s="105" t="s">
        <v>673</v>
      </c>
      <c r="B82" t="s">
        <v>441</v>
      </c>
      <c r="C82" t="s">
        <v>674</v>
      </c>
      <c r="D82" t="s">
        <v>675</v>
      </c>
      <c r="E82" t="s">
        <v>255</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03">
        <v>0.05</v>
      </c>
    </row>
    <row r="83" spans="1:37" ht="15" customHeight="1">
      <c r="A83" s="105" t="s">
        <v>676</v>
      </c>
      <c r="B83" t="s">
        <v>421</v>
      </c>
      <c r="C83" t="s">
        <v>677</v>
      </c>
      <c r="D83" t="s">
        <v>678</v>
      </c>
      <c r="E83" t="s">
        <v>255</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03">
        <v>3.3000000000000002E-2</v>
      </c>
    </row>
    <row r="84" spans="1:37" ht="15" customHeight="1">
      <c r="A84" s="105" t="s">
        <v>679</v>
      </c>
      <c r="B84" t="s">
        <v>437</v>
      </c>
      <c r="C84" t="s">
        <v>680</v>
      </c>
      <c r="D84" t="s">
        <v>681</v>
      </c>
      <c r="E84" t="s">
        <v>255</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435</v>
      </c>
    </row>
    <row r="85" spans="1:37" ht="15" customHeight="1">
      <c r="A85" s="105" t="s">
        <v>682</v>
      </c>
      <c r="B85" t="s">
        <v>445</v>
      </c>
      <c r="C85" t="s">
        <v>683</v>
      </c>
      <c r="D85" t="s">
        <v>684</v>
      </c>
      <c r="E85" t="s">
        <v>255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435</v>
      </c>
    </row>
    <row r="86" spans="1:37" ht="15" customHeight="1">
      <c r="A86" s="105" t="s">
        <v>685</v>
      </c>
      <c r="B86" t="s">
        <v>686</v>
      </c>
      <c r="C86" t="s">
        <v>687</v>
      </c>
      <c r="D86" t="s">
        <v>688</v>
      </c>
      <c r="E86" t="s">
        <v>255</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03">
        <v>2.7E-2</v>
      </c>
    </row>
    <row r="87" spans="1:37" ht="15" customHeight="1">
      <c r="A87" s="105" t="s">
        <v>689</v>
      </c>
      <c r="B87" t="s">
        <v>690</v>
      </c>
      <c r="C87" t="s">
        <v>691</v>
      </c>
      <c r="D87" t="s">
        <v>692</v>
      </c>
      <c r="E87" t="s">
        <v>255</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03">
        <v>0.03</v>
      </c>
    </row>
    <row r="88" spans="1:37" ht="15" customHeight="1">
      <c r="A88" s="105" t="s">
        <v>693</v>
      </c>
      <c r="B88" t="s">
        <v>437</v>
      </c>
      <c r="C88" t="s">
        <v>694</v>
      </c>
      <c r="D88" t="s">
        <v>695</v>
      </c>
      <c r="E88" t="s">
        <v>255</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03">
        <v>0.03</v>
      </c>
    </row>
    <row r="89" spans="1:37" ht="15" customHeight="1">
      <c r="A89" s="105" t="s">
        <v>696</v>
      </c>
      <c r="B89" t="s">
        <v>406</v>
      </c>
      <c r="C89" t="s">
        <v>697</v>
      </c>
      <c r="D89" t="s">
        <v>698</v>
      </c>
      <c r="E89" t="s">
        <v>255</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03">
        <v>0.03</v>
      </c>
    </row>
    <row r="90" spans="1:37" ht="15" customHeight="1">
      <c r="A90" s="105" t="s">
        <v>699</v>
      </c>
      <c r="B90" t="s">
        <v>545</v>
      </c>
      <c r="C90" t="s">
        <v>700</v>
      </c>
      <c r="D90" t="s">
        <v>701</v>
      </c>
      <c r="E90" t="s">
        <v>255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435</v>
      </c>
    </row>
    <row r="91" spans="1:37" ht="15" customHeight="1">
      <c r="A91" s="105" t="s">
        <v>702</v>
      </c>
      <c r="B91" t="s">
        <v>549</v>
      </c>
      <c r="C91" t="s">
        <v>703</v>
      </c>
      <c r="D91" t="s">
        <v>704</v>
      </c>
      <c r="E91" t="s">
        <v>255</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435</v>
      </c>
    </row>
    <row r="92" spans="1:37" ht="15" customHeight="1">
      <c r="A92" s="105" t="s">
        <v>705</v>
      </c>
      <c r="B92" t="s">
        <v>706</v>
      </c>
      <c r="C92" t="s">
        <v>707</v>
      </c>
      <c r="D92" t="s">
        <v>708</v>
      </c>
      <c r="E92" t="s">
        <v>255</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03">
        <v>2.5999999999999999E-2</v>
      </c>
    </row>
    <row r="93" spans="1:37" ht="15" customHeight="1">
      <c r="A93" s="105" t="s">
        <v>709</v>
      </c>
      <c r="B93" t="s">
        <v>437</v>
      </c>
      <c r="C93" t="s">
        <v>710</v>
      </c>
      <c r="D93" t="s">
        <v>711</v>
      </c>
      <c r="E93" t="s">
        <v>255</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03">
        <v>2.5999999999999999E-2</v>
      </c>
    </row>
    <row r="94" spans="1:37" ht="15" customHeight="1">
      <c r="A94" s="105" t="s">
        <v>712</v>
      </c>
      <c r="B94" t="s">
        <v>713</v>
      </c>
      <c r="C94" t="s">
        <v>714</v>
      </c>
      <c r="D94" t="s">
        <v>715</v>
      </c>
      <c r="E94" t="s">
        <v>255</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03">
        <v>2.5000000000000001E-2</v>
      </c>
    </row>
    <row r="95" spans="1:37" ht="15" customHeight="1">
      <c r="A95" s="105" t="s">
        <v>716</v>
      </c>
      <c r="B95" t="s">
        <v>437</v>
      </c>
      <c r="C95" t="s">
        <v>717</v>
      </c>
      <c r="D95" t="s">
        <v>718</v>
      </c>
      <c r="E95" t="s">
        <v>255</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03">
        <v>2.5000000000000001E-2</v>
      </c>
    </row>
    <row r="96" spans="1:37" ht="15" customHeight="1">
      <c r="A96" s="105" t="s">
        <v>719</v>
      </c>
      <c r="B96" t="s">
        <v>406</v>
      </c>
      <c r="C96" t="s">
        <v>720</v>
      </c>
      <c r="D96" t="s">
        <v>721</v>
      </c>
      <c r="E96" t="s">
        <v>255</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03">
        <v>2.5999999999999999E-2</v>
      </c>
    </row>
    <row r="97" spans="1:37" ht="15" customHeight="1">
      <c r="A97" s="105" t="s">
        <v>722</v>
      </c>
      <c r="B97" t="s">
        <v>545</v>
      </c>
      <c r="C97" t="s">
        <v>723</v>
      </c>
      <c r="D97" t="s">
        <v>724</v>
      </c>
      <c r="E97" t="s">
        <v>255</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435</v>
      </c>
    </row>
    <row r="98" spans="1:37" ht="15" customHeight="1">
      <c r="A98" s="105" t="s">
        <v>725</v>
      </c>
      <c r="B98" t="s">
        <v>549</v>
      </c>
      <c r="C98" t="s">
        <v>726</v>
      </c>
      <c r="D98" t="s">
        <v>727</v>
      </c>
      <c r="E98" t="s">
        <v>255</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435</v>
      </c>
    </row>
    <row r="99" spans="1:37" ht="15" customHeight="1">
      <c r="A99" s="105" t="s">
        <v>728</v>
      </c>
      <c r="B99" t="s">
        <v>343</v>
      </c>
      <c r="C99" t="s">
        <v>729</v>
      </c>
      <c r="D99" t="s">
        <v>730</v>
      </c>
      <c r="E99" t="s">
        <v>255</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03">
        <v>-3.0000000000000001E-3</v>
      </c>
    </row>
    <row r="100" spans="1:37" ht="15" customHeight="1">
      <c r="A100" s="105" t="s">
        <v>731</v>
      </c>
      <c r="B100" t="s">
        <v>732</v>
      </c>
      <c r="C100" t="s">
        <v>733</v>
      </c>
      <c r="D100" t="s">
        <v>734</v>
      </c>
      <c r="E100" t="s">
        <v>255</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03">
        <v>-5.0000000000000001E-3</v>
      </c>
    </row>
    <row r="101" spans="1:37" ht="15" customHeight="1">
      <c r="A101" s="105" t="s">
        <v>735</v>
      </c>
      <c r="B101" t="s">
        <v>470</v>
      </c>
      <c r="C101" t="s">
        <v>736</v>
      </c>
      <c r="D101" t="s">
        <v>737</v>
      </c>
      <c r="E101" t="s">
        <v>255</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03">
        <v>3.0000000000000001E-3</v>
      </c>
    </row>
    <row r="102" spans="1:37" ht="15" customHeight="1">
      <c r="A102" s="105" t="s">
        <v>738</v>
      </c>
      <c r="B102" t="s">
        <v>368</v>
      </c>
      <c r="C102" t="s">
        <v>739</v>
      </c>
      <c r="D102" t="s">
        <v>740</v>
      </c>
      <c r="E102" t="s">
        <v>255</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03">
        <v>1E-3</v>
      </c>
    </row>
    <row r="103" spans="1:37" ht="15" customHeight="1">
      <c r="A103" s="105" t="s">
        <v>741</v>
      </c>
      <c r="B103" t="s">
        <v>372</v>
      </c>
      <c r="C103" t="s">
        <v>449</v>
      </c>
      <c r="D103" t="s">
        <v>742</v>
      </c>
      <c r="E103" t="s">
        <v>255</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03">
        <v>4.0000000000000001E-3</v>
      </c>
    </row>
    <row r="104" spans="1:37" ht="15" customHeight="1">
      <c r="A104" s="105" t="s">
        <v>743</v>
      </c>
      <c r="B104" t="s">
        <v>452</v>
      </c>
      <c r="C104" t="s">
        <v>744</v>
      </c>
      <c r="D104" t="s">
        <v>745</v>
      </c>
      <c r="E104" t="s">
        <v>255</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03">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35" customWidth="1"/>
    <col min="2" max="2" width="25" style="113" customWidth="1"/>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05" t="s">
        <v>746</v>
      </c>
      <c r="B10" t="s">
        <v>747</v>
      </c>
    </row>
    <row r="11" spans="1:37" ht="15" customHeight="1">
      <c r="B11" t="s">
        <v>748</v>
      </c>
    </row>
    <row r="12" spans="1:37" ht="15" customHeight="1">
      <c r="B12" t="s">
        <v>749</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750</v>
      </c>
      <c r="D15" t="s">
        <v>751</v>
      </c>
    </row>
    <row r="16" spans="1:37" ht="15" customHeight="1">
      <c r="A16" s="105"/>
      <c r="B16" t="s">
        <v>752</v>
      </c>
      <c r="D16" t="s">
        <v>753</v>
      </c>
    </row>
    <row r="17" spans="1:37" s="31" customFormat="1" ht="15" customHeight="1">
      <c r="A17" s="105" t="s">
        <v>754</v>
      </c>
      <c r="B17" t="s">
        <v>755</v>
      </c>
      <c r="C17" t="s">
        <v>756</v>
      </c>
      <c r="D17" t="s">
        <v>757</v>
      </c>
      <c r="E17" t="s">
        <v>758</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03">
        <v>-1E-3</v>
      </c>
    </row>
    <row r="18" spans="1:37" ht="15" customHeight="1">
      <c r="A18" s="105" t="s">
        <v>759</v>
      </c>
      <c r="B18" t="s">
        <v>760</v>
      </c>
      <c r="C18" t="s">
        <v>761</v>
      </c>
      <c r="D18" t="s">
        <v>762</v>
      </c>
      <c r="E18" t="s">
        <v>758</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03">
        <v>-8.9999999999999993E-3</v>
      </c>
    </row>
    <row r="19" spans="1:37" ht="15" customHeight="1">
      <c r="A19" s="105" t="s">
        <v>763</v>
      </c>
      <c r="B19" t="s">
        <v>764</v>
      </c>
      <c r="C19" t="s">
        <v>765</v>
      </c>
      <c r="D19" t="s">
        <v>766</v>
      </c>
      <c r="E19" t="s">
        <v>758</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03">
        <v>-1E-3</v>
      </c>
    </row>
    <row r="20" spans="1:37" ht="15" customHeight="1">
      <c r="A20" s="105"/>
      <c r="B20" t="s">
        <v>767</v>
      </c>
      <c r="D20" t="s">
        <v>768</v>
      </c>
    </row>
    <row r="21" spans="1:37" ht="15" customHeight="1">
      <c r="A21" s="105" t="s">
        <v>769</v>
      </c>
      <c r="B21" t="s">
        <v>770</v>
      </c>
      <c r="C21" t="s">
        <v>771</v>
      </c>
      <c r="D21" t="s">
        <v>772</v>
      </c>
      <c r="E21" t="s">
        <v>758</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03">
        <v>2E-3</v>
      </c>
    </row>
    <row r="22" spans="1:37" ht="15" customHeight="1">
      <c r="A22" s="105" t="s">
        <v>773</v>
      </c>
      <c r="B22" t="s">
        <v>774</v>
      </c>
      <c r="C22" t="s">
        <v>775</v>
      </c>
      <c r="D22" t="s">
        <v>776</v>
      </c>
      <c r="E22" t="s">
        <v>758</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03">
        <v>0.02</v>
      </c>
    </row>
    <row r="23" spans="1:37" ht="15" customHeight="1">
      <c r="A23" s="105" t="s">
        <v>777</v>
      </c>
      <c r="B23" t="s">
        <v>778</v>
      </c>
      <c r="C23" t="s">
        <v>779</v>
      </c>
      <c r="D23" t="s">
        <v>780</v>
      </c>
      <c r="E23" t="s">
        <v>758</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03">
        <v>4.9000000000000002E-2</v>
      </c>
    </row>
    <row r="24" spans="1:37" ht="15" customHeight="1">
      <c r="A24" s="105" t="s">
        <v>781</v>
      </c>
      <c r="B24" t="s">
        <v>782</v>
      </c>
      <c r="C24" t="s">
        <v>783</v>
      </c>
      <c r="D24" t="s">
        <v>784</v>
      </c>
      <c r="E24" t="s">
        <v>758</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03">
        <v>7.5999999999999998E-2</v>
      </c>
    </row>
    <row r="25" spans="1:37" ht="15" customHeight="1">
      <c r="A25" s="105" t="s">
        <v>785</v>
      </c>
      <c r="B25" t="s">
        <v>786</v>
      </c>
      <c r="C25" t="s">
        <v>787</v>
      </c>
      <c r="D25" t="s">
        <v>788</v>
      </c>
      <c r="E25" t="s">
        <v>758</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03">
        <v>3.4000000000000002E-2</v>
      </c>
    </row>
    <row r="26" spans="1:37" ht="15" customHeight="1">
      <c r="A26" s="105" t="s">
        <v>789</v>
      </c>
      <c r="B26" t="s">
        <v>790</v>
      </c>
      <c r="C26" t="s">
        <v>791</v>
      </c>
      <c r="D26" t="s">
        <v>792</v>
      </c>
      <c r="E26" t="s">
        <v>758</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03">
        <v>1.0999999999999999E-2</v>
      </c>
    </row>
    <row r="27" spans="1:37" ht="15" customHeight="1">
      <c r="A27" s="105" t="s">
        <v>793</v>
      </c>
      <c r="B27" t="s">
        <v>794</v>
      </c>
      <c r="C27" t="s">
        <v>795</v>
      </c>
      <c r="D27" t="s">
        <v>796</v>
      </c>
      <c r="E27" t="s">
        <v>758</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435</v>
      </c>
    </row>
    <row r="28" spans="1:37" ht="15" customHeight="1">
      <c r="A28" s="105" t="s">
        <v>797</v>
      </c>
      <c r="B28" t="s">
        <v>798</v>
      </c>
      <c r="C28" t="s">
        <v>799</v>
      </c>
      <c r="D28" t="s">
        <v>800</v>
      </c>
      <c r="E28" t="s">
        <v>758</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03">
        <v>4.9000000000000002E-2</v>
      </c>
    </row>
    <row r="29" spans="1:37" ht="15" customHeight="1">
      <c r="A29" s="105" t="s">
        <v>801</v>
      </c>
      <c r="B29" t="s">
        <v>802</v>
      </c>
      <c r="C29" t="s">
        <v>803</v>
      </c>
      <c r="D29" t="s">
        <v>804</v>
      </c>
      <c r="E29" t="s">
        <v>758</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03">
        <v>1.2E-2</v>
      </c>
    </row>
    <row r="30" spans="1:37" ht="15" customHeight="1">
      <c r="A30" s="105" t="s">
        <v>805</v>
      </c>
      <c r="B30" t="s">
        <v>806</v>
      </c>
      <c r="C30" t="s">
        <v>807</v>
      </c>
      <c r="D30" t="s">
        <v>808</v>
      </c>
      <c r="E30" t="s">
        <v>758</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03">
        <v>5.0000000000000001E-3</v>
      </c>
    </row>
    <row r="31" spans="1:37" ht="15" customHeight="1">
      <c r="A31" s="105" t="s">
        <v>809</v>
      </c>
      <c r="B31" t="s">
        <v>810</v>
      </c>
      <c r="C31" t="s">
        <v>811</v>
      </c>
      <c r="D31" t="s">
        <v>812</v>
      </c>
      <c r="E31" t="s">
        <v>758</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03">
        <v>8.0000000000000002E-3</v>
      </c>
    </row>
    <row r="32" spans="1:37" ht="15" customHeight="1">
      <c r="A32" s="105" t="s">
        <v>813</v>
      </c>
      <c r="B32" t="s">
        <v>814</v>
      </c>
      <c r="C32" t="s">
        <v>811</v>
      </c>
      <c r="D32" t="s">
        <v>815</v>
      </c>
      <c r="E32" t="s">
        <v>758</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03">
        <v>5.0000000000000001E-3</v>
      </c>
    </row>
    <row r="33" spans="1:37" ht="15" customHeight="1">
      <c r="A33" s="105" t="s">
        <v>816</v>
      </c>
      <c r="B33" t="s">
        <v>817</v>
      </c>
      <c r="C33" t="s">
        <v>818</v>
      </c>
      <c r="D33" t="s">
        <v>819</v>
      </c>
      <c r="E33" t="s">
        <v>758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435</v>
      </c>
    </row>
    <row r="34" spans="1:37" ht="15" customHeight="1">
      <c r="A34" s="105" t="s">
        <v>820</v>
      </c>
      <c r="B34" t="s">
        <v>821</v>
      </c>
      <c r="C34" t="s">
        <v>822</v>
      </c>
      <c r="D34" t="s">
        <v>823</v>
      </c>
      <c r="E34" t="s">
        <v>758</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03">
        <v>6.8000000000000005E-2</v>
      </c>
    </row>
    <row r="35" spans="1:37" ht="15" customHeight="1">
      <c r="A35" s="105" t="s">
        <v>824</v>
      </c>
      <c r="B35" t="s">
        <v>825</v>
      </c>
      <c r="C35" t="s">
        <v>826</v>
      </c>
      <c r="D35" t="s">
        <v>827</v>
      </c>
      <c r="E35" t="s">
        <v>758</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03">
        <v>4.9000000000000002E-2</v>
      </c>
    </row>
    <row r="36" spans="1:37" ht="15" customHeight="1">
      <c r="A36" s="105" t="s">
        <v>828</v>
      </c>
      <c r="B36" t="s">
        <v>829</v>
      </c>
      <c r="C36" t="s">
        <v>830</v>
      </c>
      <c r="D36" t="s">
        <v>831</v>
      </c>
      <c r="E36" t="s">
        <v>832</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03">
        <v>4.2999999999999997E-2</v>
      </c>
    </row>
    <row r="37" spans="1:37" ht="15" customHeight="1">
      <c r="A37" s="105" t="s">
        <v>833</v>
      </c>
      <c r="B37" t="s">
        <v>834</v>
      </c>
      <c r="C37" t="s">
        <v>835</v>
      </c>
      <c r="D37" t="s">
        <v>836</v>
      </c>
      <c r="E37" t="s">
        <v>758</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03">
        <v>6.0000000000000001E-3</v>
      </c>
    </row>
    <row r="38" spans="1:37" ht="15" customHeight="1">
      <c r="A38" s="105"/>
      <c r="B38" t="s">
        <v>837</v>
      </c>
      <c r="D38" t="s">
        <v>838</v>
      </c>
    </row>
    <row r="39" spans="1:37" ht="15" customHeight="1">
      <c r="A39" s="105"/>
      <c r="B39" t="s">
        <v>839</v>
      </c>
      <c r="D39" t="s">
        <v>840</v>
      </c>
    </row>
    <row r="40" spans="1:37" s="31" customFormat="1" ht="15" customHeight="1">
      <c r="A40" s="105" t="s">
        <v>841</v>
      </c>
      <c r="B40" t="s">
        <v>755</v>
      </c>
      <c r="C40" t="s">
        <v>842</v>
      </c>
      <c r="D40" t="s">
        <v>843</v>
      </c>
      <c r="E40" t="s">
        <v>758</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03">
        <v>3.0000000000000001E-3</v>
      </c>
    </row>
    <row r="41" spans="1:37" ht="15" customHeight="1">
      <c r="A41" s="105" t="s">
        <v>844</v>
      </c>
      <c r="B41" t="s">
        <v>760</v>
      </c>
      <c r="C41" t="s">
        <v>845</v>
      </c>
      <c r="D41" t="s">
        <v>846</v>
      </c>
      <c r="E41" t="s">
        <v>758</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03">
        <v>3.1E-2</v>
      </c>
    </row>
    <row r="42" spans="1:37" ht="15" customHeight="1">
      <c r="A42" s="105" t="s">
        <v>847</v>
      </c>
      <c r="B42" t="s">
        <v>848</v>
      </c>
      <c r="C42" t="s">
        <v>849</v>
      </c>
      <c r="D42" t="s">
        <v>850</v>
      </c>
      <c r="E42" t="s">
        <v>758</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03">
        <v>3.0000000000000001E-3</v>
      </c>
    </row>
    <row r="43" spans="1:37" ht="15" customHeight="1">
      <c r="A43" s="105"/>
      <c r="B43" t="s">
        <v>851</v>
      </c>
      <c r="D43" t="s">
        <v>852</v>
      </c>
    </row>
    <row r="44" spans="1:37" ht="15" customHeight="1">
      <c r="A44" s="105" t="s">
        <v>853</v>
      </c>
      <c r="B44" t="s">
        <v>770</v>
      </c>
      <c r="C44" t="s">
        <v>854</v>
      </c>
      <c r="D44" t="s">
        <v>855</v>
      </c>
      <c r="E44" t="s">
        <v>758</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03">
        <v>1E-3</v>
      </c>
    </row>
    <row r="45" spans="1:37" ht="15" customHeight="1">
      <c r="A45" s="105" t="s">
        <v>856</v>
      </c>
      <c r="B45" t="s">
        <v>774</v>
      </c>
      <c r="C45" t="s">
        <v>857</v>
      </c>
      <c r="D45" t="s">
        <v>858</v>
      </c>
      <c r="E45" t="s">
        <v>758</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859</v>
      </c>
      <c r="B46" t="s">
        <v>778</v>
      </c>
      <c r="C46" t="s">
        <v>860</v>
      </c>
      <c r="D46" t="s">
        <v>861</v>
      </c>
      <c r="E46" t="s">
        <v>758</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03">
        <v>8.8999999999999996E-2</v>
      </c>
    </row>
    <row r="47" spans="1:37" ht="15" customHeight="1">
      <c r="A47" s="105" t="s">
        <v>862</v>
      </c>
      <c r="B47" t="s">
        <v>782</v>
      </c>
      <c r="C47" t="s">
        <v>863</v>
      </c>
      <c r="D47" t="s">
        <v>864</v>
      </c>
      <c r="E47" t="s">
        <v>758</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03">
        <v>9.7000000000000003E-2</v>
      </c>
    </row>
    <row r="48" spans="1:37" ht="15" customHeight="1">
      <c r="A48" s="105" t="s">
        <v>865</v>
      </c>
      <c r="B48" t="s">
        <v>786</v>
      </c>
      <c r="C48" t="s">
        <v>866</v>
      </c>
      <c r="D48" t="s">
        <v>867</v>
      </c>
      <c r="E48" t="s">
        <v>758</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03">
        <v>9.2999999999999999E-2</v>
      </c>
    </row>
    <row r="49" spans="1:37" ht="15" customHeight="1">
      <c r="A49" s="105" t="s">
        <v>868</v>
      </c>
      <c r="B49" t="s">
        <v>790</v>
      </c>
      <c r="C49" t="s">
        <v>869</v>
      </c>
      <c r="D49" t="s">
        <v>870</v>
      </c>
      <c r="E49" t="s">
        <v>758</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03">
        <v>7.0000000000000007E-2</v>
      </c>
    </row>
    <row r="50" spans="1:37" ht="15" customHeight="1">
      <c r="A50" s="105" t="s">
        <v>871</v>
      </c>
      <c r="B50" t="s">
        <v>794</v>
      </c>
      <c r="C50" t="s">
        <v>872</v>
      </c>
      <c r="D50" t="s">
        <v>873</v>
      </c>
      <c r="E50" t="s">
        <v>758</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435</v>
      </c>
    </row>
    <row r="51" spans="1:37" ht="15" customHeight="1">
      <c r="A51" s="105" t="s">
        <v>874</v>
      </c>
      <c r="B51" t="s">
        <v>798</v>
      </c>
      <c r="C51" t="s">
        <v>875</v>
      </c>
      <c r="D51" t="s">
        <v>876</v>
      </c>
      <c r="E51" t="s">
        <v>758</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03">
        <v>3.9E-2</v>
      </c>
    </row>
    <row r="52" spans="1:37" ht="15" customHeight="1">
      <c r="A52" s="105" t="s">
        <v>877</v>
      </c>
      <c r="B52" t="s">
        <v>802</v>
      </c>
      <c r="C52" t="s">
        <v>878</v>
      </c>
      <c r="D52" t="s">
        <v>879</v>
      </c>
      <c r="E52" t="s">
        <v>758</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03">
        <v>1.2E-2</v>
      </c>
    </row>
    <row r="53" spans="1:37" ht="15" customHeight="1">
      <c r="A53" s="105" t="s">
        <v>880</v>
      </c>
      <c r="B53" t="s">
        <v>806</v>
      </c>
      <c r="C53" t="s">
        <v>881</v>
      </c>
      <c r="D53" t="s">
        <v>882</v>
      </c>
      <c r="E53" t="s">
        <v>758</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03">
        <v>7.0000000000000001E-3</v>
      </c>
    </row>
    <row r="54" spans="1:37" ht="15" customHeight="1">
      <c r="A54" s="105" t="s">
        <v>883</v>
      </c>
      <c r="B54" t="s">
        <v>810</v>
      </c>
      <c r="C54" t="s">
        <v>884</v>
      </c>
      <c r="D54" t="s">
        <v>885</v>
      </c>
      <c r="E54" t="s">
        <v>758</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03">
        <v>2.3E-2</v>
      </c>
    </row>
    <row r="55" spans="1:37" ht="15" customHeight="1">
      <c r="A55" s="105" t="s">
        <v>886</v>
      </c>
      <c r="B55" t="s">
        <v>814</v>
      </c>
      <c r="C55" t="s">
        <v>887</v>
      </c>
      <c r="D55" t="s">
        <v>888</v>
      </c>
      <c r="E55" t="s">
        <v>758</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03">
        <v>7.0000000000000001E-3</v>
      </c>
    </row>
    <row r="56" spans="1:37" ht="15" customHeight="1">
      <c r="A56" s="105" t="s">
        <v>889</v>
      </c>
      <c r="B56" t="s">
        <v>817</v>
      </c>
      <c r="C56" t="s">
        <v>890</v>
      </c>
      <c r="D56" t="s">
        <v>891</v>
      </c>
      <c r="E56" t="s">
        <v>758</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435</v>
      </c>
    </row>
    <row r="57" spans="1:37" ht="15" customHeight="1">
      <c r="A57" s="105" t="s">
        <v>892</v>
      </c>
      <c r="B57" t="s">
        <v>821</v>
      </c>
      <c r="C57" t="s">
        <v>893</v>
      </c>
      <c r="D57" t="s">
        <v>894</v>
      </c>
      <c r="E57" t="s">
        <v>758</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03">
        <v>0.14599999999999999</v>
      </c>
    </row>
    <row r="58" spans="1:37" ht="15" customHeight="1">
      <c r="A58" s="105" t="s">
        <v>895</v>
      </c>
      <c r="B58" t="s">
        <v>896</v>
      </c>
      <c r="C58" t="s">
        <v>897</v>
      </c>
      <c r="D58" t="s">
        <v>898</v>
      </c>
      <c r="E58" t="s">
        <v>758</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03">
        <v>2.8000000000000001E-2</v>
      </c>
    </row>
    <row r="59" spans="1:37" ht="15" customHeight="1">
      <c r="A59" s="105" t="s">
        <v>899</v>
      </c>
      <c r="B59" t="s">
        <v>900</v>
      </c>
      <c r="C59" t="s">
        <v>901</v>
      </c>
      <c r="D59" t="s">
        <v>902</v>
      </c>
      <c r="E59" t="s">
        <v>832</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03">
        <v>0.02</v>
      </c>
    </row>
    <row r="60" spans="1:37" ht="15" customHeight="1">
      <c r="A60" s="105" t="s">
        <v>903</v>
      </c>
      <c r="B60" t="s">
        <v>904</v>
      </c>
      <c r="C60" t="s">
        <v>905</v>
      </c>
      <c r="D60" t="s">
        <v>906</v>
      </c>
      <c r="E60" t="s">
        <v>758</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03">
        <v>7.0000000000000001E-3</v>
      </c>
    </row>
    <row r="61" spans="1:37" ht="15" customHeight="1">
      <c r="A61" s="105" t="s">
        <v>907</v>
      </c>
      <c r="B61" t="s">
        <v>908</v>
      </c>
      <c r="C61" t="s">
        <v>909</v>
      </c>
      <c r="D61" t="s">
        <v>910</v>
      </c>
      <c r="E61" t="s">
        <v>832</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03">
        <v>2.8000000000000001E-2</v>
      </c>
    </row>
    <row r="62" spans="1:37" ht="15" customHeight="1">
      <c r="A62" s="105" t="s">
        <v>911</v>
      </c>
      <c r="B62" t="s">
        <v>912</v>
      </c>
      <c r="C62" t="s">
        <v>913</v>
      </c>
      <c r="D62" t="s">
        <v>914</v>
      </c>
      <c r="E62" t="s">
        <v>758</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03">
        <v>3.1E-2</v>
      </c>
    </row>
    <row r="63" spans="1:37" ht="15" customHeight="1">
      <c r="A63" s="105" t="s">
        <v>915</v>
      </c>
      <c r="B63" t="s">
        <v>916</v>
      </c>
      <c r="C63" t="s">
        <v>917</v>
      </c>
      <c r="D63" t="s">
        <v>918</v>
      </c>
      <c r="E63" t="s">
        <v>758</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435</v>
      </c>
    </row>
    <row r="64" spans="1:37" ht="15" customHeight="1">
      <c r="A64" s="105"/>
      <c r="B64" t="s">
        <v>919</v>
      </c>
      <c r="C64" t="s">
        <v>920</v>
      </c>
      <c r="E64" t="s">
        <v>921</v>
      </c>
    </row>
    <row r="65" spans="1:37" ht="15" customHeight="1">
      <c r="A65" s="105" t="s">
        <v>922</v>
      </c>
      <c r="B65" t="s">
        <v>923</v>
      </c>
      <c r="C65" t="s">
        <v>924</v>
      </c>
      <c r="D65" t="s">
        <v>925</v>
      </c>
      <c r="E65" t="s">
        <v>758</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03">
        <v>1E-3</v>
      </c>
    </row>
    <row r="66" spans="1:37" ht="15" customHeight="1">
      <c r="A66" s="105" t="s">
        <v>926</v>
      </c>
      <c r="B66" t="s">
        <v>927</v>
      </c>
      <c r="C66" t="s">
        <v>928</v>
      </c>
      <c r="D66" t="s">
        <v>929</v>
      </c>
      <c r="E66" t="s">
        <v>758</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03">
        <v>3.1E-2</v>
      </c>
    </row>
    <row r="67" spans="1:37" ht="15" customHeight="1">
      <c r="A67" s="105" t="s">
        <v>930</v>
      </c>
      <c r="B67" t="s">
        <v>931</v>
      </c>
      <c r="C67" t="s">
        <v>932</v>
      </c>
      <c r="D67" t="s">
        <v>933</v>
      </c>
      <c r="E67" t="s">
        <v>758</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03">
        <v>2E-3</v>
      </c>
    </row>
    <row r="68" spans="1:37" ht="15" customHeight="1">
      <c r="A68" s="105" t="s">
        <v>934</v>
      </c>
      <c r="B68" t="s">
        <v>935</v>
      </c>
      <c r="C68" t="s">
        <v>936</v>
      </c>
      <c r="D68" t="s">
        <v>937</v>
      </c>
      <c r="E68" t="s">
        <v>758</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03">
        <v>7.5999999999999998E-2</v>
      </c>
    </row>
    <row r="69" spans="1:37" ht="15" customHeight="1">
      <c r="A69" s="105" t="s">
        <v>938</v>
      </c>
      <c r="B69" t="s">
        <v>939</v>
      </c>
      <c r="C69" t="s">
        <v>940</v>
      </c>
      <c r="D69" t="s">
        <v>941</v>
      </c>
      <c r="E69" t="s">
        <v>758</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03">
        <v>5.8000000000000003E-2</v>
      </c>
    </row>
    <row r="70" spans="1:37" ht="15" customHeight="1">
      <c r="A70" s="105" t="s">
        <v>942</v>
      </c>
      <c r="B70" t="s">
        <v>943</v>
      </c>
      <c r="C70" t="s">
        <v>944</v>
      </c>
      <c r="D70" t="s">
        <v>945</v>
      </c>
      <c r="E70" t="s">
        <v>758</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03">
        <v>4.2999999999999997E-2</v>
      </c>
    </row>
    <row r="71" spans="1:37" ht="15" customHeight="1">
      <c r="A71" s="105" t="s">
        <v>946</v>
      </c>
      <c r="B71" t="s">
        <v>947</v>
      </c>
      <c r="C71" t="s">
        <v>948</v>
      </c>
      <c r="D71" t="s">
        <v>949</v>
      </c>
      <c r="E71" t="s">
        <v>758</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03">
        <v>8.9999999999999993E-3</v>
      </c>
    </row>
    <row r="72" spans="1:37" ht="15" customHeight="1">
      <c r="A72" s="105" t="s">
        <v>950</v>
      </c>
      <c r="B72" t="s">
        <v>951</v>
      </c>
      <c r="C72" t="s">
        <v>952</v>
      </c>
      <c r="D72" t="s">
        <v>953</v>
      </c>
      <c r="E72" t="s">
        <v>758</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03">
        <v>7.3999999999999996E-2</v>
      </c>
    </row>
    <row r="73" spans="1:37" ht="15" customHeight="1">
      <c r="A73" s="105" t="s">
        <v>954</v>
      </c>
      <c r="B73" t="s">
        <v>955</v>
      </c>
      <c r="C73" t="s">
        <v>956</v>
      </c>
      <c r="D73" t="s">
        <v>957</v>
      </c>
      <c r="E73" t="s">
        <v>758</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03">
        <v>7.0000000000000001E-3</v>
      </c>
    </row>
    <row r="74" spans="1:37" ht="15" customHeight="1">
      <c r="A74" s="105" t="s">
        <v>958</v>
      </c>
      <c r="B74" t="s">
        <v>959</v>
      </c>
      <c r="C74" t="s">
        <v>960</v>
      </c>
      <c r="D74" t="s">
        <v>961</v>
      </c>
      <c r="E74" t="s">
        <v>758</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03">
        <v>1.6E-2</v>
      </c>
    </row>
    <row r="75" spans="1:37" ht="15" customHeight="1">
      <c r="A75" s="105" t="s">
        <v>962</v>
      </c>
      <c r="B75" t="s">
        <v>963</v>
      </c>
      <c r="C75" t="s">
        <v>964</v>
      </c>
      <c r="D75" t="s">
        <v>965</v>
      </c>
      <c r="E75" t="s">
        <v>758</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435</v>
      </c>
    </row>
    <row r="76" spans="1:37" ht="15" customHeight="1">
      <c r="A76" s="105" t="s">
        <v>966</v>
      </c>
      <c r="B76" t="s">
        <v>967</v>
      </c>
      <c r="C76" t="s">
        <v>968</v>
      </c>
      <c r="D76" t="s">
        <v>969</v>
      </c>
      <c r="E76" t="s">
        <v>758</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03">
        <v>2.1999999999999999E-2</v>
      </c>
    </row>
    <row r="77" spans="1:37" ht="15" customHeight="1">
      <c r="A77" s="105"/>
    </row>
    <row r="78" spans="1:37" ht="15" customHeight="1">
      <c r="A78" s="105"/>
    </row>
    <row r="79" spans="1:37" ht="15" customHeight="1">
      <c r="A79" s="105"/>
    </row>
    <row r="80" spans="1:37"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c r="A91" s="105"/>
    </row>
    <row r="92" spans="1:1">
      <c r="A92" s="105"/>
    </row>
    <row r="93" spans="1:1">
      <c r="A93" s="105"/>
    </row>
    <row r="94" spans="1:1">
      <c r="A94" s="105"/>
    </row>
    <row r="95" spans="1:1">
      <c r="A95" s="105"/>
    </row>
    <row r="96" spans="1:1">
      <c r="A96" s="105"/>
    </row>
    <row r="97" spans="1:1">
      <c r="A97" s="105"/>
    </row>
    <row r="98" spans="1:1">
      <c r="A98" s="105"/>
    </row>
    <row r="99" spans="1:1">
      <c r="A99" s="105"/>
    </row>
    <row r="100" spans="1:1">
      <c r="A100" s="105"/>
    </row>
    <row r="101" spans="1:1">
      <c r="A101" s="105"/>
    </row>
    <row r="102" spans="1:1">
      <c r="A102" s="105"/>
    </row>
    <row r="103" spans="1:1">
      <c r="A103" s="105"/>
    </row>
    <row r="104" spans="1:1">
      <c r="A104"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35" customWidth="1"/>
    <col min="2" max="4" width="9.1640625" style="113" customWidth="1"/>
    <col min="5" max="37" width="9" customWidth="1"/>
    <col min="38" max="38" width="9" style="19" customWidth="1"/>
    <col min="39" max="16384" width="9" style="19"/>
  </cols>
  <sheetData>
    <row r="1" spans="1:37" s="49" customFormat="1" ht="15" customHeight="1">
      <c r="A1" s="35" t="s">
        <v>238</v>
      </c>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10" spans="1:37" ht="15" customHeight="1">
      <c r="A10" s="105" t="s">
        <v>970</v>
      </c>
      <c r="B10" t="s">
        <v>971</v>
      </c>
    </row>
    <row r="11" spans="1:37" ht="15" customHeight="1">
      <c r="B11" t="s">
        <v>972</v>
      </c>
    </row>
    <row r="12" spans="1:37" ht="15" customHeight="1">
      <c r="B12" t="s">
        <v>973</v>
      </c>
    </row>
    <row r="13" spans="1:37" ht="15" customHeight="1">
      <c r="B13" t="s">
        <v>244</v>
      </c>
    </row>
    <row r="14" spans="1:37" ht="15" customHeight="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7" ht="15" customHeight="1">
      <c r="A15" s="105"/>
      <c r="B15" t="s">
        <v>974</v>
      </c>
      <c r="D15" t="s">
        <v>975</v>
      </c>
    </row>
    <row r="16" spans="1:37" ht="15" customHeight="1">
      <c r="A16" s="105"/>
      <c r="B16" t="s">
        <v>752</v>
      </c>
      <c r="D16" t="s">
        <v>976</v>
      </c>
    </row>
    <row r="17" spans="1:37" s="33" customFormat="1" ht="15" customHeight="1">
      <c r="A17" s="105" t="s">
        <v>977</v>
      </c>
      <c r="B17" t="s">
        <v>755</v>
      </c>
      <c r="C17" t="s">
        <v>978</v>
      </c>
      <c r="D17" t="s">
        <v>979</v>
      </c>
      <c r="E17" t="s">
        <v>980</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03">
        <v>3.0000000000000001E-3</v>
      </c>
    </row>
    <row r="18" spans="1:37" ht="15" customHeight="1">
      <c r="A18" s="105" t="s">
        <v>981</v>
      </c>
      <c r="B18" t="s">
        <v>760</v>
      </c>
      <c r="C18" t="s">
        <v>982</v>
      </c>
      <c r="D18" t="s">
        <v>983</v>
      </c>
      <c r="E18" t="s">
        <v>980</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03">
        <v>1E-3</v>
      </c>
    </row>
    <row r="19" spans="1:37" ht="15" customHeight="1">
      <c r="A19" s="105"/>
      <c r="B19" t="s">
        <v>767</v>
      </c>
      <c r="D19" t="s">
        <v>984</v>
      </c>
    </row>
    <row r="20" spans="1:37" ht="15" customHeight="1">
      <c r="A20" s="105" t="s">
        <v>985</v>
      </c>
      <c r="B20" t="s">
        <v>770</v>
      </c>
      <c r="C20" t="s">
        <v>986</v>
      </c>
      <c r="D20" t="s">
        <v>987</v>
      </c>
      <c r="E20" t="s">
        <v>980</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03">
        <v>3.0000000000000001E-3</v>
      </c>
    </row>
    <row r="21" spans="1:37" ht="15" customHeight="1">
      <c r="A21" s="105" t="s">
        <v>988</v>
      </c>
      <c r="B21" t="s">
        <v>774</v>
      </c>
      <c r="C21" t="s">
        <v>989</v>
      </c>
      <c r="D21" t="s">
        <v>990</v>
      </c>
      <c r="E21" t="s">
        <v>980</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03">
        <v>0</v>
      </c>
    </row>
    <row r="22" spans="1:37" ht="15" customHeight="1">
      <c r="A22" s="105" t="s">
        <v>991</v>
      </c>
      <c r="B22" t="s">
        <v>778</v>
      </c>
      <c r="C22" t="s">
        <v>992</v>
      </c>
      <c r="D22" t="s">
        <v>993</v>
      </c>
      <c r="E22" t="s">
        <v>980</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03">
        <v>0</v>
      </c>
    </row>
    <row r="23" spans="1:37" ht="15" customHeight="1">
      <c r="A23" s="105" t="s">
        <v>994</v>
      </c>
      <c r="B23" t="s">
        <v>782</v>
      </c>
      <c r="C23" t="s">
        <v>995</v>
      </c>
      <c r="D23" t="s">
        <v>996</v>
      </c>
      <c r="E23" t="s">
        <v>980</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03">
        <v>0</v>
      </c>
    </row>
    <row r="24" spans="1:37" ht="15" customHeight="1">
      <c r="A24" s="105" t="s">
        <v>997</v>
      </c>
      <c r="B24" t="s">
        <v>786</v>
      </c>
      <c r="C24" t="s">
        <v>998</v>
      </c>
      <c r="D24" t="s">
        <v>999</v>
      </c>
      <c r="E24" t="s">
        <v>980</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03">
        <v>3.0000000000000001E-3</v>
      </c>
    </row>
    <row r="25" spans="1:37" ht="15" customHeight="1">
      <c r="A25" s="105" t="s">
        <v>1000</v>
      </c>
      <c r="B25" t="s">
        <v>790</v>
      </c>
      <c r="C25" t="s">
        <v>1001</v>
      </c>
      <c r="D25" t="s">
        <v>1002</v>
      </c>
      <c r="E25" t="s">
        <v>980</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03">
        <v>2E-3</v>
      </c>
    </row>
    <row r="26" spans="1:37" ht="15" customHeight="1">
      <c r="A26" s="105" t="s">
        <v>1003</v>
      </c>
      <c r="B26" t="s">
        <v>794</v>
      </c>
      <c r="C26" t="s">
        <v>1004</v>
      </c>
      <c r="D26" t="s">
        <v>1005</v>
      </c>
      <c r="E26" t="s">
        <v>980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435</v>
      </c>
    </row>
    <row r="27" spans="1:37" ht="15" customHeight="1">
      <c r="A27" s="105" t="s">
        <v>1006</v>
      </c>
      <c r="B27" t="s">
        <v>798</v>
      </c>
      <c r="C27" t="s">
        <v>1007</v>
      </c>
      <c r="D27" t="s">
        <v>1008</v>
      </c>
      <c r="E27" t="s">
        <v>980</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03">
        <v>3.0000000000000001E-3</v>
      </c>
    </row>
    <row r="28" spans="1:37" ht="15" customHeight="1">
      <c r="A28" s="105" t="s">
        <v>1009</v>
      </c>
      <c r="B28" t="s">
        <v>802</v>
      </c>
      <c r="C28" t="s">
        <v>1010</v>
      </c>
      <c r="D28" t="s">
        <v>1011</v>
      </c>
      <c r="E28" t="s">
        <v>980</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03">
        <v>3.0000000000000001E-3</v>
      </c>
    </row>
    <row r="29" spans="1:37" ht="15" customHeight="1">
      <c r="A29" s="105" t="s">
        <v>1012</v>
      </c>
      <c r="B29" t="s">
        <v>806</v>
      </c>
      <c r="C29" t="s">
        <v>1013</v>
      </c>
      <c r="D29" t="s">
        <v>1014</v>
      </c>
      <c r="E29" t="s">
        <v>980</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03">
        <v>3.0000000000000001E-3</v>
      </c>
    </row>
    <row r="30" spans="1:37" ht="15" customHeight="1">
      <c r="A30" s="105" t="s">
        <v>1015</v>
      </c>
      <c r="B30" t="s">
        <v>810</v>
      </c>
      <c r="C30" t="s">
        <v>1016</v>
      </c>
      <c r="D30" t="s">
        <v>1017</v>
      </c>
      <c r="E30" t="s">
        <v>980</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03">
        <v>3.0000000000000001E-3</v>
      </c>
    </row>
    <row r="31" spans="1:37" ht="15" customHeight="1">
      <c r="A31" s="105" t="s">
        <v>1018</v>
      </c>
      <c r="B31" t="s">
        <v>814</v>
      </c>
      <c r="C31" t="s">
        <v>1019</v>
      </c>
      <c r="D31" t="s">
        <v>1020</v>
      </c>
      <c r="E31" t="s">
        <v>980</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03">
        <v>3.0000000000000001E-3</v>
      </c>
    </row>
    <row r="32" spans="1:37" ht="15" customHeight="1">
      <c r="A32" s="105" t="s">
        <v>1021</v>
      </c>
      <c r="B32" t="s">
        <v>817</v>
      </c>
      <c r="C32" t="s">
        <v>1022</v>
      </c>
      <c r="D32" t="s">
        <v>1023</v>
      </c>
      <c r="E32" t="s">
        <v>980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435</v>
      </c>
    </row>
    <row r="33" spans="1:37" ht="15" customHeight="1">
      <c r="A33" s="105" t="s">
        <v>1024</v>
      </c>
      <c r="B33" t="s">
        <v>821</v>
      </c>
      <c r="C33" t="s">
        <v>1025</v>
      </c>
      <c r="D33" t="s">
        <v>1026</v>
      </c>
      <c r="E33" t="s">
        <v>980</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03">
        <v>1E-3</v>
      </c>
    </row>
    <row r="34" spans="1:37" ht="15" customHeight="1">
      <c r="A34" s="105" t="s">
        <v>1027</v>
      </c>
      <c r="B34" t="s">
        <v>1028</v>
      </c>
      <c r="C34" t="s">
        <v>1029</v>
      </c>
      <c r="D34" t="s">
        <v>1030</v>
      </c>
      <c r="E34" t="s">
        <v>980</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03">
        <v>7.0000000000000001E-3</v>
      </c>
    </row>
    <row r="35" spans="1:37" ht="15" customHeight="1">
      <c r="A35" s="105"/>
      <c r="B35" t="s">
        <v>1031</v>
      </c>
      <c r="D35" t="s">
        <v>1032</v>
      </c>
    </row>
    <row r="36" spans="1:37" ht="15" customHeight="1">
      <c r="A36" s="105"/>
      <c r="B36" t="s">
        <v>839</v>
      </c>
      <c r="D36" t="s">
        <v>1033</v>
      </c>
    </row>
    <row r="37" spans="1:37" s="33" customFormat="1" ht="15" customHeight="1">
      <c r="A37" s="105" t="s">
        <v>1034</v>
      </c>
      <c r="B37" t="s">
        <v>755</v>
      </c>
      <c r="C37" t="s">
        <v>1035</v>
      </c>
      <c r="D37" t="s">
        <v>1036</v>
      </c>
      <c r="E37" t="s">
        <v>980</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03">
        <v>2E-3</v>
      </c>
    </row>
    <row r="38" spans="1:37" ht="15" customHeight="1">
      <c r="A38" s="105" t="s">
        <v>1037</v>
      </c>
      <c r="B38" t="s">
        <v>760</v>
      </c>
      <c r="C38" t="s">
        <v>1038</v>
      </c>
      <c r="D38" t="s">
        <v>1039</v>
      </c>
      <c r="E38" t="s">
        <v>980</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03">
        <v>1E-3</v>
      </c>
    </row>
    <row r="39" spans="1:37" ht="15" customHeight="1">
      <c r="A39" s="105"/>
      <c r="B39" t="s">
        <v>851</v>
      </c>
      <c r="D39" t="s">
        <v>1040</v>
      </c>
    </row>
    <row r="40" spans="1:37" ht="15" customHeight="1">
      <c r="A40" s="105" t="s">
        <v>1041</v>
      </c>
      <c r="B40" t="s">
        <v>770</v>
      </c>
      <c r="C40" t="s">
        <v>1042</v>
      </c>
      <c r="D40" t="s">
        <v>1043</v>
      </c>
      <c r="E40" t="s">
        <v>980</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03">
        <v>2E-3</v>
      </c>
    </row>
    <row r="41" spans="1:37" ht="15" customHeight="1">
      <c r="A41" s="105" t="s">
        <v>1044</v>
      </c>
      <c r="B41" t="s">
        <v>774</v>
      </c>
      <c r="C41" t="s">
        <v>1045</v>
      </c>
      <c r="D41" t="s">
        <v>1046</v>
      </c>
      <c r="E41" t="s">
        <v>980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435</v>
      </c>
    </row>
    <row r="42" spans="1:37" ht="15" customHeight="1">
      <c r="A42" s="105" t="s">
        <v>1047</v>
      </c>
      <c r="B42" t="s">
        <v>778</v>
      </c>
      <c r="C42" t="s">
        <v>1048</v>
      </c>
      <c r="D42" t="s">
        <v>1049</v>
      </c>
      <c r="E42" t="s">
        <v>980</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03">
        <v>-2E-3</v>
      </c>
    </row>
    <row r="43" spans="1:37" ht="15" customHeight="1">
      <c r="A43" s="105" t="s">
        <v>1050</v>
      </c>
      <c r="B43" t="s">
        <v>782</v>
      </c>
      <c r="C43" t="s">
        <v>1051</v>
      </c>
      <c r="D43" t="s">
        <v>1052</v>
      </c>
      <c r="E43" t="s">
        <v>980</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03">
        <v>-1E-3</v>
      </c>
    </row>
    <row r="44" spans="1:37" ht="15" customHeight="1">
      <c r="A44" s="105" t="s">
        <v>1053</v>
      </c>
      <c r="B44" t="s">
        <v>786</v>
      </c>
      <c r="C44" t="s">
        <v>1054</v>
      </c>
      <c r="D44" t="s">
        <v>1055</v>
      </c>
      <c r="E44" t="s">
        <v>980</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03">
        <v>2E-3</v>
      </c>
    </row>
    <row r="45" spans="1:37" ht="15" customHeight="1">
      <c r="A45" s="105" t="s">
        <v>1056</v>
      </c>
      <c r="B45" t="s">
        <v>790</v>
      </c>
      <c r="C45" t="s">
        <v>1057</v>
      </c>
      <c r="D45" t="s">
        <v>1058</v>
      </c>
      <c r="E45" t="s">
        <v>980</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03">
        <v>8.0000000000000002E-3</v>
      </c>
    </row>
    <row r="46" spans="1:37" ht="15" customHeight="1">
      <c r="A46" s="105" t="s">
        <v>1059</v>
      </c>
      <c r="B46" t="s">
        <v>794</v>
      </c>
      <c r="C46" t="s">
        <v>1060</v>
      </c>
      <c r="D46" t="s">
        <v>1061</v>
      </c>
      <c r="E46" t="s">
        <v>980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435</v>
      </c>
    </row>
    <row r="47" spans="1:37" ht="15" customHeight="1">
      <c r="A47" s="105" t="s">
        <v>1062</v>
      </c>
      <c r="B47" t="s">
        <v>798</v>
      </c>
      <c r="C47" t="s">
        <v>1063</v>
      </c>
      <c r="D47" t="s">
        <v>1064</v>
      </c>
      <c r="E47" t="s">
        <v>980</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03">
        <v>3.0000000000000001E-3</v>
      </c>
    </row>
    <row r="48" spans="1:37" ht="15" customHeight="1">
      <c r="A48" s="105" t="s">
        <v>1065</v>
      </c>
      <c r="B48" t="s">
        <v>802</v>
      </c>
      <c r="C48" t="s">
        <v>1066</v>
      </c>
      <c r="D48" t="s">
        <v>1067</v>
      </c>
      <c r="E48" t="s">
        <v>980</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03">
        <v>2E-3</v>
      </c>
    </row>
    <row r="49" spans="1:37" ht="15" customHeight="1">
      <c r="A49" s="105" t="s">
        <v>1068</v>
      </c>
      <c r="B49" t="s">
        <v>806</v>
      </c>
      <c r="C49" t="s">
        <v>1069</v>
      </c>
      <c r="D49" t="s">
        <v>1070</v>
      </c>
      <c r="E49" t="s">
        <v>980</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03">
        <v>2E-3</v>
      </c>
    </row>
    <row r="50" spans="1:37" ht="15" customHeight="1">
      <c r="A50" s="105" t="s">
        <v>1071</v>
      </c>
      <c r="B50" t="s">
        <v>810</v>
      </c>
      <c r="C50" t="s">
        <v>1072</v>
      </c>
      <c r="D50" t="s">
        <v>1073</v>
      </c>
      <c r="E50" t="s">
        <v>980</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03">
        <v>2E-3</v>
      </c>
    </row>
    <row r="51" spans="1:37" ht="15" customHeight="1">
      <c r="A51" s="105" t="s">
        <v>1074</v>
      </c>
      <c r="B51" t="s">
        <v>814</v>
      </c>
      <c r="C51" t="s">
        <v>1075</v>
      </c>
      <c r="D51" t="s">
        <v>1076</v>
      </c>
      <c r="E51" t="s">
        <v>980</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03">
        <v>2E-3</v>
      </c>
    </row>
    <row r="52" spans="1:37" ht="15" customHeight="1">
      <c r="A52" s="105" t="s">
        <v>1077</v>
      </c>
      <c r="B52" t="s">
        <v>817</v>
      </c>
      <c r="C52" t="s">
        <v>1078</v>
      </c>
      <c r="D52" t="s">
        <v>1079</v>
      </c>
      <c r="E52" t="s">
        <v>980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435</v>
      </c>
    </row>
    <row r="53" spans="1:37" ht="15" customHeight="1">
      <c r="A53" s="105" t="s">
        <v>1080</v>
      </c>
      <c r="B53" t="s">
        <v>821</v>
      </c>
      <c r="C53" t="s">
        <v>1081</v>
      </c>
      <c r="D53" t="s">
        <v>1082</v>
      </c>
      <c r="E53" t="s">
        <v>980</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03">
        <v>3.0000000000000001E-3</v>
      </c>
    </row>
    <row r="54" spans="1:37" ht="15" customHeight="1">
      <c r="A54" s="105" t="s">
        <v>1083</v>
      </c>
      <c r="B54" t="s">
        <v>1084</v>
      </c>
      <c r="C54" t="s">
        <v>1085</v>
      </c>
      <c r="D54" t="s">
        <v>1086</v>
      </c>
      <c r="E54" t="s">
        <v>980</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03">
        <v>5.0000000000000001E-3</v>
      </c>
    </row>
    <row r="55" spans="1:37" ht="15" customHeight="1">
      <c r="A55" s="105" t="s">
        <v>1087</v>
      </c>
      <c r="B55" t="s">
        <v>1088</v>
      </c>
      <c r="C55" t="s">
        <v>1089</v>
      </c>
      <c r="D55" t="s">
        <v>1090</v>
      </c>
      <c r="E55" t="s">
        <v>980</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03">
        <v>5.0000000000000001E-3</v>
      </c>
    </row>
    <row r="56" spans="1:37" ht="15" customHeight="1">
      <c r="A56" s="105" t="s">
        <v>1091</v>
      </c>
      <c r="B56" t="s">
        <v>1092</v>
      </c>
      <c r="C56" t="s">
        <v>1093</v>
      </c>
      <c r="D56" t="s">
        <v>1094</v>
      </c>
      <c r="E56" t="s">
        <v>980</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03">
        <v>1.0999999999999999E-2</v>
      </c>
    </row>
    <row r="57" spans="1:37" ht="15" customHeight="1">
      <c r="A57" s="105" t="s">
        <v>1095</v>
      </c>
      <c r="B57" t="s">
        <v>1096</v>
      </c>
      <c r="C57" t="s">
        <v>1097</v>
      </c>
      <c r="D57" t="s">
        <v>1098</v>
      </c>
      <c r="E57" t="s">
        <v>980</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03">
        <v>0.01</v>
      </c>
    </row>
    <row r="58" spans="1:37" ht="15" customHeight="1">
      <c r="A58" s="105" t="s">
        <v>1099</v>
      </c>
      <c r="B58" t="s">
        <v>1100</v>
      </c>
      <c r="C58" t="s">
        <v>1101</v>
      </c>
      <c r="D58" t="s">
        <v>1102</v>
      </c>
      <c r="E58" t="s">
        <v>980</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03">
        <v>8.9999999999999993E-3</v>
      </c>
    </row>
    <row r="59" spans="1:37" ht="15" customHeight="1">
      <c r="A59" s="105" t="s">
        <v>1103</v>
      </c>
      <c r="B59" t="s">
        <v>1104</v>
      </c>
      <c r="C59" t="s">
        <v>1105</v>
      </c>
      <c r="D59" t="s">
        <v>1106</v>
      </c>
      <c r="E59" t="s">
        <v>980</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03">
        <v>4.0000000000000001E-3</v>
      </c>
    </row>
    <row r="60" spans="1:37" ht="15" customHeight="1">
      <c r="A60" s="105" t="s">
        <v>1107</v>
      </c>
      <c r="B60" t="s">
        <v>1100</v>
      </c>
      <c r="C60" t="s">
        <v>1108</v>
      </c>
      <c r="D60" t="s">
        <v>1109</v>
      </c>
      <c r="E60" t="s">
        <v>980</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03">
        <v>8.9999999999999993E-3</v>
      </c>
    </row>
    <row r="61" spans="1:37" ht="15" customHeight="1">
      <c r="A61" s="105"/>
    </row>
    <row r="62" spans="1:37" ht="15" customHeight="1">
      <c r="A62" s="105"/>
    </row>
    <row r="63" spans="1:37" ht="15" customHeight="1">
      <c r="A63" s="105"/>
    </row>
    <row r="64" spans="1:37" ht="15" customHeight="1">
      <c r="A64" s="105"/>
    </row>
    <row r="65" spans="1:1" ht="15" customHeight="1">
      <c r="A65" s="105"/>
    </row>
    <row r="66" spans="1:1" ht="15" customHeight="1">
      <c r="A66" s="105"/>
    </row>
    <row r="67" spans="1:1" ht="15" customHeight="1">
      <c r="A67" s="105"/>
    </row>
    <row r="68" spans="1:1" ht="15" customHeight="1">
      <c r="A68" s="105"/>
    </row>
    <row r="69" spans="1:1" ht="15" customHeight="1">
      <c r="A69" s="105"/>
    </row>
    <row r="70" spans="1:1" ht="15" customHeight="1">
      <c r="A70" s="105"/>
    </row>
    <row r="71" spans="1:1" ht="15" customHeight="1">
      <c r="A71" s="105"/>
    </row>
    <row r="72" spans="1:1" ht="15" customHeight="1">
      <c r="A72" s="105"/>
    </row>
    <row r="73" spans="1:1" ht="15" customHeight="1">
      <c r="A73" s="105"/>
    </row>
    <row r="74" spans="1:1" ht="15" customHeight="1">
      <c r="A74" s="105"/>
    </row>
    <row r="75" spans="1:1" ht="15" customHeight="1">
      <c r="A75" s="105"/>
    </row>
    <row r="76" spans="1:1" ht="15" customHeight="1">
      <c r="A76" s="105"/>
    </row>
    <row r="77" spans="1:1" ht="15" customHeight="1">
      <c r="A77" s="105"/>
    </row>
    <row r="78" spans="1:1" ht="15" customHeight="1">
      <c r="A78" s="105"/>
    </row>
    <row r="79" spans="1:1" ht="15" customHeight="1">
      <c r="A79" s="105"/>
    </row>
    <row r="80" spans="1:1" ht="15" customHeight="1">
      <c r="A80" s="105"/>
    </row>
    <row r="81" spans="1:1" ht="15" customHeight="1">
      <c r="A81" s="105"/>
    </row>
    <row r="82" spans="1:1" ht="15" customHeight="1">
      <c r="A82" s="105"/>
    </row>
    <row r="83" spans="1:1" ht="15" customHeight="1">
      <c r="A83" s="105"/>
    </row>
    <row r="84" spans="1:1" ht="15" customHeight="1">
      <c r="A84" s="105"/>
    </row>
    <row r="85" spans="1:1" ht="15" customHeight="1">
      <c r="A85" s="105"/>
    </row>
    <row r="86" spans="1:1" ht="15" customHeight="1">
      <c r="A86" s="105"/>
    </row>
    <row r="87" spans="1:1" ht="15" customHeight="1">
      <c r="A87" s="105"/>
    </row>
    <row r="88" spans="1:1" ht="15" customHeight="1">
      <c r="A88" s="105"/>
    </row>
    <row r="89" spans="1:1" ht="15" customHeight="1">
      <c r="A89" s="105"/>
    </row>
    <row r="90" spans="1:1" ht="15" customHeight="1">
      <c r="A90" s="105"/>
    </row>
    <row r="91" spans="1:1" ht="15" customHeight="1">
      <c r="A91" s="105"/>
    </row>
    <row r="92" spans="1:1" ht="15" customHeight="1">
      <c r="A92" s="105"/>
    </row>
    <row r="93" spans="1:1" ht="15" customHeight="1">
      <c r="A93" s="105"/>
    </row>
    <row r="94" spans="1:1" ht="15" customHeight="1">
      <c r="A94" s="105"/>
    </row>
    <row r="95" spans="1:1" ht="15" customHeight="1">
      <c r="A95" s="105"/>
    </row>
    <row r="96" spans="1:1" ht="15" customHeight="1">
      <c r="A96" s="105"/>
    </row>
    <row r="97" spans="1:1" ht="15" customHeight="1">
      <c r="A97" s="105"/>
    </row>
    <row r="98" spans="1:1" ht="15" customHeight="1">
      <c r="A98" s="105"/>
    </row>
    <row r="99" spans="1:1" ht="15" customHeight="1">
      <c r="A99" s="105"/>
    </row>
    <row r="100" spans="1:1" ht="15" customHeight="1">
      <c r="A100" s="105"/>
    </row>
    <row r="101" spans="1:1" ht="15" customHeight="1">
      <c r="A101" s="105"/>
    </row>
    <row r="102" spans="1:1" ht="15" customHeight="1">
      <c r="A102" s="105"/>
    </row>
    <row r="103" spans="1:1" ht="15" customHeight="1">
      <c r="A103" s="105"/>
    </row>
    <row r="104" spans="1:1" ht="15" customHeight="1">
      <c r="A104" s="10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row r="10" spans="1:39" ht="15" customHeight="1">
      <c r="A10" s="105" t="s">
        <v>1110</v>
      </c>
      <c r="B10" t="s">
        <v>1111</v>
      </c>
    </row>
    <row r="11" spans="1:39" ht="15" customHeight="1">
      <c r="B11" t="s">
        <v>1112</v>
      </c>
    </row>
    <row r="12" spans="1:39" ht="15" customHeight="1">
      <c r="B12" t="s">
        <v>1113</v>
      </c>
      <c r="AL12" s="59"/>
      <c r="AM12" s="59"/>
    </row>
    <row r="13" spans="1:39" ht="15" customHeight="1" thickBot="1">
      <c r="B13" t="s">
        <v>244</v>
      </c>
      <c r="AL13" s="21"/>
      <c r="AM13" s="21"/>
    </row>
    <row r="14" spans="1:39" ht="15" customHeight="1" thickTop="1">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5" t="s">
        <v>1114</v>
      </c>
      <c r="B15" t="s">
        <v>1115</v>
      </c>
      <c r="C15" t="s">
        <v>1116</v>
      </c>
      <c r="D15" t="s">
        <v>1117</v>
      </c>
      <c r="E15" t="s">
        <v>1118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3">
        <v>2.1000000000000001E-2</v>
      </c>
      <c r="AL15" s="118"/>
      <c r="AM15" s="117"/>
    </row>
    <row r="16" spans="1:39" ht="15" customHeight="1">
      <c r="A16" s="105"/>
      <c r="B16" t="s">
        <v>1119</v>
      </c>
      <c r="D16" t="s">
        <v>1120</v>
      </c>
    </row>
    <row r="17" spans="1:39" ht="15" customHeight="1">
      <c r="A17" s="105" t="s">
        <v>1121</v>
      </c>
      <c r="B17" t="s">
        <v>1122</v>
      </c>
      <c r="C17" t="s">
        <v>1123</v>
      </c>
      <c r="D17" t="s">
        <v>1124</v>
      </c>
      <c r="E17" t="s">
        <v>1125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3">
        <v>1.4999999999999999E-2</v>
      </c>
      <c r="AL17" s="116"/>
      <c r="AM17" s="115"/>
    </row>
    <row r="18" spans="1:39" ht="15" customHeight="1">
      <c r="A18" s="105" t="s">
        <v>1126</v>
      </c>
      <c r="B18" t="s">
        <v>1127</v>
      </c>
      <c r="C18" t="s">
        <v>1128</v>
      </c>
      <c r="D18" t="s">
        <v>1129</v>
      </c>
      <c r="E18" t="s">
        <v>1125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3">
        <v>1.6E-2</v>
      </c>
      <c r="AL18" s="116"/>
      <c r="AM18" s="115"/>
    </row>
    <row r="19" spans="1:39" ht="15" customHeight="1">
      <c r="A19" s="105" t="s">
        <v>1130</v>
      </c>
      <c r="B19" t="s">
        <v>1131</v>
      </c>
      <c r="C19" t="s">
        <v>1132</v>
      </c>
      <c r="D19" t="s">
        <v>1133</v>
      </c>
      <c r="E19" t="s">
        <v>1125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3">
        <v>1.6E-2</v>
      </c>
      <c r="AL19" s="116"/>
      <c r="AM19" s="115"/>
    </row>
    <row r="20" spans="1:39" ht="15" customHeight="1">
      <c r="A20" s="105"/>
      <c r="B20" t="s">
        <v>1134</v>
      </c>
      <c r="D20" t="s">
        <v>1135</v>
      </c>
    </row>
    <row r="21" spans="1:39" ht="15" customHeight="1">
      <c r="A21" s="105" t="s">
        <v>1136</v>
      </c>
      <c r="B21" t="s">
        <v>1137</v>
      </c>
      <c r="C21" t="s">
        <v>1138</v>
      </c>
      <c r="D21" t="s">
        <v>1139</v>
      </c>
      <c r="E21" t="s">
        <v>1140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3">
        <v>1.4E-2</v>
      </c>
      <c r="AL21" s="25"/>
      <c r="AM21" s="115"/>
    </row>
    <row r="22" spans="1:39" ht="15" customHeight="1">
      <c r="A22" s="105" t="s">
        <v>1141</v>
      </c>
      <c r="B22" t="s">
        <v>1142</v>
      </c>
      <c r="C22" t="s">
        <v>1143</v>
      </c>
      <c r="D22" t="s">
        <v>1144</v>
      </c>
      <c r="E22" t="s">
        <v>1140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3">
        <v>7.0000000000000001E-3</v>
      </c>
      <c r="AL22" s="25"/>
      <c r="AM22" s="115"/>
    </row>
    <row r="23" spans="1:39" ht="15" customHeight="1">
      <c r="A23" s="105"/>
      <c r="B23" t="s">
        <v>1145</v>
      </c>
      <c r="D23" t="s">
        <v>1146</v>
      </c>
    </row>
    <row r="24" spans="1:39" ht="15" customHeight="1">
      <c r="A24" s="105"/>
      <c r="B24" t="s">
        <v>1147</v>
      </c>
      <c r="D24" t="s">
        <v>1148</v>
      </c>
    </row>
    <row r="25" spans="1:39" ht="15" customHeight="1">
      <c r="A25" s="105" t="s">
        <v>1149</v>
      </c>
      <c r="B25" t="s">
        <v>1150</v>
      </c>
      <c r="C25" t="s">
        <v>1151</v>
      </c>
      <c r="D25" t="s">
        <v>1152</v>
      </c>
      <c r="E25" t="s">
        <v>1153</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3">
        <v>5.0000000000000001E-3</v>
      </c>
      <c r="AL25" s="24"/>
      <c r="AM25" s="115"/>
    </row>
    <row r="26" spans="1:39" ht="15" customHeight="1">
      <c r="A26" s="105" t="s">
        <v>1154</v>
      </c>
      <c r="B26" t="s">
        <v>1155</v>
      </c>
      <c r="C26" t="s">
        <v>1156</v>
      </c>
      <c r="D26" t="s">
        <v>1157</v>
      </c>
      <c r="E26" t="s">
        <v>1153</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3">
        <v>8.0000000000000002E-3</v>
      </c>
      <c r="AL26" s="24"/>
      <c r="AM26" s="115"/>
    </row>
    <row r="27" spans="1:39" ht="15" customHeight="1">
      <c r="A27" s="105" t="s">
        <v>1158</v>
      </c>
      <c r="B27" t="s">
        <v>1159</v>
      </c>
      <c r="C27" t="s">
        <v>1160</v>
      </c>
      <c r="D27" t="s">
        <v>1161</v>
      </c>
      <c r="E27" t="s">
        <v>1153</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3">
        <v>6.0000000000000001E-3</v>
      </c>
      <c r="AL27" s="24"/>
      <c r="AM27" s="115"/>
    </row>
    <row r="28" spans="1:39" ht="15" customHeight="1">
      <c r="A28" s="105" t="s">
        <v>1162</v>
      </c>
      <c r="B28" t="s">
        <v>1163</v>
      </c>
      <c r="C28" t="s">
        <v>1164</v>
      </c>
      <c r="D28" t="s">
        <v>1165</v>
      </c>
      <c r="E28" t="s">
        <v>1153</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3">
        <v>4.0000000000000001E-3</v>
      </c>
      <c r="AL28" s="24"/>
      <c r="AM28" s="115"/>
    </row>
    <row r="29" spans="1:39" ht="15" customHeight="1">
      <c r="A29" s="105" t="s">
        <v>1166</v>
      </c>
      <c r="B29" t="s">
        <v>1167</v>
      </c>
      <c r="C29" t="s">
        <v>1168</v>
      </c>
      <c r="D29" t="s">
        <v>1169</v>
      </c>
      <c r="E29" t="s">
        <v>1153</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3">
        <v>1E-3</v>
      </c>
      <c r="AL29" s="24"/>
      <c r="AM29" s="115"/>
    </row>
    <row r="30" spans="1:39" ht="15" customHeight="1">
      <c r="A30" s="105" t="s">
        <v>1170</v>
      </c>
      <c r="B30" t="s">
        <v>1171</v>
      </c>
      <c r="C30" t="s">
        <v>1172</v>
      </c>
      <c r="D30" t="s">
        <v>1173</v>
      </c>
      <c r="E30" t="s">
        <v>1153</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3">
        <v>2.1000000000000001E-2</v>
      </c>
      <c r="AL30" s="24"/>
      <c r="AM30" s="115"/>
    </row>
    <row r="31" spans="1:39" ht="15" customHeight="1">
      <c r="A31" s="105" t="s">
        <v>1174</v>
      </c>
      <c r="B31" t="s">
        <v>1175</v>
      </c>
      <c r="C31" t="s">
        <v>1176</v>
      </c>
      <c r="D31" t="s">
        <v>1177</v>
      </c>
      <c r="E31" t="s">
        <v>1153</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3">
        <v>1.2999999999999999E-2</v>
      </c>
      <c r="AL31" s="24"/>
      <c r="AM31" s="115"/>
    </row>
    <row r="32" spans="1:39" ht="15" customHeight="1">
      <c r="A32" s="105" t="s">
        <v>1178</v>
      </c>
      <c r="B32" t="s">
        <v>1179</v>
      </c>
      <c r="C32" t="s">
        <v>1180</v>
      </c>
      <c r="D32" t="s">
        <v>1181</v>
      </c>
      <c r="E32" t="s">
        <v>1153</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3">
        <v>1E-3</v>
      </c>
      <c r="AL32" s="24"/>
      <c r="AM32" s="115"/>
    </row>
    <row r="33" spans="1:39" ht="15" customHeight="1">
      <c r="A33" s="105" t="s">
        <v>1182</v>
      </c>
      <c r="B33" t="s">
        <v>1183</v>
      </c>
      <c r="C33" t="s">
        <v>1184</v>
      </c>
      <c r="D33" t="s">
        <v>1185</v>
      </c>
      <c r="E33" t="s">
        <v>1153</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3">
        <v>-1E-3</v>
      </c>
      <c r="AL33" s="24"/>
      <c r="AM33" s="115"/>
    </row>
    <row r="34" spans="1:39" ht="15" customHeight="1">
      <c r="A34" s="105" t="s">
        <v>1186</v>
      </c>
      <c r="B34" t="s">
        <v>1187</v>
      </c>
      <c r="C34" t="s">
        <v>1188</v>
      </c>
      <c r="D34" t="s">
        <v>1189</v>
      </c>
      <c r="E34" t="s">
        <v>1153</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3">
        <v>-4.0000000000000001E-3</v>
      </c>
      <c r="AL34" s="24"/>
      <c r="AM34" s="115"/>
    </row>
    <row r="35" spans="1:39" ht="15" customHeight="1">
      <c r="A35" s="105" t="s">
        <v>1190</v>
      </c>
      <c r="B35" t="s">
        <v>1191</v>
      </c>
      <c r="C35" t="s">
        <v>1192</v>
      </c>
      <c r="D35" t="s">
        <v>1193</v>
      </c>
      <c r="E35" t="s">
        <v>1153</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3">
        <v>5.0000000000000001E-3</v>
      </c>
      <c r="AL35" s="24"/>
      <c r="AM35" s="115"/>
    </row>
    <row r="36" spans="1:39" ht="15" customHeight="1">
      <c r="A36" s="105" t="s">
        <v>1194</v>
      </c>
      <c r="B36" t="s">
        <v>1195</v>
      </c>
      <c r="C36" t="s">
        <v>1196</v>
      </c>
      <c r="D36" t="s">
        <v>1197</v>
      </c>
      <c r="E36" t="s">
        <v>1153</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3">
        <v>7.0000000000000001E-3</v>
      </c>
      <c r="AL36" s="24"/>
      <c r="AM36" s="115"/>
    </row>
    <row r="37" spans="1:39" ht="15" customHeight="1">
      <c r="A37" s="105" t="s">
        <v>1198</v>
      </c>
      <c r="B37" t="s">
        <v>1199</v>
      </c>
      <c r="C37" t="s">
        <v>1200</v>
      </c>
      <c r="D37" t="s">
        <v>1201</v>
      </c>
      <c r="E37" t="s">
        <v>1153</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3">
        <v>1.2E-2</v>
      </c>
      <c r="AL37" s="24"/>
      <c r="AM37" s="115"/>
    </row>
    <row r="38" spans="1:39" ht="15" customHeight="1">
      <c r="A38" s="105"/>
      <c r="B38" t="s">
        <v>1202</v>
      </c>
      <c r="D38" t="s">
        <v>1203</v>
      </c>
    </row>
    <row r="39" spans="1:39" ht="15" customHeight="1">
      <c r="A39" s="105"/>
      <c r="B39" t="s">
        <v>1204</v>
      </c>
      <c r="D39" t="s">
        <v>1205</v>
      </c>
    </row>
    <row r="40" spans="1:39" ht="15" customHeight="1">
      <c r="A40" s="105"/>
      <c r="B40" t="s">
        <v>1122</v>
      </c>
      <c r="D40" t="s">
        <v>1206</v>
      </c>
    </row>
    <row r="41" spans="1:39" ht="15" customHeight="1">
      <c r="A41" s="105" t="s">
        <v>1207</v>
      </c>
      <c r="B41" t="s">
        <v>1150</v>
      </c>
      <c r="C41" t="s">
        <v>1208</v>
      </c>
      <c r="D41" t="s">
        <v>1209</v>
      </c>
      <c r="E41" t="s">
        <v>1210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3">
        <v>4.1000000000000002E-2</v>
      </c>
      <c r="AL41" s="24"/>
      <c r="AM41" s="115"/>
    </row>
    <row r="42" spans="1:39" ht="15" customHeight="1">
      <c r="A42" s="105" t="s">
        <v>1211</v>
      </c>
      <c r="B42" t="s">
        <v>1155</v>
      </c>
      <c r="C42" t="s">
        <v>1212</v>
      </c>
      <c r="D42" t="s">
        <v>1213</v>
      </c>
      <c r="E42" t="s">
        <v>1210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3">
        <v>4.3999999999999997E-2</v>
      </c>
      <c r="AL42" s="24"/>
      <c r="AM42" s="115"/>
    </row>
    <row r="43" spans="1:39" ht="15" customHeight="1">
      <c r="A43" s="105" t="s">
        <v>1214</v>
      </c>
      <c r="B43" t="s">
        <v>1159</v>
      </c>
      <c r="C43" t="s">
        <v>1215</v>
      </c>
      <c r="D43" t="s">
        <v>1216</v>
      </c>
      <c r="E43" t="s">
        <v>1210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3">
        <v>4.5999999999999999E-2</v>
      </c>
      <c r="AL43" s="24"/>
      <c r="AM43" s="115"/>
    </row>
    <row r="44" spans="1:39" ht="15" customHeight="1">
      <c r="A44" s="105" t="s">
        <v>1217</v>
      </c>
      <c r="B44" t="s">
        <v>1163</v>
      </c>
      <c r="C44" t="s">
        <v>1218</v>
      </c>
      <c r="D44" t="s">
        <v>1219</v>
      </c>
      <c r="E44" t="s">
        <v>1210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3">
        <v>7.4999999999999997E-2</v>
      </c>
      <c r="AL44" s="24"/>
      <c r="AM44" s="115"/>
    </row>
    <row r="45" spans="1:39" ht="15" customHeight="1">
      <c r="A45" s="105" t="s">
        <v>1220</v>
      </c>
      <c r="B45" t="s">
        <v>1167</v>
      </c>
      <c r="C45" t="s">
        <v>1221</v>
      </c>
      <c r="D45" t="s">
        <v>1222</v>
      </c>
      <c r="E45" t="s">
        <v>1210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3">
        <v>5.2999999999999999E-2</v>
      </c>
      <c r="AL45" s="24"/>
      <c r="AM45" s="115"/>
    </row>
    <row r="46" spans="1:39" ht="15" customHeight="1">
      <c r="A46" s="105" t="s">
        <v>1223</v>
      </c>
      <c r="B46" t="s">
        <v>1171</v>
      </c>
      <c r="C46" t="s">
        <v>1224</v>
      </c>
      <c r="D46" t="s">
        <v>1225</v>
      </c>
      <c r="E46" t="s">
        <v>1210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3">
        <v>8.5000000000000006E-2</v>
      </c>
      <c r="AL46" s="24"/>
      <c r="AM46" s="115"/>
    </row>
    <row r="47" spans="1:39" ht="15" customHeight="1">
      <c r="A47" s="105" t="s">
        <v>1226</v>
      </c>
      <c r="B47" t="s">
        <v>1175</v>
      </c>
      <c r="C47" t="s">
        <v>1227</v>
      </c>
      <c r="D47" t="s">
        <v>1228</v>
      </c>
      <c r="E47" t="s">
        <v>1210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3">
        <v>6.0999999999999999E-2</v>
      </c>
      <c r="AL47" s="24"/>
      <c r="AM47" s="115"/>
    </row>
    <row r="48" spans="1:39" ht="15" customHeight="1">
      <c r="A48" s="105" t="s">
        <v>1229</v>
      </c>
      <c r="B48" t="s">
        <v>1179</v>
      </c>
      <c r="C48" t="s">
        <v>1230</v>
      </c>
      <c r="D48" t="s">
        <v>1231</v>
      </c>
      <c r="E48" t="s">
        <v>1210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3">
        <v>3.6999999999999998E-2</v>
      </c>
      <c r="AL48" s="24"/>
      <c r="AM48" s="115"/>
    </row>
    <row r="49" spans="1:39" ht="15" customHeight="1">
      <c r="A49" s="105" t="s">
        <v>1232</v>
      </c>
      <c r="B49" t="s">
        <v>1183</v>
      </c>
      <c r="C49" t="s">
        <v>1233</v>
      </c>
      <c r="D49" t="s">
        <v>1234</v>
      </c>
      <c r="E49" t="s">
        <v>1210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3">
        <v>5.5E-2</v>
      </c>
      <c r="AL49" s="24"/>
      <c r="AM49" s="115"/>
    </row>
    <row r="50" spans="1:39" ht="15" customHeight="1">
      <c r="A50" s="105" t="s">
        <v>1235</v>
      </c>
      <c r="B50" t="s">
        <v>1187</v>
      </c>
      <c r="C50" t="s">
        <v>1236</v>
      </c>
      <c r="D50" t="s">
        <v>1237</v>
      </c>
      <c r="E50" t="s">
        <v>1210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3">
        <v>3.2000000000000001E-2</v>
      </c>
      <c r="AL50" s="24"/>
      <c r="AM50" s="115"/>
    </row>
    <row r="51" spans="1:39" ht="15" customHeight="1">
      <c r="A51" s="105" t="s">
        <v>1238</v>
      </c>
      <c r="B51" t="s">
        <v>1191</v>
      </c>
      <c r="C51" t="s">
        <v>1239</v>
      </c>
      <c r="D51" t="s">
        <v>1240</v>
      </c>
      <c r="E51" t="s">
        <v>1210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3">
        <v>7.2999999999999995E-2</v>
      </c>
      <c r="AL51" s="24"/>
      <c r="AM51" s="115"/>
    </row>
    <row r="52" spans="1:39" ht="15" customHeight="1">
      <c r="A52" s="105" t="s">
        <v>1241</v>
      </c>
      <c r="B52" t="s">
        <v>1195</v>
      </c>
      <c r="C52" t="s">
        <v>1242</v>
      </c>
      <c r="D52" t="s">
        <v>1243</v>
      </c>
      <c r="E52" t="s">
        <v>1210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3">
        <v>8.5000000000000006E-2</v>
      </c>
      <c r="AL52" s="24"/>
      <c r="AM52" s="115"/>
    </row>
    <row r="53" spans="1:39" ht="15" customHeight="1">
      <c r="A53" s="105" t="s">
        <v>1244</v>
      </c>
      <c r="B53" t="s">
        <v>1199</v>
      </c>
      <c r="C53" t="s">
        <v>1245</v>
      </c>
      <c r="D53" t="s">
        <v>1246</v>
      </c>
      <c r="E53" t="s">
        <v>1210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3">
        <v>5.2999999999999999E-2</v>
      </c>
      <c r="AL53" s="24"/>
      <c r="AM53" s="115"/>
    </row>
    <row r="54" spans="1:39" ht="15" customHeight="1">
      <c r="A54" s="105"/>
      <c r="B54" t="s">
        <v>1127</v>
      </c>
      <c r="D54" t="s">
        <v>1247</v>
      </c>
    </row>
    <row r="55" spans="1:39" ht="15" customHeight="1">
      <c r="A55" s="105" t="s">
        <v>1248</v>
      </c>
      <c r="B55" t="s">
        <v>1150</v>
      </c>
      <c r="C55" t="s">
        <v>1249</v>
      </c>
      <c r="D55" t="s">
        <v>1250</v>
      </c>
      <c r="E55" t="s">
        <v>1210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3">
        <v>8.1000000000000003E-2</v>
      </c>
      <c r="AL55" s="24"/>
      <c r="AM55" s="115"/>
    </row>
    <row r="56" spans="1:39" ht="15" customHeight="1">
      <c r="A56" s="105" t="s">
        <v>1251</v>
      </c>
      <c r="B56" t="s">
        <v>1155</v>
      </c>
      <c r="C56" t="s">
        <v>1252</v>
      </c>
      <c r="D56" t="s">
        <v>1253</v>
      </c>
      <c r="E56" t="s">
        <v>1210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3">
        <v>8.5999999999999993E-2</v>
      </c>
      <c r="AL56" s="24"/>
      <c r="AM56" s="115"/>
    </row>
    <row r="57" spans="1:39" ht="15" customHeight="1">
      <c r="A57" s="105" t="s">
        <v>1254</v>
      </c>
      <c r="B57" t="s">
        <v>1159</v>
      </c>
      <c r="C57" t="s">
        <v>1255</v>
      </c>
      <c r="D57" t="s">
        <v>1256</v>
      </c>
      <c r="E57" t="s">
        <v>1210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3">
        <v>9.5000000000000001E-2</v>
      </c>
      <c r="AL57" s="24"/>
      <c r="AM57" s="115"/>
    </row>
    <row r="58" spans="1:39" ht="15" customHeight="1">
      <c r="A58" s="105" t="s">
        <v>1257</v>
      </c>
      <c r="B58" t="s">
        <v>1163</v>
      </c>
      <c r="C58" t="s">
        <v>1258</v>
      </c>
      <c r="D58" t="s">
        <v>1259</v>
      </c>
      <c r="E58" t="s">
        <v>1210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3">
        <v>9.9000000000000005E-2</v>
      </c>
      <c r="AL58" s="24"/>
      <c r="AM58" s="115"/>
    </row>
    <row r="59" spans="1:39" ht="15" customHeight="1">
      <c r="A59" s="105" t="s">
        <v>1260</v>
      </c>
      <c r="B59" t="s">
        <v>1167</v>
      </c>
      <c r="C59" t="s">
        <v>1261</v>
      </c>
      <c r="D59" t="s">
        <v>1262</v>
      </c>
      <c r="E59" t="s">
        <v>1210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3">
        <v>9.2999999999999999E-2</v>
      </c>
      <c r="AL59" s="24"/>
      <c r="AM59" s="115"/>
    </row>
    <row r="60" spans="1:39" ht="15" customHeight="1">
      <c r="A60" s="105" t="s">
        <v>1263</v>
      </c>
      <c r="B60" t="s">
        <v>1171</v>
      </c>
      <c r="C60" t="s">
        <v>1264</v>
      </c>
      <c r="D60" t="s">
        <v>1265</v>
      </c>
      <c r="E60" t="s">
        <v>1210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3">
        <v>0.105</v>
      </c>
      <c r="AL60" s="24"/>
      <c r="AM60" s="115"/>
    </row>
    <row r="61" spans="1:39" ht="15" customHeight="1">
      <c r="A61" s="105" t="s">
        <v>1266</v>
      </c>
      <c r="B61" t="s">
        <v>1175</v>
      </c>
      <c r="C61" t="s">
        <v>1267</v>
      </c>
      <c r="D61" t="s">
        <v>1268</v>
      </c>
      <c r="E61" t="s">
        <v>1210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3">
        <v>8.7999999999999995E-2</v>
      </c>
      <c r="AL61" s="24"/>
      <c r="AM61" s="115"/>
    </row>
    <row r="62" spans="1:39" ht="15" customHeight="1">
      <c r="A62" s="105" t="s">
        <v>1269</v>
      </c>
      <c r="B62" t="s">
        <v>1179</v>
      </c>
      <c r="C62" t="s">
        <v>1270</v>
      </c>
      <c r="D62" t="s">
        <v>1271</v>
      </c>
      <c r="E62" t="s">
        <v>1210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3">
        <v>9.1999999999999998E-2</v>
      </c>
      <c r="AL62" s="24"/>
      <c r="AM62" s="115"/>
    </row>
    <row r="63" spans="1:39" ht="15" customHeight="1">
      <c r="A63" s="105" t="s">
        <v>1272</v>
      </c>
      <c r="B63" t="s">
        <v>1183</v>
      </c>
      <c r="C63" t="s">
        <v>1273</v>
      </c>
      <c r="D63" t="s">
        <v>1274</v>
      </c>
      <c r="E63" t="s">
        <v>1210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3">
        <v>0.10100000000000001</v>
      </c>
      <c r="AL63" s="24"/>
      <c r="AM63" s="115"/>
    </row>
    <row r="64" spans="1:39" ht="15" customHeight="1">
      <c r="A64" s="105" t="s">
        <v>1275</v>
      </c>
      <c r="B64" t="s">
        <v>1187</v>
      </c>
      <c r="C64" t="s">
        <v>1276</v>
      </c>
      <c r="D64" t="s">
        <v>1277</v>
      </c>
      <c r="E64" t="s">
        <v>1210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3">
        <v>7.1999999999999995E-2</v>
      </c>
      <c r="AL64" s="24"/>
      <c r="AM64" s="115"/>
    </row>
    <row r="65" spans="1:39" ht="15" customHeight="1">
      <c r="A65" s="105" t="s">
        <v>1278</v>
      </c>
      <c r="B65" t="s">
        <v>1191</v>
      </c>
      <c r="C65" t="s">
        <v>1279</v>
      </c>
      <c r="D65" t="s">
        <v>1280</v>
      </c>
      <c r="E65" t="s">
        <v>1210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3">
        <v>0.123</v>
      </c>
      <c r="AL65" s="24"/>
      <c r="AM65" s="115"/>
    </row>
    <row r="66" spans="1:39" ht="15" customHeight="1">
      <c r="A66" s="105" t="s">
        <v>1281</v>
      </c>
      <c r="B66" t="s">
        <v>1195</v>
      </c>
      <c r="C66" t="s">
        <v>1282</v>
      </c>
      <c r="D66" t="s">
        <v>1283</v>
      </c>
      <c r="E66" t="s">
        <v>1210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3">
        <v>0.14000000000000001</v>
      </c>
      <c r="AL66" s="24"/>
      <c r="AM66" s="115"/>
    </row>
    <row r="67" spans="1:39" ht="15" customHeight="1">
      <c r="A67" s="105" t="s">
        <v>1284</v>
      </c>
      <c r="B67" t="s">
        <v>1199</v>
      </c>
      <c r="C67" t="s">
        <v>1285</v>
      </c>
      <c r="D67" t="s">
        <v>1286</v>
      </c>
      <c r="E67" t="s">
        <v>1210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3">
        <v>0.11899999999999999</v>
      </c>
      <c r="AL67" s="24"/>
      <c r="AM67" s="115"/>
    </row>
    <row r="68" spans="1:39" ht="15" customHeight="1">
      <c r="A68" s="105"/>
      <c r="B68" t="s">
        <v>1287</v>
      </c>
      <c r="D68" t="s">
        <v>1288</v>
      </c>
    </row>
    <row r="69" spans="1:39" ht="15" customHeight="1">
      <c r="A69" s="105" t="s">
        <v>1289</v>
      </c>
      <c r="B69" t="s">
        <v>1150</v>
      </c>
      <c r="C69" t="s">
        <v>1290</v>
      </c>
      <c r="D69" t="s">
        <v>1291</v>
      </c>
      <c r="E69" t="s">
        <v>1210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3">
        <v>2.3E-2</v>
      </c>
      <c r="AL69" s="116"/>
      <c r="AM69" s="115"/>
    </row>
    <row r="70" spans="1:39" ht="15" customHeight="1">
      <c r="A70" s="105" t="s">
        <v>1292</v>
      </c>
      <c r="B70" t="s">
        <v>1155</v>
      </c>
      <c r="C70" t="s">
        <v>1293</v>
      </c>
      <c r="D70" t="s">
        <v>1294</v>
      </c>
      <c r="E70" t="s">
        <v>1210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3">
        <v>1.6E-2</v>
      </c>
      <c r="AL70" s="116"/>
      <c r="AM70" s="115"/>
    </row>
    <row r="71" spans="1:39" ht="15" customHeight="1">
      <c r="A71" s="105" t="s">
        <v>1295</v>
      </c>
      <c r="B71" t="s">
        <v>1159</v>
      </c>
      <c r="C71" t="s">
        <v>1296</v>
      </c>
      <c r="D71" t="s">
        <v>1297</v>
      </c>
      <c r="E71" t="s">
        <v>1210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3">
        <v>3.2000000000000001E-2</v>
      </c>
      <c r="AL71" s="116"/>
      <c r="AM71" s="115"/>
    </row>
    <row r="72" spans="1:39" ht="15" customHeight="1">
      <c r="A72" s="105" t="s">
        <v>1298</v>
      </c>
      <c r="B72" t="s">
        <v>1163</v>
      </c>
      <c r="C72" t="s">
        <v>1299</v>
      </c>
      <c r="D72" t="s">
        <v>1300</v>
      </c>
      <c r="E72" t="s">
        <v>1210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3">
        <v>2.5000000000000001E-2</v>
      </c>
      <c r="AL72" s="116"/>
      <c r="AM72" s="115"/>
    </row>
    <row r="73" spans="1:39" ht="15" customHeight="1">
      <c r="A73" s="105" t="s">
        <v>1301</v>
      </c>
      <c r="B73" t="s">
        <v>1167</v>
      </c>
      <c r="C73" t="s">
        <v>1302</v>
      </c>
      <c r="D73" t="s">
        <v>1303</v>
      </c>
      <c r="E73" t="s">
        <v>1210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3">
        <v>1.7000000000000001E-2</v>
      </c>
      <c r="AL73" s="116"/>
      <c r="AM73" s="115"/>
    </row>
    <row r="74" spans="1:39" ht="15" customHeight="1">
      <c r="A74" s="105" t="s">
        <v>1304</v>
      </c>
      <c r="B74" t="s">
        <v>1171</v>
      </c>
      <c r="C74" t="s">
        <v>1305</v>
      </c>
      <c r="D74" t="s">
        <v>1306</v>
      </c>
      <c r="E74" t="s">
        <v>1210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3">
        <v>3.3000000000000002E-2</v>
      </c>
      <c r="AL74" s="116"/>
      <c r="AM74" s="115"/>
    </row>
    <row r="75" spans="1:39" ht="15" customHeight="1">
      <c r="A75" s="105" t="s">
        <v>1307</v>
      </c>
      <c r="B75" t="s">
        <v>1175</v>
      </c>
      <c r="C75" t="s">
        <v>1308</v>
      </c>
      <c r="D75" t="s">
        <v>1309</v>
      </c>
      <c r="E75" t="s">
        <v>1210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3">
        <v>2.8000000000000001E-2</v>
      </c>
      <c r="AL75" s="116"/>
      <c r="AM75" s="115"/>
    </row>
    <row r="76" spans="1:39" ht="15" customHeight="1">
      <c r="A76" s="105" t="s">
        <v>1310</v>
      </c>
      <c r="B76" t="s">
        <v>1179</v>
      </c>
      <c r="C76" t="s">
        <v>1311</v>
      </c>
      <c r="D76" t="s">
        <v>1312</v>
      </c>
      <c r="E76" t="s">
        <v>1210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3">
        <v>3.1E-2</v>
      </c>
      <c r="AL76" s="116"/>
      <c r="AM76" s="115"/>
    </row>
    <row r="77" spans="1:39" ht="15" customHeight="1">
      <c r="A77" s="105" t="s">
        <v>1313</v>
      </c>
      <c r="B77" t="s">
        <v>1183</v>
      </c>
      <c r="C77" t="s">
        <v>1314</v>
      </c>
      <c r="D77" t="s">
        <v>1315</v>
      </c>
      <c r="E77" t="s">
        <v>1210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3">
        <v>2.9000000000000001E-2</v>
      </c>
      <c r="AL77" s="116"/>
      <c r="AM77" s="115"/>
    </row>
    <row r="78" spans="1:39" ht="15" customHeight="1">
      <c r="A78" s="105" t="s">
        <v>1316</v>
      </c>
      <c r="B78" t="s">
        <v>1187</v>
      </c>
      <c r="C78" t="s">
        <v>1317</v>
      </c>
      <c r="D78" t="s">
        <v>1318</v>
      </c>
      <c r="E78" t="s">
        <v>1210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3">
        <v>1.6E-2</v>
      </c>
      <c r="AL78" s="116"/>
      <c r="AM78" s="115"/>
    </row>
    <row r="79" spans="1:39" ht="15" customHeight="1">
      <c r="A79" s="105" t="s">
        <v>1319</v>
      </c>
      <c r="B79" t="s">
        <v>1191</v>
      </c>
      <c r="C79" t="s">
        <v>1320</v>
      </c>
      <c r="D79" t="s">
        <v>1321</v>
      </c>
      <c r="E79" t="s">
        <v>1210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3">
        <v>2.9000000000000001E-2</v>
      </c>
      <c r="AL79" s="116"/>
      <c r="AM79" s="115"/>
    </row>
    <row r="80" spans="1:39" ht="15" customHeight="1">
      <c r="A80" s="105" t="s">
        <v>1322</v>
      </c>
      <c r="B80" t="s">
        <v>1195</v>
      </c>
      <c r="C80" t="s">
        <v>1323</v>
      </c>
      <c r="D80" t="s">
        <v>1324</v>
      </c>
      <c r="E80" t="s">
        <v>1210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3">
        <v>4.2000000000000003E-2</v>
      </c>
      <c r="AL80" s="116"/>
      <c r="AM80" s="115"/>
    </row>
    <row r="81" spans="1:39" ht="15" customHeight="1">
      <c r="A81" s="105" t="s">
        <v>1325</v>
      </c>
      <c r="B81" t="s">
        <v>1199</v>
      </c>
      <c r="C81" t="s">
        <v>1326</v>
      </c>
      <c r="D81" t="s">
        <v>1327</v>
      </c>
      <c r="E81" t="s">
        <v>1210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3">
        <v>3.6999999999999998E-2</v>
      </c>
      <c r="AL81" s="116"/>
      <c r="AM81" s="115"/>
    </row>
    <row r="82" spans="1:39" ht="15" customHeight="1">
      <c r="A82" s="105" t="s">
        <v>1328</v>
      </c>
      <c r="B82" t="s">
        <v>1329</v>
      </c>
      <c r="C82" t="s">
        <v>1330</v>
      </c>
      <c r="D82" t="s">
        <v>1331</v>
      </c>
      <c r="E82" t="s">
        <v>1210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3">
        <v>2.4E-2</v>
      </c>
      <c r="AL82" s="116"/>
      <c r="AM82" s="115"/>
    </row>
    <row r="83" spans="1:39" ht="15" customHeight="1">
      <c r="A83" s="105"/>
      <c r="B83" t="s">
        <v>1332</v>
      </c>
      <c r="D83" t="s">
        <v>1333</v>
      </c>
    </row>
    <row r="84" spans="1:39" ht="15" customHeight="1">
      <c r="A84" s="105" t="s">
        <v>1334</v>
      </c>
      <c r="B84" t="s">
        <v>1150</v>
      </c>
      <c r="C84" t="s">
        <v>1335</v>
      </c>
      <c r="D84" t="s">
        <v>1336</v>
      </c>
      <c r="E84" t="s">
        <v>1210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3">
        <v>3.7999999999999999E-2</v>
      </c>
      <c r="AL84" s="24"/>
      <c r="AM84" s="115"/>
    </row>
    <row r="85" spans="1:39" ht="15" customHeight="1">
      <c r="A85" s="105" t="s">
        <v>1337</v>
      </c>
      <c r="B85" t="s">
        <v>1338</v>
      </c>
      <c r="C85" t="s">
        <v>1339</v>
      </c>
      <c r="D85" t="s">
        <v>1340</v>
      </c>
      <c r="E85" t="s">
        <v>1210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3">
        <v>3.5000000000000003E-2</v>
      </c>
      <c r="AL85" s="24"/>
      <c r="AM85" s="115"/>
    </row>
    <row r="86" spans="1:39" ht="15" customHeight="1">
      <c r="A86" s="105" t="s">
        <v>1341</v>
      </c>
      <c r="B86" t="s">
        <v>1342</v>
      </c>
      <c r="C86" t="s">
        <v>1343</v>
      </c>
      <c r="D86" t="s">
        <v>1344</v>
      </c>
      <c r="E86" t="s">
        <v>1210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3">
        <v>6.0999999999999999E-2</v>
      </c>
      <c r="AL86" s="24"/>
      <c r="AM86" s="115"/>
    </row>
    <row r="87" spans="1:39" ht="15" customHeight="1">
      <c r="A87" s="105" t="s">
        <v>1345</v>
      </c>
      <c r="B87" t="s">
        <v>1346</v>
      </c>
      <c r="C87" t="s">
        <v>1347</v>
      </c>
      <c r="D87" t="s">
        <v>1348</v>
      </c>
      <c r="E87" t="s">
        <v>1210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3">
        <v>-4.0000000000000001E-3</v>
      </c>
      <c r="AL87" s="24"/>
      <c r="AM87" s="115"/>
    </row>
    <row r="88" spans="1:39" ht="15" customHeight="1">
      <c r="A88" s="105" t="s">
        <v>1349</v>
      </c>
      <c r="B88" t="s">
        <v>1155</v>
      </c>
      <c r="C88" t="s">
        <v>1350</v>
      </c>
      <c r="D88" t="s">
        <v>1351</v>
      </c>
      <c r="E88" t="s">
        <v>1210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3">
        <v>5.8000000000000003E-2</v>
      </c>
      <c r="AL88" s="24"/>
      <c r="AM88" s="115"/>
    </row>
    <row r="89" spans="1:39" ht="15" customHeight="1">
      <c r="A89" s="105" t="s">
        <v>1352</v>
      </c>
      <c r="B89" t="s">
        <v>1159</v>
      </c>
      <c r="C89" t="s">
        <v>1353</v>
      </c>
      <c r="D89" t="s">
        <v>1354</v>
      </c>
      <c r="E89" t="s">
        <v>1210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3">
        <v>6.8000000000000005E-2</v>
      </c>
      <c r="AL89" s="24"/>
      <c r="AM89" s="115"/>
    </row>
    <row r="90" spans="1:39" ht="15" customHeight="1">
      <c r="A90" s="105" t="s">
        <v>1355</v>
      </c>
      <c r="B90" t="s">
        <v>1163</v>
      </c>
      <c r="C90" t="s">
        <v>1356</v>
      </c>
      <c r="D90" t="s">
        <v>1357</v>
      </c>
      <c r="E90" t="s">
        <v>1210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3">
        <v>6.8000000000000005E-2</v>
      </c>
      <c r="AL90" s="24"/>
      <c r="AM90" s="115"/>
    </row>
    <row r="91" spans="1:39" ht="15" customHeight="1">
      <c r="A91" s="105" t="s">
        <v>1358</v>
      </c>
      <c r="B91" t="s">
        <v>1167</v>
      </c>
      <c r="C91" t="s">
        <v>1359</v>
      </c>
      <c r="D91" t="s">
        <v>1360</v>
      </c>
      <c r="E91" t="s">
        <v>1210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3">
        <v>5.3999999999999999E-2</v>
      </c>
      <c r="AL91" s="24"/>
      <c r="AM91" s="115"/>
    </row>
    <row r="92" spans="1:39" ht="15" customHeight="1">
      <c r="A92" s="105" t="s">
        <v>1361</v>
      </c>
      <c r="B92" t="s">
        <v>1171</v>
      </c>
      <c r="C92" t="s">
        <v>1362</v>
      </c>
      <c r="D92" t="s">
        <v>1363</v>
      </c>
      <c r="E92" t="s">
        <v>1210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3">
        <v>8.4000000000000005E-2</v>
      </c>
      <c r="AL92" s="24"/>
      <c r="AM92" s="115"/>
    </row>
    <row r="93" spans="1:39" ht="15" customHeight="1">
      <c r="A93" s="105" t="s">
        <v>1364</v>
      </c>
      <c r="B93" t="s">
        <v>1175</v>
      </c>
      <c r="C93" t="s">
        <v>1365</v>
      </c>
      <c r="D93" t="s">
        <v>1366</v>
      </c>
      <c r="E93" t="s">
        <v>1210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3">
        <v>7.0000000000000007E-2</v>
      </c>
      <c r="AL93" s="24"/>
      <c r="AM93" s="115"/>
    </row>
    <row r="94" spans="1:39" ht="15" customHeight="1">
      <c r="A94" s="105" t="s">
        <v>1367</v>
      </c>
      <c r="B94" t="s">
        <v>1179</v>
      </c>
      <c r="C94" t="s">
        <v>1368</v>
      </c>
      <c r="D94" t="s">
        <v>1369</v>
      </c>
      <c r="E94" t="s">
        <v>1210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3">
        <v>3.9E-2</v>
      </c>
      <c r="AL94" s="24"/>
      <c r="AM94" s="115"/>
    </row>
    <row r="95" spans="1:39" ht="15" customHeight="1">
      <c r="A95" s="105" t="s">
        <v>1370</v>
      </c>
      <c r="B95" t="s">
        <v>1183</v>
      </c>
      <c r="C95" t="s">
        <v>1371</v>
      </c>
      <c r="D95" t="s">
        <v>1372</v>
      </c>
      <c r="E95" t="s">
        <v>1210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3">
        <v>0.05</v>
      </c>
      <c r="AL95" s="24"/>
      <c r="AM95" s="115"/>
    </row>
    <row r="96" spans="1:39" ht="15" customHeight="1">
      <c r="A96" s="105" t="s">
        <v>1373</v>
      </c>
      <c r="B96" t="s">
        <v>1187</v>
      </c>
      <c r="C96" t="s">
        <v>1374</v>
      </c>
      <c r="D96" t="s">
        <v>1375</v>
      </c>
      <c r="E96" t="s">
        <v>1210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3">
        <v>4.2000000000000003E-2</v>
      </c>
      <c r="AL96" s="24"/>
      <c r="AM96" s="115"/>
    </row>
    <row r="97" spans="1:39" ht="15" customHeight="1">
      <c r="A97" s="105" t="s">
        <v>1376</v>
      </c>
      <c r="B97" t="s">
        <v>1191</v>
      </c>
      <c r="C97" t="s">
        <v>1377</v>
      </c>
      <c r="D97" t="s">
        <v>1378</v>
      </c>
      <c r="E97" t="s">
        <v>1210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3">
        <v>7.5999999999999998E-2</v>
      </c>
      <c r="AL97" s="24"/>
      <c r="AM97" s="115"/>
    </row>
    <row r="98" spans="1:39" ht="15" customHeight="1">
      <c r="A98" s="105" t="s">
        <v>1379</v>
      </c>
      <c r="B98" t="s">
        <v>1195</v>
      </c>
      <c r="C98" t="s">
        <v>1380</v>
      </c>
      <c r="D98" t="s">
        <v>1381</v>
      </c>
      <c r="E98" t="s">
        <v>1210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3">
        <v>8.5000000000000006E-2</v>
      </c>
      <c r="AL98" s="24"/>
      <c r="AM98" s="115"/>
    </row>
    <row r="99" spans="1:39" ht="15" customHeight="1">
      <c r="A99" s="105" t="s">
        <v>1382</v>
      </c>
      <c r="B99" t="s">
        <v>1199</v>
      </c>
      <c r="C99" t="s">
        <v>1383</v>
      </c>
      <c r="D99" t="s">
        <v>1384</v>
      </c>
      <c r="E99" t="s">
        <v>1210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3">
        <v>6.3E-2</v>
      </c>
      <c r="AL99" s="24"/>
      <c r="AM99" s="115"/>
    </row>
    <row r="100" spans="1:39" ht="15" customHeight="1">
      <c r="A100" s="105" t="s">
        <v>1385</v>
      </c>
      <c r="B100" t="s">
        <v>1329</v>
      </c>
      <c r="C100" t="s">
        <v>1386</v>
      </c>
      <c r="D100" t="s">
        <v>1387</v>
      </c>
      <c r="E100" t="s">
        <v>1210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3">
        <v>5.6000000000000001E-2</v>
      </c>
      <c r="AL100" s="24"/>
      <c r="AM100" s="115"/>
    </row>
    <row r="101" spans="1:39" ht="15" customHeight="1">
      <c r="A101" s="105"/>
      <c r="B101" t="s">
        <v>1388</v>
      </c>
      <c r="D101" t="s">
        <v>1389</v>
      </c>
    </row>
    <row r="102" spans="1:39" ht="15" customHeight="1">
      <c r="A102" s="105" t="s">
        <v>1390</v>
      </c>
      <c r="B102" t="s">
        <v>1150</v>
      </c>
      <c r="C102" t="s">
        <v>1391</v>
      </c>
      <c r="D102" t="s">
        <v>1392</v>
      </c>
      <c r="E102" t="s">
        <v>247</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3">
        <v>0.13200000000000001</v>
      </c>
      <c r="AL102" s="24"/>
      <c r="AM102" s="115"/>
    </row>
    <row r="103" spans="1:39" ht="15" customHeight="1">
      <c r="A103" s="105" t="s">
        <v>1393</v>
      </c>
      <c r="B103" t="s">
        <v>1338</v>
      </c>
      <c r="C103" t="s">
        <v>1394</v>
      </c>
      <c r="D103" t="s">
        <v>1395</v>
      </c>
      <c r="E103" t="s">
        <v>247</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435</v>
      </c>
      <c r="AL103" s="24"/>
      <c r="AM103" s="115"/>
    </row>
    <row r="104" spans="1:39" ht="15" customHeight="1">
      <c r="A104" s="105" t="s">
        <v>1396</v>
      </c>
      <c r="B104" t="s">
        <v>1342</v>
      </c>
      <c r="C104" t="s">
        <v>1397</v>
      </c>
      <c r="D104" t="s">
        <v>1398</v>
      </c>
      <c r="E104" t="s">
        <v>247</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3">
        <v>6.5000000000000002E-2</v>
      </c>
      <c r="AL104" s="24"/>
      <c r="AM104" s="115"/>
    </row>
    <row r="105" spans="1:39" ht="15" customHeight="1">
      <c r="A105" s="35" t="s">
        <v>1399</v>
      </c>
      <c r="B105" t="s">
        <v>1346</v>
      </c>
      <c r="C105" t="s">
        <v>1400</v>
      </c>
      <c r="D105" t="s">
        <v>1401</v>
      </c>
      <c r="E105" t="s">
        <v>247</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435</v>
      </c>
      <c r="AL105" s="24"/>
      <c r="AM105" s="115"/>
    </row>
    <row r="106" spans="1:39" ht="15" customHeight="1">
      <c r="A106" s="35" t="s">
        <v>1402</v>
      </c>
      <c r="B106" t="s">
        <v>1155</v>
      </c>
      <c r="C106" t="s">
        <v>1403</v>
      </c>
      <c r="D106" t="s">
        <v>1404</v>
      </c>
      <c r="E106" t="s">
        <v>247</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435</v>
      </c>
      <c r="AL106" s="24"/>
      <c r="AM106" s="115"/>
    </row>
    <row r="107" spans="1:39" ht="15" customHeight="1">
      <c r="A107" s="35" t="s">
        <v>1405</v>
      </c>
      <c r="B107" t="s">
        <v>1338</v>
      </c>
      <c r="C107" t="s">
        <v>1406</v>
      </c>
      <c r="D107" t="s">
        <v>1407</v>
      </c>
      <c r="E107" t="s">
        <v>247</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435</v>
      </c>
      <c r="AL107" s="24"/>
      <c r="AM107" s="115"/>
    </row>
    <row r="108" spans="1:39" ht="15" customHeight="1">
      <c r="A108" s="35" t="s">
        <v>1408</v>
      </c>
      <c r="B108" t="s">
        <v>1342</v>
      </c>
      <c r="C108" t="s">
        <v>1409</v>
      </c>
      <c r="D108" t="s">
        <v>1410</v>
      </c>
      <c r="E108" t="s">
        <v>247</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435</v>
      </c>
      <c r="AL108" s="24"/>
      <c r="AM108" s="115"/>
    </row>
    <row r="109" spans="1:39" ht="15" customHeight="1">
      <c r="A109" s="35" t="s">
        <v>1411</v>
      </c>
      <c r="B109" t="s">
        <v>1346</v>
      </c>
      <c r="C109" t="s">
        <v>1412</v>
      </c>
      <c r="D109" t="s">
        <v>1413</v>
      </c>
      <c r="E109" t="s">
        <v>247</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435</v>
      </c>
      <c r="AL109" s="24"/>
      <c r="AM109" s="115"/>
    </row>
    <row r="110" spans="1:39" ht="15" customHeight="1">
      <c r="A110" s="35" t="s">
        <v>1414</v>
      </c>
      <c r="B110" t="s">
        <v>1159</v>
      </c>
      <c r="C110" t="s">
        <v>1415</v>
      </c>
      <c r="D110" t="s">
        <v>1416</v>
      </c>
      <c r="E110" t="s">
        <v>247</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435</v>
      </c>
      <c r="AL110" s="24"/>
      <c r="AM110" s="115"/>
    </row>
    <row r="111" spans="1:39" ht="15" customHeight="1">
      <c r="A111" s="35" t="s">
        <v>1417</v>
      </c>
      <c r="B111" t="s">
        <v>1338</v>
      </c>
      <c r="C111" t="s">
        <v>1418</v>
      </c>
      <c r="D111" t="s">
        <v>1419</v>
      </c>
      <c r="E111" t="s">
        <v>247</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435</v>
      </c>
      <c r="AL111" s="24"/>
      <c r="AM111" s="115"/>
    </row>
    <row r="112" spans="1:39" ht="15" customHeight="1">
      <c r="A112" s="35" t="s">
        <v>1420</v>
      </c>
      <c r="B112" t="s">
        <v>1342</v>
      </c>
      <c r="C112" t="s">
        <v>1421</v>
      </c>
      <c r="D112" t="s">
        <v>1422</v>
      </c>
      <c r="E112" t="s">
        <v>247</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435</v>
      </c>
      <c r="AL112" s="24"/>
      <c r="AM112" s="115"/>
    </row>
    <row r="113" spans="1:39" ht="15" customHeight="1">
      <c r="A113" s="35" t="s">
        <v>1423</v>
      </c>
      <c r="B113" t="s">
        <v>1346</v>
      </c>
      <c r="C113" t="s">
        <v>1424</v>
      </c>
      <c r="D113" t="s">
        <v>1425</v>
      </c>
      <c r="E113" t="s">
        <v>247</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435</v>
      </c>
      <c r="AL113" s="24"/>
      <c r="AM113" s="115"/>
    </row>
    <row r="114" spans="1:39" ht="15" customHeight="1">
      <c r="A114" s="35" t="s">
        <v>1426</v>
      </c>
      <c r="B114" t="s">
        <v>1163</v>
      </c>
      <c r="C114" t="s">
        <v>1427</v>
      </c>
      <c r="D114" t="s">
        <v>1428</v>
      </c>
      <c r="E114" t="s">
        <v>247</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435</v>
      </c>
      <c r="AL114" s="24"/>
      <c r="AM114" s="115"/>
    </row>
    <row r="115" spans="1:39" ht="15" customHeight="1">
      <c r="A115" s="35" t="s">
        <v>1429</v>
      </c>
      <c r="B115" t="s">
        <v>1338</v>
      </c>
      <c r="C115" t="s">
        <v>1430</v>
      </c>
      <c r="D115" t="s">
        <v>1431</v>
      </c>
      <c r="E115" t="s">
        <v>247</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435</v>
      </c>
      <c r="AL115" s="24"/>
      <c r="AM115" s="115"/>
    </row>
    <row r="116" spans="1:39" ht="15" customHeight="1">
      <c r="A116" s="35" t="s">
        <v>1432</v>
      </c>
      <c r="B116" t="s">
        <v>1342</v>
      </c>
      <c r="C116" t="s">
        <v>1433</v>
      </c>
      <c r="D116" t="s">
        <v>1434</v>
      </c>
      <c r="E116" t="s">
        <v>247</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435</v>
      </c>
      <c r="AL116" s="24"/>
      <c r="AM116" s="115"/>
    </row>
    <row r="117" spans="1:39" ht="15" customHeight="1">
      <c r="A117" s="35" t="s">
        <v>1435</v>
      </c>
      <c r="B117" t="s">
        <v>1346</v>
      </c>
      <c r="C117" t="s">
        <v>1436</v>
      </c>
      <c r="D117" t="s">
        <v>1437</v>
      </c>
      <c r="E117" t="s">
        <v>247</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435</v>
      </c>
      <c r="AL117" s="24"/>
      <c r="AM117" s="115"/>
    </row>
    <row r="118" spans="1:39" ht="15" customHeight="1">
      <c r="A118" s="35" t="s">
        <v>1438</v>
      </c>
      <c r="B118" t="s">
        <v>1167</v>
      </c>
      <c r="C118" t="s">
        <v>1439</v>
      </c>
      <c r="D118" t="s">
        <v>1440</v>
      </c>
      <c r="E118" t="s">
        <v>247</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435</v>
      </c>
      <c r="AL118" s="24"/>
      <c r="AM118" s="115"/>
    </row>
    <row r="119" spans="1:39" ht="15" customHeight="1">
      <c r="A119" s="35" t="s">
        <v>1441</v>
      </c>
      <c r="B119" t="s">
        <v>1338</v>
      </c>
      <c r="C119" t="s">
        <v>1442</v>
      </c>
      <c r="D119" t="s">
        <v>1443</v>
      </c>
      <c r="E119" t="s">
        <v>247</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435</v>
      </c>
      <c r="AL119" s="24"/>
      <c r="AM119" s="115"/>
    </row>
    <row r="120" spans="1:39" ht="15" customHeight="1">
      <c r="A120" s="35" t="s">
        <v>1444</v>
      </c>
      <c r="B120" t="s">
        <v>1342</v>
      </c>
      <c r="C120" t="s">
        <v>1445</v>
      </c>
      <c r="D120" t="s">
        <v>1446</v>
      </c>
      <c r="E120" t="s">
        <v>247</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435</v>
      </c>
      <c r="AL120" s="24"/>
      <c r="AM120" s="115"/>
    </row>
    <row r="121" spans="1:39" ht="15" customHeight="1">
      <c r="A121" s="35" t="s">
        <v>1447</v>
      </c>
      <c r="B121" t="s">
        <v>1346</v>
      </c>
      <c r="C121" t="s">
        <v>1448</v>
      </c>
      <c r="D121" t="s">
        <v>1449</v>
      </c>
      <c r="E121" t="s">
        <v>247</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435</v>
      </c>
      <c r="AL121" s="24"/>
      <c r="AM121" s="115"/>
    </row>
    <row r="122" spans="1:39" ht="15" customHeight="1">
      <c r="A122" s="35" t="s">
        <v>1450</v>
      </c>
      <c r="B122" t="s">
        <v>1171</v>
      </c>
      <c r="C122" t="s">
        <v>1451</v>
      </c>
      <c r="D122" t="s">
        <v>1452</v>
      </c>
      <c r="E122" t="s">
        <v>247</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435</v>
      </c>
      <c r="AL122" s="24"/>
      <c r="AM122" s="115"/>
    </row>
    <row r="123" spans="1:39" ht="15" customHeight="1">
      <c r="A123" s="35" t="s">
        <v>1453</v>
      </c>
      <c r="B123" t="s">
        <v>1338</v>
      </c>
      <c r="C123" t="s">
        <v>1454</v>
      </c>
      <c r="D123" t="s">
        <v>1455</v>
      </c>
      <c r="E123" t="s">
        <v>247</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435</v>
      </c>
      <c r="AL123" s="24"/>
      <c r="AM123" s="115"/>
    </row>
    <row r="124" spans="1:39" ht="15" customHeight="1">
      <c r="A124" s="35" t="s">
        <v>1456</v>
      </c>
      <c r="B124" t="s">
        <v>1342</v>
      </c>
      <c r="C124" t="s">
        <v>1457</v>
      </c>
      <c r="D124" t="s">
        <v>1458</v>
      </c>
      <c r="E124" t="s">
        <v>247</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435</v>
      </c>
      <c r="AL124" s="24"/>
      <c r="AM124" s="115"/>
    </row>
    <row r="125" spans="1:39" ht="15" customHeight="1">
      <c r="A125" s="35" t="s">
        <v>1459</v>
      </c>
      <c r="B125" t="s">
        <v>1346</v>
      </c>
      <c r="C125" t="s">
        <v>1460</v>
      </c>
      <c r="D125" t="s">
        <v>1461</v>
      </c>
      <c r="E125" t="s">
        <v>247</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435</v>
      </c>
      <c r="AL125" s="24"/>
      <c r="AM125" s="115"/>
    </row>
    <row r="126" spans="1:39" ht="15" customHeight="1">
      <c r="A126" s="35" t="s">
        <v>1462</v>
      </c>
      <c r="B126" t="s">
        <v>1175</v>
      </c>
      <c r="C126" t="s">
        <v>1463</v>
      </c>
      <c r="D126" t="s">
        <v>1464</v>
      </c>
      <c r="E126" t="s">
        <v>247</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435</v>
      </c>
      <c r="AL126" s="24"/>
      <c r="AM126" s="115"/>
    </row>
    <row r="127" spans="1:39" ht="15" customHeight="1">
      <c r="A127" s="35" t="s">
        <v>1465</v>
      </c>
      <c r="B127" t="s">
        <v>1338</v>
      </c>
      <c r="C127" t="s">
        <v>1466</v>
      </c>
      <c r="D127" t="s">
        <v>1467</v>
      </c>
      <c r="E127" t="s">
        <v>247</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435</v>
      </c>
      <c r="AL127" s="24"/>
      <c r="AM127" s="115"/>
    </row>
    <row r="128" spans="1:39" ht="15" customHeight="1">
      <c r="A128" s="35" t="s">
        <v>1468</v>
      </c>
      <c r="B128" t="s">
        <v>1342</v>
      </c>
      <c r="C128" t="s">
        <v>1469</v>
      </c>
      <c r="D128" t="s">
        <v>1470</v>
      </c>
      <c r="E128" t="s">
        <v>247</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435</v>
      </c>
      <c r="AL128" s="24"/>
      <c r="AM128" s="115"/>
    </row>
    <row r="129" spans="1:39" ht="15" customHeight="1">
      <c r="A129" s="35" t="s">
        <v>1471</v>
      </c>
      <c r="B129" t="s">
        <v>1346</v>
      </c>
      <c r="C129" t="s">
        <v>1472</v>
      </c>
      <c r="D129" t="s">
        <v>1473</v>
      </c>
      <c r="E129" t="s">
        <v>247</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435</v>
      </c>
      <c r="AL129" s="24"/>
      <c r="AM129" s="115"/>
    </row>
    <row r="130" spans="1:39" ht="15" customHeight="1">
      <c r="A130" s="35" t="s">
        <v>1474</v>
      </c>
      <c r="B130" t="s">
        <v>1179</v>
      </c>
      <c r="C130" t="s">
        <v>1475</v>
      </c>
      <c r="D130" t="s">
        <v>1476</v>
      </c>
      <c r="E130" t="s">
        <v>247</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435</v>
      </c>
      <c r="AL130" s="24"/>
      <c r="AM130" s="115"/>
    </row>
    <row r="131" spans="1:39" ht="15" customHeight="1">
      <c r="A131" s="35" t="s">
        <v>1477</v>
      </c>
      <c r="B131" t="s">
        <v>1338</v>
      </c>
      <c r="C131" t="s">
        <v>1478</v>
      </c>
      <c r="D131" t="s">
        <v>1479</v>
      </c>
      <c r="E131" t="s">
        <v>247</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435</v>
      </c>
      <c r="AL131" s="24"/>
      <c r="AM131" s="115"/>
    </row>
    <row r="132" spans="1:39" ht="15" customHeight="1">
      <c r="A132" s="35" t="s">
        <v>1480</v>
      </c>
      <c r="B132" t="s">
        <v>1342</v>
      </c>
      <c r="C132" t="s">
        <v>1481</v>
      </c>
      <c r="D132" t="s">
        <v>1482</v>
      </c>
      <c r="E132" t="s">
        <v>247</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435</v>
      </c>
      <c r="AL132" s="24"/>
      <c r="AM132" s="115"/>
    </row>
    <row r="133" spans="1:39" ht="15" customHeight="1">
      <c r="A133" s="35" t="s">
        <v>1483</v>
      </c>
      <c r="B133" t="s">
        <v>1346</v>
      </c>
      <c r="C133" t="s">
        <v>1484</v>
      </c>
      <c r="D133" t="s">
        <v>1485</v>
      </c>
      <c r="E133" t="s">
        <v>247</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435</v>
      </c>
      <c r="AL133" s="24"/>
      <c r="AM133" s="115"/>
    </row>
    <row r="134" spans="1:39" ht="15" customHeight="1">
      <c r="A134" s="35" t="s">
        <v>1486</v>
      </c>
      <c r="B134" t="s">
        <v>1183</v>
      </c>
      <c r="C134" t="s">
        <v>1487</v>
      </c>
      <c r="D134" t="s">
        <v>1488</v>
      </c>
      <c r="E134" t="s">
        <v>247</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3">
        <v>0.13300000000000001</v>
      </c>
      <c r="AL134" s="24"/>
      <c r="AM134" s="115"/>
    </row>
    <row r="135" spans="1:39" ht="15" customHeight="1">
      <c r="A135" s="35" t="s">
        <v>1489</v>
      </c>
      <c r="B135" t="s">
        <v>1338</v>
      </c>
      <c r="C135" t="s">
        <v>1490</v>
      </c>
      <c r="D135" t="s">
        <v>1491</v>
      </c>
      <c r="E135" t="s">
        <v>247</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3">
        <v>0.17599999999999999</v>
      </c>
      <c r="AL135" s="24"/>
      <c r="AM135" s="115"/>
    </row>
    <row r="136" spans="1:39" ht="15" customHeight="1">
      <c r="A136" s="35" t="s">
        <v>1492</v>
      </c>
      <c r="B136" t="s">
        <v>1342</v>
      </c>
      <c r="C136" t="s">
        <v>1493</v>
      </c>
      <c r="D136" t="s">
        <v>1494</v>
      </c>
      <c r="E136" t="s">
        <v>247</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3">
        <v>7.2999999999999995E-2</v>
      </c>
      <c r="AL136" s="24"/>
      <c r="AM136" s="115"/>
    </row>
    <row r="137" spans="1:39" ht="15" customHeight="1">
      <c r="A137" s="35" t="s">
        <v>1495</v>
      </c>
      <c r="B137" t="s">
        <v>1346</v>
      </c>
      <c r="C137" t="s">
        <v>1496</v>
      </c>
      <c r="D137" t="s">
        <v>1497</v>
      </c>
      <c r="E137" t="s">
        <v>247</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435</v>
      </c>
      <c r="AL137" s="24"/>
      <c r="AM137" s="115"/>
    </row>
    <row r="138" spans="1:39" ht="15" customHeight="1">
      <c r="A138" s="35" t="s">
        <v>1498</v>
      </c>
      <c r="B138" t="s">
        <v>1187</v>
      </c>
      <c r="C138" t="s">
        <v>1499</v>
      </c>
      <c r="D138" t="s">
        <v>1500</v>
      </c>
      <c r="E138" t="s">
        <v>247</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435</v>
      </c>
      <c r="AL138" s="24"/>
      <c r="AM138" s="115"/>
    </row>
    <row r="139" spans="1:39" ht="15" customHeight="1">
      <c r="A139" s="35" t="s">
        <v>1501</v>
      </c>
      <c r="B139" t="s">
        <v>1338</v>
      </c>
      <c r="C139" t="s">
        <v>1502</v>
      </c>
      <c r="D139" t="s">
        <v>1503</v>
      </c>
      <c r="E139" t="s">
        <v>247</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435</v>
      </c>
      <c r="AL139" s="24"/>
      <c r="AM139" s="115"/>
    </row>
    <row r="140" spans="1:39" ht="15" customHeight="1">
      <c r="A140" s="35" t="s">
        <v>1504</v>
      </c>
      <c r="B140" t="s">
        <v>1342</v>
      </c>
      <c r="C140" t="s">
        <v>1505</v>
      </c>
      <c r="D140" t="s">
        <v>1506</v>
      </c>
      <c r="E140" t="s">
        <v>247</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435</v>
      </c>
      <c r="AL140" s="24"/>
      <c r="AM140" s="115"/>
    </row>
    <row r="141" spans="1:39" ht="15" customHeight="1">
      <c r="A141" s="35" t="s">
        <v>1507</v>
      </c>
      <c r="B141" t="s">
        <v>1346</v>
      </c>
      <c r="C141" t="s">
        <v>1508</v>
      </c>
      <c r="D141" t="s">
        <v>1509</v>
      </c>
      <c r="E141" t="s">
        <v>247</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435</v>
      </c>
      <c r="AL141" s="24"/>
      <c r="AM141" s="115"/>
    </row>
    <row r="142" spans="1:39" ht="15" customHeight="1">
      <c r="A142" s="35" t="s">
        <v>1510</v>
      </c>
      <c r="B142" t="s">
        <v>1191</v>
      </c>
      <c r="C142" t="s">
        <v>1511</v>
      </c>
      <c r="D142" t="s">
        <v>1512</v>
      </c>
      <c r="E142" t="s">
        <v>247</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435</v>
      </c>
      <c r="AL142" s="24"/>
      <c r="AM142" s="115"/>
    </row>
    <row r="143" spans="1:39" ht="15" customHeight="1">
      <c r="A143" s="35" t="s">
        <v>1513</v>
      </c>
      <c r="B143" t="s">
        <v>1338</v>
      </c>
      <c r="C143" t="s">
        <v>1514</v>
      </c>
      <c r="D143" t="s">
        <v>1515</v>
      </c>
      <c r="E143" t="s">
        <v>247</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435</v>
      </c>
      <c r="AL143" s="24"/>
      <c r="AM143" s="115"/>
    </row>
    <row r="144" spans="1:39" ht="15" customHeight="1">
      <c r="A144" s="35" t="s">
        <v>1516</v>
      </c>
      <c r="B144" t="s">
        <v>1342</v>
      </c>
      <c r="C144" t="s">
        <v>1517</v>
      </c>
      <c r="D144" t="s">
        <v>1518</v>
      </c>
      <c r="E144" t="s">
        <v>247</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435</v>
      </c>
      <c r="AL144" s="24"/>
      <c r="AM144" s="115"/>
    </row>
    <row r="145" spans="1:39" ht="15" customHeight="1">
      <c r="A145" s="35" t="s">
        <v>1519</v>
      </c>
      <c r="B145" t="s">
        <v>1346</v>
      </c>
      <c r="C145" t="s">
        <v>1520</v>
      </c>
      <c r="D145" t="s">
        <v>1521</v>
      </c>
      <c r="E145" t="s">
        <v>247</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435</v>
      </c>
      <c r="AL145" s="24"/>
      <c r="AM145" s="115"/>
    </row>
    <row r="146" spans="1:39" ht="15" customHeight="1">
      <c r="A146" s="35" t="s">
        <v>1522</v>
      </c>
      <c r="B146" t="s">
        <v>1195</v>
      </c>
      <c r="C146" t="s">
        <v>1523</v>
      </c>
      <c r="D146" t="s">
        <v>1524</v>
      </c>
      <c r="E146" t="s">
        <v>247</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435</v>
      </c>
      <c r="AL146" s="24"/>
      <c r="AM146" s="115"/>
    </row>
    <row r="147" spans="1:39" ht="15" customHeight="1">
      <c r="A147" s="35" t="s">
        <v>1525</v>
      </c>
      <c r="B147" t="s">
        <v>1338</v>
      </c>
      <c r="C147" t="s">
        <v>1526</v>
      </c>
      <c r="D147" t="s">
        <v>1527</v>
      </c>
      <c r="E147" t="s">
        <v>247</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435</v>
      </c>
      <c r="AL147" s="24"/>
      <c r="AM147" s="115"/>
    </row>
    <row r="148" spans="1:39" ht="15" customHeight="1">
      <c r="A148" s="35" t="s">
        <v>1528</v>
      </c>
      <c r="B148" t="s">
        <v>1342</v>
      </c>
      <c r="C148" t="s">
        <v>1529</v>
      </c>
      <c r="D148" t="s">
        <v>1530</v>
      </c>
      <c r="E148" t="s">
        <v>247</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435</v>
      </c>
      <c r="AL148" s="24"/>
      <c r="AM148" s="115"/>
    </row>
    <row r="149" spans="1:39" ht="15" customHeight="1">
      <c r="A149" s="35" t="s">
        <v>1531</v>
      </c>
      <c r="B149" t="s">
        <v>1346</v>
      </c>
      <c r="C149" t="s">
        <v>1532</v>
      </c>
      <c r="D149" t="s">
        <v>1533</v>
      </c>
      <c r="E149" t="s">
        <v>247</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435</v>
      </c>
      <c r="AL149" s="24"/>
      <c r="AM149" s="115"/>
    </row>
    <row r="150" spans="1:39" ht="15" customHeight="1">
      <c r="A150" s="35" t="s">
        <v>1534</v>
      </c>
      <c r="B150" t="s">
        <v>1199</v>
      </c>
      <c r="C150" t="s">
        <v>1535</v>
      </c>
      <c r="D150" t="s">
        <v>1536</v>
      </c>
      <c r="E150" t="s">
        <v>247</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3">
        <v>8.6999999999999994E-2</v>
      </c>
      <c r="AL150" s="24"/>
      <c r="AM150" s="115"/>
    </row>
    <row r="151" spans="1:39" ht="15" customHeight="1">
      <c r="A151" s="35" t="s">
        <v>1537</v>
      </c>
      <c r="B151" t="s">
        <v>1338</v>
      </c>
      <c r="C151" t="s">
        <v>1538</v>
      </c>
      <c r="D151" t="s">
        <v>1539</v>
      </c>
      <c r="E151" t="s">
        <v>247</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3">
        <v>7.0000000000000007E-2</v>
      </c>
      <c r="AL151" s="24"/>
      <c r="AM151" s="115"/>
    </row>
    <row r="152" spans="1:39" ht="15" customHeight="1">
      <c r="A152" s="35" t="s">
        <v>1540</v>
      </c>
      <c r="B152" t="s">
        <v>1342</v>
      </c>
      <c r="C152" t="s">
        <v>1541</v>
      </c>
      <c r="D152" t="s">
        <v>1542</v>
      </c>
      <c r="E152" t="s">
        <v>247</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435</v>
      </c>
      <c r="AL152" s="24"/>
      <c r="AM152" s="115"/>
    </row>
    <row r="153" spans="1:39" ht="15" customHeight="1">
      <c r="A153" s="35" t="s">
        <v>1543</v>
      </c>
      <c r="B153" t="s">
        <v>1346</v>
      </c>
      <c r="C153" t="s">
        <v>1544</v>
      </c>
      <c r="D153" t="s">
        <v>1545</v>
      </c>
      <c r="E153" t="s">
        <v>247</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435</v>
      </c>
      <c r="AL153" s="24"/>
      <c r="AM153" s="115"/>
    </row>
    <row r="154" spans="1:39" ht="15" customHeight="1">
      <c r="A154" s="35" t="s">
        <v>1546</v>
      </c>
      <c r="B154" t="s">
        <v>1329</v>
      </c>
      <c r="C154" t="s">
        <v>1547</v>
      </c>
      <c r="D154" t="s">
        <v>1548</v>
      </c>
      <c r="E154" t="s">
        <v>247</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3">
        <v>0.17100000000000001</v>
      </c>
      <c r="AL154" s="28"/>
      <c r="AM154" s="117"/>
    </row>
    <row r="155" spans="1:39" ht="15" customHeight="1">
      <c r="B155" t="s">
        <v>1549</v>
      </c>
      <c r="D155" t="s">
        <v>1550</v>
      </c>
    </row>
    <row r="156" spans="1:39" ht="15" customHeight="1">
      <c r="A156" s="35" t="s">
        <v>1551</v>
      </c>
      <c r="B156" t="s">
        <v>1552</v>
      </c>
      <c r="C156" t="s">
        <v>1553</v>
      </c>
      <c r="D156" t="s">
        <v>1554</v>
      </c>
      <c r="E156" t="s">
        <v>1140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435</v>
      </c>
      <c r="AL156" s="25"/>
      <c r="AM156" s="115"/>
    </row>
    <row r="157" spans="1:39" ht="15" customHeight="1">
      <c r="A157" s="35" t="s">
        <v>1555</v>
      </c>
      <c r="B157" t="s">
        <v>1556</v>
      </c>
      <c r="C157" t="s">
        <v>1557</v>
      </c>
      <c r="D157" t="s">
        <v>1558</v>
      </c>
      <c r="E157" t="s">
        <v>1140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5"/>
      <c r="AM157" s="115"/>
    </row>
    <row r="158" spans="1:39" ht="15" customHeight="1">
      <c r="A158" s="35" t="s">
        <v>1559</v>
      </c>
      <c r="B158" t="s">
        <v>1560</v>
      </c>
      <c r="C158" t="s">
        <v>1561</v>
      </c>
      <c r="D158" t="s">
        <v>1562</v>
      </c>
      <c r="E158" t="s">
        <v>1140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5"/>
      <c r="AM158" s="115"/>
    </row>
    <row r="159" spans="1:39" ht="15" customHeight="1">
      <c r="A159" s="35" t="s">
        <v>1563</v>
      </c>
      <c r="B159" t="s">
        <v>1564</v>
      </c>
      <c r="C159" t="s">
        <v>1565</v>
      </c>
      <c r="D159" t="s">
        <v>1566</v>
      </c>
      <c r="E159" t="s">
        <v>1140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435</v>
      </c>
      <c r="AL159" s="25"/>
      <c r="AM159" s="115"/>
    </row>
    <row r="160" spans="1:39" ht="15" customHeight="1">
      <c r="A160" s="35" t="s">
        <v>1567</v>
      </c>
      <c r="B160" t="s">
        <v>1568</v>
      </c>
      <c r="C160" t="s">
        <v>1569</v>
      </c>
      <c r="D160" t="s">
        <v>1570</v>
      </c>
      <c r="E160" t="s">
        <v>1140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435</v>
      </c>
      <c r="AL160" s="25"/>
      <c r="AM160" s="115"/>
    </row>
    <row r="161" spans="1:39" ht="15" customHeight="1">
      <c r="A161" s="35" t="s">
        <v>1571</v>
      </c>
      <c r="B161" t="s">
        <v>1572</v>
      </c>
      <c r="C161" t="s">
        <v>1573</v>
      </c>
      <c r="D161" t="s">
        <v>1574</v>
      </c>
      <c r="E161" t="s">
        <v>1140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3">
        <v>6.8000000000000005E-2</v>
      </c>
      <c r="AL161" s="25"/>
      <c r="AM161" s="115"/>
    </row>
    <row r="162" spans="1:39" ht="15" customHeight="1">
      <c r="A162" s="35" t="s">
        <v>1575</v>
      </c>
      <c r="B162" t="s">
        <v>1576</v>
      </c>
      <c r="C162" t="s">
        <v>1577</v>
      </c>
      <c r="D162" t="s">
        <v>1578</v>
      </c>
      <c r="E162" t="s">
        <v>1140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3">
        <v>0.35499999999999998</v>
      </c>
      <c r="AL162" s="25"/>
      <c r="AM162" s="115"/>
    </row>
    <row r="163" spans="1:39" ht="15" customHeight="1">
      <c r="A163" s="35" t="s">
        <v>1579</v>
      </c>
      <c r="B163" t="s">
        <v>1580</v>
      </c>
      <c r="C163" t="s">
        <v>1581</v>
      </c>
      <c r="D163" t="s">
        <v>1582</v>
      </c>
      <c r="E163" t="s">
        <v>1140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3">
        <v>0</v>
      </c>
      <c r="AL163" s="25"/>
      <c r="AM163" s="115"/>
    </row>
    <row r="164" spans="1:39" ht="15" customHeight="1">
      <c r="A164" s="35" t="s">
        <v>1583</v>
      </c>
      <c r="B164" t="s">
        <v>1584</v>
      </c>
      <c r="C164" t="s">
        <v>1585</v>
      </c>
      <c r="D164" t="s">
        <v>1586</v>
      </c>
      <c r="E164" t="s">
        <v>1140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3">
        <v>0</v>
      </c>
      <c r="AL164" s="25"/>
      <c r="AM164" s="115"/>
    </row>
    <row r="165" spans="1:39" ht="15" customHeight="1">
      <c r="B165" t="s">
        <v>1587</v>
      </c>
      <c r="D165" t="s">
        <v>1588</v>
      </c>
    </row>
    <row r="166" spans="1:39" ht="15" customHeight="1">
      <c r="B166" t="s">
        <v>1589</v>
      </c>
      <c r="D166" t="s">
        <v>1590</v>
      </c>
    </row>
    <row r="167" spans="1:39" ht="15" customHeight="1">
      <c r="A167" s="35" t="s">
        <v>1591</v>
      </c>
      <c r="B167" t="s">
        <v>1338</v>
      </c>
      <c r="C167" t="s">
        <v>1592</v>
      </c>
      <c r="D167" t="s">
        <v>1593</v>
      </c>
      <c r="E167" t="s">
        <v>1594</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3">
        <v>6.0000000000000001E-3</v>
      </c>
      <c r="AL167" s="116"/>
      <c r="AM167" s="115"/>
    </row>
    <row r="168" spans="1:39" ht="15" customHeight="1">
      <c r="A168" s="35" t="s">
        <v>1595</v>
      </c>
      <c r="B168" t="s">
        <v>1342</v>
      </c>
      <c r="C168" t="s">
        <v>1596</v>
      </c>
      <c r="D168" t="s">
        <v>1597</v>
      </c>
      <c r="E168" t="s">
        <v>1594</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3">
        <v>7.0000000000000001E-3</v>
      </c>
      <c r="AL168" s="116"/>
      <c r="AM168" s="115"/>
    </row>
    <row r="169" spans="1:39" ht="15" customHeight="1">
      <c r="A169" s="35" t="s">
        <v>1598</v>
      </c>
      <c r="B169" t="s">
        <v>1346</v>
      </c>
      <c r="C169" t="s">
        <v>1599</v>
      </c>
      <c r="D169" t="s">
        <v>1600</v>
      </c>
      <c r="E169" t="s">
        <v>1594</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3">
        <v>8.0000000000000002E-3</v>
      </c>
      <c r="AL169" s="116"/>
      <c r="AM169" s="115"/>
    </row>
    <row r="170" spans="1:39" ht="15" customHeight="1">
      <c r="A170" s="35" t="s">
        <v>1601</v>
      </c>
      <c r="B170" t="s">
        <v>1602</v>
      </c>
      <c r="C170" t="s">
        <v>1603</v>
      </c>
      <c r="D170" t="s">
        <v>1604</v>
      </c>
      <c r="E170" t="s">
        <v>1594</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3">
        <v>8.9999999999999993E-3</v>
      </c>
      <c r="AL170" s="116"/>
      <c r="AM170" s="115"/>
    </row>
    <row r="171" spans="1:39" ht="15" customHeight="1">
      <c r="B171" t="s">
        <v>1605</v>
      </c>
      <c r="D171" t="s">
        <v>1606</v>
      </c>
    </row>
    <row r="172" spans="1:39" ht="15" customHeight="1">
      <c r="A172" s="35" t="s">
        <v>1607</v>
      </c>
      <c r="B172" t="s">
        <v>1338</v>
      </c>
      <c r="C172" t="s">
        <v>1608</v>
      </c>
      <c r="D172" t="s">
        <v>1609</v>
      </c>
      <c r="E172" t="s">
        <v>1594</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3">
        <v>5.0000000000000001E-3</v>
      </c>
      <c r="AL172" s="116"/>
      <c r="AM172" s="115"/>
    </row>
    <row r="173" spans="1:39" ht="15" customHeight="1">
      <c r="A173" s="35" t="s">
        <v>1610</v>
      </c>
      <c r="B173" t="s">
        <v>1342</v>
      </c>
      <c r="C173" t="s">
        <v>1611</v>
      </c>
      <c r="D173" t="s">
        <v>1612</v>
      </c>
      <c r="E173" t="s">
        <v>1594</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3">
        <v>6.0000000000000001E-3</v>
      </c>
      <c r="AL173" s="116"/>
      <c r="AM173" s="115"/>
    </row>
    <row r="174" spans="1:39" ht="15" customHeight="1">
      <c r="A174" s="35" t="s">
        <v>1613</v>
      </c>
      <c r="B174" t="s">
        <v>1346</v>
      </c>
      <c r="C174" t="s">
        <v>1614</v>
      </c>
      <c r="D174" t="s">
        <v>1615</v>
      </c>
      <c r="E174" t="s">
        <v>1594</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3">
        <v>6.0000000000000001E-3</v>
      </c>
      <c r="AL174" s="116"/>
      <c r="AM174" s="115"/>
    </row>
    <row r="175" spans="1:39" ht="15" customHeight="1">
      <c r="A175" s="35" t="s">
        <v>1616</v>
      </c>
      <c r="B175" t="s">
        <v>1602</v>
      </c>
      <c r="C175" t="s">
        <v>1617</v>
      </c>
      <c r="D175" t="s">
        <v>1618</v>
      </c>
      <c r="E175" t="s">
        <v>1594</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3">
        <v>7.0000000000000001E-3</v>
      </c>
      <c r="AL175" s="116"/>
      <c r="AM175" s="115"/>
    </row>
    <row r="176" spans="1:39" ht="15" customHeight="1">
      <c r="B176" t="s">
        <v>1619</v>
      </c>
      <c r="D176" t="s">
        <v>1620</v>
      </c>
    </row>
    <row r="177" spans="1:39" ht="15" customHeight="1">
      <c r="B177" t="s">
        <v>1621</v>
      </c>
      <c r="D177" t="s">
        <v>1622</v>
      </c>
    </row>
    <row r="178" spans="1:39" ht="15" customHeight="1">
      <c r="A178" s="35" t="s">
        <v>1623</v>
      </c>
      <c r="B178" t="s">
        <v>1150</v>
      </c>
      <c r="C178" t="s">
        <v>1624</v>
      </c>
      <c r="D178" t="s">
        <v>1625</v>
      </c>
      <c r="E178" t="s">
        <v>255</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3">
        <v>2.7E-2</v>
      </c>
      <c r="AL178" s="24"/>
      <c r="AM178" s="115"/>
    </row>
    <row r="179" spans="1:39" ht="15" customHeight="1">
      <c r="A179" s="35" t="s">
        <v>1626</v>
      </c>
      <c r="B179" t="s">
        <v>1155</v>
      </c>
      <c r="C179" t="s">
        <v>1627</v>
      </c>
      <c r="D179" t="s">
        <v>1628</v>
      </c>
      <c r="E179" t="s">
        <v>255</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3">
        <v>4.3999999999999997E-2</v>
      </c>
      <c r="AL179" s="24"/>
      <c r="AM179" s="115"/>
    </row>
    <row r="180" spans="1:39" ht="15" customHeight="1">
      <c r="A180" s="35" t="s">
        <v>1629</v>
      </c>
      <c r="B180" t="s">
        <v>1159</v>
      </c>
      <c r="C180" t="s">
        <v>1630</v>
      </c>
      <c r="D180" t="s">
        <v>1631</v>
      </c>
      <c r="E180" t="s">
        <v>255</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3">
        <v>5.8000000000000003E-2</v>
      </c>
      <c r="AL180" s="24"/>
      <c r="AM180" s="115"/>
    </row>
    <row r="181" spans="1:39" ht="15" customHeight="1">
      <c r="A181" s="35" t="s">
        <v>1632</v>
      </c>
      <c r="B181" t="s">
        <v>1163</v>
      </c>
      <c r="C181" t="s">
        <v>1633</v>
      </c>
      <c r="D181" t="s">
        <v>1634</v>
      </c>
      <c r="E181" t="s">
        <v>255</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3">
        <v>5.6000000000000001E-2</v>
      </c>
      <c r="AL181" s="24"/>
      <c r="AM181" s="115"/>
    </row>
    <row r="182" spans="1:39" ht="15" customHeight="1">
      <c r="A182" s="35" t="s">
        <v>1635</v>
      </c>
      <c r="B182" t="s">
        <v>1167</v>
      </c>
      <c r="C182" t="s">
        <v>1636</v>
      </c>
      <c r="D182" t="s">
        <v>1637</v>
      </c>
      <c r="E182" t="s">
        <v>255</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3">
        <v>0.04</v>
      </c>
      <c r="AL182" s="24"/>
      <c r="AM182" s="115"/>
    </row>
    <row r="183" spans="1:39" ht="15" customHeight="1">
      <c r="A183" s="35" t="s">
        <v>1638</v>
      </c>
      <c r="B183" t="s">
        <v>1171</v>
      </c>
      <c r="C183" t="s">
        <v>1639</v>
      </c>
      <c r="D183" t="s">
        <v>1640</v>
      </c>
      <c r="E183" t="s">
        <v>255</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3">
        <v>6.7000000000000004E-2</v>
      </c>
      <c r="AL183" s="24"/>
      <c r="AM183" s="115"/>
    </row>
    <row r="184" spans="1:39" ht="15" customHeight="1">
      <c r="A184" s="35" t="s">
        <v>1641</v>
      </c>
      <c r="B184" t="s">
        <v>1175</v>
      </c>
      <c r="C184" t="s">
        <v>1642</v>
      </c>
      <c r="D184" t="s">
        <v>1643</v>
      </c>
      <c r="E184" t="s">
        <v>255</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3">
        <v>4.8000000000000001E-2</v>
      </c>
      <c r="AL184" s="24"/>
      <c r="AM184" s="115"/>
    </row>
    <row r="185" spans="1:39" ht="15" customHeight="1">
      <c r="A185" s="35" t="s">
        <v>1644</v>
      </c>
      <c r="B185" t="s">
        <v>1179</v>
      </c>
      <c r="C185" t="s">
        <v>1645</v>
      </c>
      <c r="D185" t="s">
        <v>1646</v>
      </c>
      <c r="E185" t="s">
        <v>255</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3">
        <v>2.9000000000000001E-2</v>
      </c>
      <c r="AL185" s="24"/>
      <c r="AM185" s="115"/>
    </row>
    <row r="186" spans="1:39" ht="15" customHeight="1">
      <c r="A186" s="35" t="s">
        <v>1647</v>
      </c>
      <c r="B186" t="s">
        <v>1183</v>
      </c>
      <c r="C186" t="s">
        <v>1648</v>
      </c>
      <c r="D186" t="s">
        <v>1649</v>
      </c>
      <c r="E186" t="s">
        <v>255</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3">
        <v>3.6999999999999998E-2</v>
      </c>
      <c r="AL186" s="24"/>
      <c r="AM186" s="115"/>
    </row>
    <row r="187" spans="1:39" ht="15" customHeight="1">
      <c r="A187" s="35" t="s">
        <v>1650</v>
      </c>
      <c r="B187" t="s">
        <v>1187</v>
      </c>
      <c r="C187" t="s">
        <v>1651</v>
      </c>
      <c r="D187" t="s">
        <v>1652</v>
      </c>
      <c r="E187" t="s">
        <v>255</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3">
        <v>2.1000000000000001E-2</v>
      </c>
      <c r="AL187" s="24"/>
      <c r="AM187" s="115"/>
    </row>
    <row r="188" spans="1:39" ht="15" customHeight="1">
      <c r="A188" s="35" t="s">
        <v>1653</v>
      </c>
      <c r="B188" t="s">
        <v>1191</v>
      </c>
      <c r="C188" t="s">
        <v>1654</v>
      </c>
      <c r="D188" t="s">
        <v>1655</v>
      </c>
      <c r="E188" t="s">
        <v>255</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3">
        <v>5.8999999999999997E-2</v>
      </c>
      <c r="AL188" s="24"/>
      <c r="AM188" s="115"/>
    </row>
    <row r="189" spans="1:39" ht="15" customHeight="1">
      <c r="A189" s="35" t="s">
        <v>1656</v>
      </c>
      <c r="B189" t="s">
        <v>1195</v>
      </c>
      <c r="C189" t="s">
        <v>1657</v>
      </c>
      <c r="D189" t="s">
        <v>1658</v>
      </c>
      <c r="E189" t="s">
        <v>255</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3">
        <v>7.1999999999999995E-2</v>
      </c>
      <c r="AL189" s="24"/>
      <c r="AM189" s="115"/>
    </row>
    <row r="190" spans="1:39" ht="15" customHeight="1">
      <c r="A190" s="35" t="s">
        <v>1659</v>
      </c>
      <c r="B190" t="s">
        <v>1199</v>
      </c>
      <c r="C190" t="s">
        <v>1660</v>
      </c>
      <c r="D190" t="s">
        <v>1661</v>
      </c>
      <c r="E190" t="s">
        <v>255</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3">
        <v>5.0999999999999997E-2</v>
      </c>
      <c r="AL190" s="24"/>
      <c r="AM190" s="115"/>
    </row>
    <row r="191" spans="1:39" ht="15" customHeight="1">
      <c r="A191" s="35" t="s">
        <v>1662</v>
      </c>
      <c r="B191" t="s">
        <v>1329</v>
      </c>
      <c r="C191" t="s">
        <v>1663</v>
      </c>
      <c r="D191" t="s">
        <v>1664</v>
      </c>
      <c r="E191" t="s">
        <v>255</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3">
        <v>4.1000000000000002E-2</v>
      </c>
      <c r="AL191" s="24"/>
      <c r="AM191" s="115"/>
    </row>
    <row r="192" spans="1:39" ht="15" customHeight="1">
      <c r="A192" s="35" t="s">
        <v>1665</v>
      </c>
      <c r="B192" t="s">
        <v>1666</v>
      </c>
      <c r="C192" t="s">
        <v>1667</v>
      </c>
      <c r="D192" t="s">
        <v>1668</v>
      </c>
      <c r="E192" t="s">
        <v>1669</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4"/>
      <c r="AM192" s="115"/>
    </row>
    <row r="193" spans="1:39" ht="15" customHeight="1">
      <c r="A193" s="35" t="s">
        <v>1670</v>
      </c>
      <c r="B193" t="s">
        <v>1671</v>
      </c>
      <c r="C193" t="s">
        <v>1667</v>
      </c>
      <c r="D193" t="s">
        <v>1672</v>
      </c>
      <c r="E193" t="s">
        <v>1673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4"/>
      <c r="AM193" s="115"/>
    </row>
    <row r="194" spans="1:39" ht="15" customHeight="1" thickBot="1"/>
    <row r="195" spans="1:39" ht="15" customHeight="1">
      <c r="AL195" s="60"/>
      <c r="AM195" s="60"/>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35" customWidth="1"/>
  </cols>
  <sheetData>
    <row r="1" spans="1:39" ht="15" customHeight="1" thickBo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c r="AL1" s="21"/>
    </row>
    <row r="2" spans="1:39" ht="15" customHeight="1" thickTop="1">
      <c r="A2" s="106"/>
    </row>
    <row r="3" spans="1:39" ht="15" customHeight="1">
      <c r="A3" s="106"/>
    </row>
    <row r="4" spans="1:39" ht="15" customHeight="1">
      <c r="A4" s="106"/>
    </row>
    <row r="5" spans="1:39" ht="15" customHeight="1">
      <c r="A5" s="106"/>
    </row>
    <row r="6" spans="1:39" ht="15" customHeight="1">
      <c r="A6" s="106"/>
    </row>
    <row r="10" spans="1:39" ht="15" customHeight="1">
      <c r="A10" s="50" t="s">
        <v>1674</v>
      </c>
      <c r="B10" t="s">
        <v>1675</v>
      </c>
    </row>
    <row r="11" spans="1:39" ht="15" customHeight="1">
      <c r="A11" s="106"/>
      <c r="B11" t="s">
        <v>1676</v>
      </c>
    </row>
    <row r="12" spans="1:39" ht="15" customHeight="1">
      <c r="A12" s="106"/>
      <c r="B12" t="s">
        <v>1677</v>
      </c>
      <c r="AL12" s="59"/>
      <c r="AM12" s="59"/>
    </row>
    <row r="13" spans="1:39" ht="15" customHeight="1" thickBot="1">
      <c r="A13" s="106"/>
      <c r="B13" t="s">
        <v>244</v>
      </c>
      <c r="AL13" s="21"/>
      <c r="AM13" s="21"/>
    </row>
    <row r="14" spans="1:39" ht="15" customHeight="1" thickTop="1">
      <c r="A14" s="106"/>
      <c r="C14" t="s">
        <v>245</v>
      </c>
      <c r="D14" t="s">
        <v>246</v>
      </c>
      <c r="E14" t="s">
        <v>247</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239</v>
      </c>
    </row>
    <row r="15" spans="1:39" ht="15" customHeight="1">
      <c r="A15" s="106"/>
      <c r="B15" t="s">
        <v>1605</v>
      </c>
      <c r="D15" t="s">
        <v>1678</v>
      </c>
    </row>
    <row r="16" spans="1:39" ht="15" customHeight="1">
      <c r="A16" s="50" t="s">
        <v>1679</v>
      </c>
      <c r="B16" t="s">
        <v>1150</v>
      </c>
      <c r="C16" t="s">
        <v>1680</v>
      </c>
      <c r="D16" t="s">
        <v>1681</v>
      </c>
      <c r="E16" t="s">
        <v>247</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3">
        <v>1.0999999999999999E-2</v>
      </c>
      <c r="AL16" s="24"/>
      <c r="AM16" s="115"/>
    </row>
    <row r="17" spans="1:39" ht="15" customHeight="1">
      <c r="A17" s="50" t="s">
        <v>1682</v>
      </c>
      <c r="B17" t="s">
        <v>1338</v>
      </c>
      <c r="C17" t="s">
        <v>1683</v>
      </c>
      <c r="D17" t="s">
        <v>1684</v>
      </c>
      <c r="E17" t="s">
        <v>247</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3">
        <v>0.02</v>
      </c>
      <c r="AL17" s="24"/>
      <c r="AM17" s="115"/>
    </row>
    <row r="18" spans="1:39" ht="15" customHeight="1">
      <c r="A18" s="50" t="s">
        <v>1685</v>
      </c>
      <c r="B18" t="s">
        <v>1342</v>
      </c>
      <c r="C18" t="s">
        <v>1686</v>
      </c>
      <c r="D18" t="s">
        <v>1687</v>
      </c>
      <c r="E18" t="s">
        <v>247</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3">
        <v>1.7000000000000001E-2</v>
      </c>
      <c r="AL18" s="24"/>
      <c r="AM18" s="115"/>
    </row>
    <row r="19" spans="1:39" ht="15" customHeight="1">
      <c r="A19" s="50" t="s">
        <v>1688</v>
      </c>
      <c r="B19" t="s">
        <v>1346</v>
      </c>
      <c r="C19" t="s">
        <v>1689</v>
      </c>
      <c r="D19" t="s">
        <v>1690</v>
      </c>
      <c r="E19" t="s">
        <v>247</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3">
        <v>-1.6E-2</v>
      </c>
      <c r="AL19" s="24"/>
      <c r="AM19" s="115"/>
    </row>
    <row r="20" spans="1:39" ht="15" customHeight="1">
      <c r="A20" s="50" t="s">
        <v>1691</v>
      </c>
      <c r="B20" t="s">
        <v>1155</v>
      </c>
      <c r="C20" t="s">
        <v>1692</v>
      </c>
      <c r="D20" t="s">
        <v>1693</v>
      </c>
      <c r="E20" t="s">
        <v>247</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3">
        <v>1.2999999999999999E-2</v>
      </c>
      <c r="AL20" s="24"/>
      <c r="AM20" s="115"/>
    </row>
    <row r="21" spans="1:39" ht="15" customHeight="1">
      <c r="A21" s="50" t="s">
        <v>1694</v>
      </c>
      <c r="B21" t="s">
        <v>1338</v>
      </c>
      <c r="C21" t="s">
        <v>1695</v>
      </c>
      <c r="D21" t="s">
        <v>1696</v>
      </c>
      <c r="E21" t="s">
        <v>247</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3">
        <v>2.7E-2</v>
      </c>
      <c r="AL21" s="24"/>
      <c r="AM21" s="115"/>
    </row>
    <row r="22" spans="1:39" ht="15" customHeight="1">
      <c r="A22" s="50" t="s">
        <v>1697</v>
      </c>
      <c r="B22" t="s">
        <v>1342</v>
      </c>
      <c r="C22" t="s">
        <v>1698</v>
      </c>
      <c r="D22" t="s">
        <v>1699</v>
      </c>
      <c r="E22" t="s">
        <v>247</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3">
        <v>1.9E-2</v>
      </c>
      <c r="AL22" s="24"/>
      <c r="AM22" s="115"/>
    </row>
    <row r="23" spans="1:39" ht="15" customHeight="1">
      <c r="A23" s="50" t="s">
        <v>1700</v>
      </c>
      <c r="B23" t="s">
        <v>1346</v>
      </c>
      <c r="C23" t="s">
        <v>1701</v>
      </c>
      <c r="D23" t="s">
        <v>1702</v>
      </c>
      <c r="E23" t="s">
        <v>247</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3">
        <v>-6.0000000000000001E-3</v>
      </c>
      <c r="AL23" s="24"/>
      <c r="AM23" s="115"/>
    </row>
    <row r="24" spans="1:39" ht="15" customHeight="1">
      <c r="A24" s="50" t="s">
        <v>1703</v>
      </c>
      <c r="B24" t="s">
        <v>1159</v>
      </c>
      <c r="C24" t="s">
        <v>1704</v>
      </c>
      <c r="D24" t="s">
        <v>1705</v>
      </c>
      <c r="E24" t="s">
        <v>247</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3">
        <v>2.1999999999999999E-2</v>
      </c>
      <c r="AL24" s="24"/>
      <c r="AM24" s="115"/>
    </row>
    <row r="25" spans="1:39" ht="15" customHeight="1">
      <c r="A25" s="50" t="s">
        <v>1706</v>
      </c>
      <c r="B25" t="s">
        <v>1338</v>
      </c>
      <c r="C25" t="s">
        <v>1707</v>
      </c>
      <c r="D25" t="s">
        <v>1708</v>
      </c>
      <c r="E25" t="s">
        <v>247</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3">
        <v>3.1E-2</v>
      </c>
      <c r="AL25" s="24"/>
      <c r="AM25" s="115"/>
    </row>
    <row r="26" spans="1:39" ht="15" customHeight="1">
      <c r="A26" s="50" t="s">
        <v>1709</v>
      </c>
      <c r="B26" t="s">
        <v>1342</v>
      </c>
      <c r="C26" t="s">
        <v>1710</v>
      </c>
      <c r="D26" t="s">
        <v>1711</v>
      </c>
      <c r="E26" t="s">
        <v>247</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3">
        <v>2.5000000000000001E-2</v>
      </c>
      <c r="AL26" s="24"/>
      <c r="AM26" s="115"/>
    </row>
    <row r="27" spans="1:39" ht="15" customHeight="1">
      <c r="A27" s="50" t="s">
        <v>1712</v>
      </c>
      <c r="B27" t="s">
        <v>1346</v>
      </c>
      <c r="C27" t="s">
        <v>1713</v>
      </c>
      <c r="D27" t="s">
        <v>1714</v>
      </c>
      <c r="E27" t="s">
        <v>247</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3">
        <v>0</v>
      </c>
      <c r="AL27" s="24"/>
      <c r="AM27" s="115"/>
    </row>
    <row r="28" spans="1:39" ht="15" customHeight="1">
      <c r="A28" s="50" t="s">
        <v>1715</v>
      </c>
      <c r="B28" t="s">
        <v>1163</v>
      </c>
      <c r="C28" t="s">
        <v>1716</v>
      </c>
      <c r="D28" t="s">
        <v>1717</v>
      </c>
      <c r="E28" t="s">
        <v>247</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3">
        <v>0.04</v>
      </c>
      <c r="AL28" s="24"/>
      <c r="AM28" s="115"/>
    </row>
    <row r="29" spans="1:39" ht="15" customHeight="1">
      <c r="A29" s="50" t="s">
        <v>1718</v>
      </c>
      <c r="B29" t="s">
        <v>1338</v>
      </c>
      <c r="C29" t="s">
        <v>1719</v>
      </c>
      <c r="D29" t="s">
        <v>1720</v>
      </c>
      <c r="E29" t="s">
        <v>247</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3">
        <v>4.8000000000000001E-2</v>
      </c>
      <c r="AL29" s="24"/>
      <c r="AM29" s="115"/>
    </row>
    <row r="30" spans="1:39" ht="15" customHeight="1">
      <c r="A30" s="50" t="s">
        <v>1721</v>
      </c>
      <c r="B30" t="s">
        <v>1342</v>
      </c>
      <c r="C30" t="s">
        <v>1722</v>
      </c>
      <c r="D30" t="s">
        <v>1723</v>
      </c>
      <c r="E30" t="s">
        <v>247</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3">
        <v>2.9000000000000001E-2</v>
      </c>
      <c r="AL30" s="24"/>
      <c r="AM30" s="115"/>
    </row>
    <row r="31" spans="1:39" ht="15" customHeight="1">
      <c r="A31" s="50" t="s">
        <v>1724</v>
      </c>
      <c r="B31" t="s">
        <v>1346</v>
      </c>
      <c r="C31" t="s">
        <v>1725</v>
      </c>
      <c r="D31" t="s">
        <v>1726</v>
      </c>
      <c r="E31" t="s">
        <v>247</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3">
        <v>1.4E-2</v>
      </c>
      <c r="AL31" s="24"/>
      <c r="AM31" s="115"/>
    </row>
    <row r="32" spans="1:39" ht="15" customHeight="1">
      <c r="A32" s="50" t="s">
        <v>1727</v>
      </c>
      <c r="B32" t="s">
        <v>1167</v>
      </c>
      <c r="C32" t="s">
        <v>1728</v>
      </c>
      <c r="D32" t="s">
        <v>1729</v>
      </c>
      <c r="E32" t="s">
        <v>247</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3">
        <v>2.4E-2</v>
      </c>
      <c r="AL32" s="24"/>
      <c r="AM32" s="115"/>
    </row>
    <row r="33" spans="1:39" ht="15" customHeight="1">
      <c r="A33" s="50" t="s">
        <v>1730</v>
      </c>
      <c r="B33" t="s">
        <v>1338</v>
      </c>
      <c r="C33" t="s">
        <v>1731</v>
      </c>
      <c r="D33" t="s">
        <v>1732</v>
      </c>
      <c r="E33" t="s">
        <v>247</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3">
        <v>3.2000000000000001E-2</v>
      </c>
      <c r="AL33" s="24"/>
      <c r="AM33" s="115"/>
    </row>
    <row r="34" spans="1:39" ht="15" customHeight="1">
      <c r="A34" s="50" t="s">
        <v>1733</v>
      </c>
      <c r="B34" t="s">
        <v>1342</v>
      </c>
      <c r="C34" t="s">
        <v>1734</v>
      </c>
      <c r="D34" t="s">
        <v>1735</v>
      </c>
      <c r="E34" t="s">
        <v>247</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3">
        <v>2.1999999999999999E-2</v>
      </c>
      <c r="AL34" s="24"/>
      <c r="AM34" s="115"/>
    </row>
    <row r="35" spans="1:39" ht="15" customHeight="1">
      <c r="A35" s="50" t="s">
        <v>1736</v>
      </c>
      <c r="B35" t="s">
        <v>1346</v>
      </c>
      <c r="C35" t="s">
        <v>1737</v>
      </c>
      <c r="D35" t="s">
        <v>1738</v>
      </c>
      <c r="E35" t="s">
        <v>247</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3">
        <v>-7.0000000000000001E-3</v>
      </c>
      <c r="AL35" s="24"/>
      <c r="AM35" s="115"/>
    </row>
    <row r="36" spans="1:39" ht="15" customHeight="1">
      <c r="A36" s="50" t="s">
        <v>1739</v>
      </c>
      <c r="B36" t="s">
        <v>1171</v>
      </c>
      <c r="C36" t="s">
        <v>1740</v>
      </c>
      <c r="D36" t="s">
        <v>1741</v>
      </c>
      <c r="E36" t="s">
        <v>247</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3">
        <v>3.4000000000000002E-2</v>
      </c>
      <c r="AL36" s="24"/>
      <c r="AM36" s="115"/>
    </row>
    <row r="37" spans="1:39" ht="15" customHeight="1">
      <c r="A37" s="50" t="s">
        <v>1742</v>
      </c>
      <c r="B37" t="s">
        <v>1338</v>
      </c>
      <c r="C37" t="s">
        <v>1743</v>
      </c>
      <c r="D37" t="s">
        <v>1744</v>
      </c>
      <c r="E37" t="s">
        <v>247</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3">
        <v>4.7E-2</v>
      </c>
      <c r="AL37" s="24"/>
      <c r="AM37" s="115"/>
    </row>
    <row r="38" spans="1:39" ht="15" customHeight="1">
      <c r="A38" s="50" t="s">
        <v>1745</v>
      </c>
      <c r="B38" t="s">
        <v>1342</v>
      </c>
      <c r="C38" t="s">
        <v>1746</v>
      </c>
      <c r="D38" t="s">
        <v>1747</v>
      </c>
      <c r="E38" t="s">
        <v>247</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3">
        <v>3.3000000000000002E-2</v>
      </c>
      <c r="AL38" s="24"/>
      <c r="AM38" s="115"/>
    </row>
    <row r="39" spans="1:39" ht="15" customHeight="1">
      <c r="A39" s="50" t="s">
        <v>1748</v>
      </c>
      <c r="B39" t="s">
        <v>1346</v>
      </c>
      <c r="C39" t="s">
        <v>1749</v>
      </c>
      <c r="D39" t="s">
        <v>1750</v>
      </c>
      <c r="E39" t="s">
        <v>247</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3">
        <v>1.7999999999999999E-2</v>
      </c>
      <c r="AL39" s="24"/>
      <c r="AM39" s="115"/>
    </row>
    <row r="40" spans="1:39" ht="15" customHeight="1">
      <c r="A40" s="50" t="s">
        <v>1751</v>
      </c>
      <c r="B40" t="s">
        <v>1175</v>
      </c>
      <c r="C40" t="s">
        <v>1752</v>
      </c>
      <c r="D40" t="s">
        <v>1753</v>
      </c>
      <c r="E40" t="s">
        <v>247</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3">
        <v>3.4000000000000002E-2</v>
      </c>
      <c r="AL40" s="24"/>
      <c r="AM40" s="115"/>
    </row>
    <row r="41" spans="1:39" ht="15" customHeight="1">
      <c r="A41" s="50" t="s">
        <v>1754</v>
      </c>
      <c r="B41" t="s">
        <v>1338</v>
      </c>
      <c r="C41" t="s">
        <v>1755</v>
      </c>
      <c r="D41" t="s">
        <v>1756</v>
      </c>
      <c r="E41" t="s">
        <v>247</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3">
        <v>4.1000000000000002E-2</v>
      </c>
      <c r="AL41" s="24"/>
      <c r="AM41" s="115"/>
    </row>
    <row r="42" spans="1:39" ht="15" customHeight="1">
      <c r="A42" s="50" t="s">
        <v>1757</v>
      </c>
      <c r="B42" t="s">
        <v>1342</v>
      </c>
      <c r="C42" t="s">
        <v>1758</v>
      </c>
      <c r="D42" t="s">
        <v>1759</v>
      </c>
      <c r="E42" t="s">
        <v>247</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3">
        <v>3.1E-2</v>
      </c>
      <c r="AL42" s="24"/>
      <c r="AM42" s="115"/>
    </row>
    <row r="43" spans="1:39" ht="15" customHeight="1">
      <c r="A43" s="50" t="s">
        <v>1760</v>
      </c>
      <c r="B43" t="s">
        <v>1346</v>
      </c>
      <c r="C43" t="s">
        <v>1761</v>
      </c>
      <c r="D43" t="s">
        <v>1762</v>
      </c>
      <c r="E43" t="s">
        <v>247</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3">
        <v>1.0999999999999999E-2</v>
      </c>
      <c r="AL43" s="24"/>
      <c r="AM43" s="115"/>
    </row>
    <row r="44" spans="1:39" ht="15" customHeight="1">
      <c r="A44" s="50" t="s">
        <v>1763</v>
      </c>
      <c r="B44" t="s">
        <v>1179</v>
      </c>
      <c r="C44" t="s">
        <v>1764</v>
      </c>
      <c r="D44" t="s">
        <v>1765</v>
      </c>
      <c r="E44" t="s">
        <v>247</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3">
        <v>1.2999999999999999E-2</v>
      </c>
      <c r="AL44" s="24"/>
      <c r="AM44" s="115"/>
    </row>
    <row r="45" spans="1:39" ht="15" customHeight="1">
      <c r="A45" s="50" t="s">
        <v>1766</v>
      </c>
      <c r="B45" t="s">
        <v>1338</v>
      </c>
      <c r="C45" t="s">
        <v>1767</v>
      </c>
      <c r="D45" t="s">
        <v>1768</v>
      </c>
      <c r="E45" t="s">
        <v>247</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3">
        <v>1.7999999999999999E-2</v>
      </c>
      <c r="AL45" s="24"/>
      <c r="AM45" s="115"/>
    </row>
    <row r="46" spans="1:39" ht="15" customHeight="1">
      <c r="A46" s="50" t="s">
        <v>1769</v>
      </c>
      <c r="B46" t="s">
        <v>1342</v>
      </c>
      <c r="C46" t="s">
        <v>1770</v>
      </c>
      <c r="D46" t="s">
        <v>1771</v>
      </c>
      <c r="E46" t="s">
        <v>247</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3">
        <v>2.1000000000000001E-2</v>
      </c>
      <c r="AL46" s="24"/>
      <c r="AM46" s="115"/>
    </row>
    <row r="47" spans="1:39" ht="15" customHeight="1">
      <c r="A47" s="50" t="s">
        <v>1772</v>
      </c>
      <c r="B47" t="s">
        <v>1346</v>
      </c>
      <c r="C47" t="s">
        <v>1773</v>
      </c>
      <c r="D47" t="s">
        <v>1774</v>
      </c>
      <c r="E47" t="s">
        <v>247</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3">
        <v>-8.9999999999999993E-3</v>
      </c>
      <c r="AL47" s="24"/>
      <c r="AM47" s="115"/>
    </row>
    <row r="48" spans="1:39" ht="15" customHeight="1">
      <c r="A48" s="50" t="s">
        <v>1775</v>
      </c>
      <c r="B48" t="s">
        <v>1183</v>
      </c>
      <c r="C48" t="s">
        <v>1776</v>
      </c>
      <c r="D48" t="s">
        <v>1777</v>
      </c>
      <c r="E48" t="s">
        <v>247</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3">
        <v>3.6999999999999998E-2</v>
      </c>
      <c r="AL48" s="24"/>
      <c r="AM48" s="115"/>
    </row>
    <row r="49" spans="1:39" ht="15" customHeight="1">
      <c r="A49" s="50" t="s">
        <v>1778</v>
      </c>
      <c r="B49" t="s">
        <v>1338</v>
      </c>
      <c r="C49" t="s">
        <v>1779</v>
      </c>
      <c r="D49" t="s">
        <v>1780</v>
      </c>
      <c r="E49" t="s">
        <v>247</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3">
        <v>0.04</v>
      </c>
      <c r="AL49" s="24"/>
      <c r="AM49" s="115"/>
    </row>
    <row r="50" spans="1:39" ht="15" customHeight="1">
      <c r="A50" s="50" t="s">
        <v>1781</v>
      </c>
      <c r="B50" t="s">
        <v>1342</v>
      </c>
      <c r="C50" t="s">
        <v>1782</v>
      </c>
      <c r="D50" t="s">
        <v>1783</v>
      </c>
      <c r="E50" t="s">
        <v>247</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3">
        <v>3.1E-2</v>
      </c>
      <c r="AL50" s="24"/>
      <c r="AM50" s="115"/>
    </row>
    <row r="51" spans="1:39" ht="15" customHeight="1">
      <c r="A51" s="50" t="s">
        <v>1784</v>
      </c>
      <c r="B51" t="s">
        <v>1346</v>
      </c>
      <c r="C51" t="s">
        <v>1785</v>
      </c>
      <c r="D51" t="s">
        <v>1786</v>
      </c>
      <c r="E51" t="s">
        <v>247</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3">
        <v>1E-3</v>
      </c>
      <c r="AL51" s="24"/>
      <c r="AM51" s="115"/>
    </row>
    <row r="52" spans="1:39" ht="15" customHeight="1">
      <c r="A52" s="50" t="s">
        <v>1787</v>
      </c>
      <c r="B52" t="s">
        <v>1187</v>
      </c>
      <c r="C52" t="s">
        <v>1788</v>
      </c>
      <c r="D52" t="s">
        <v>1789</v>
      </c>
      <c r="E52" t="s">
        <v>247</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3">
        <v>8.0000000000000002E-3</v>
      </c>
      <c r="AL52" s="24"/>
      <c r="AM52" s="115"/>
    </row>
    <row r="53" spans="1:39" ht="15" customHeight="1">
      <c r="A53" s="50" t="s">
        <v>1790</v>
      </c>
      <c r="B53" t="s">
        <v>1338</v>
      </c>
      <c r="C53" t="s">
        <v>1791</v>
      </c>
      <c r="D53" t="s">
        <v>1792</v>
      </c>
      <c r="E53" t="s">
        <v>247</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3">
        <v>1.4E-2</v>
      </c>
      <c r="AL53" s="24"/>
      <c r="AM53" s="115"/>
    </row>
    <row r="54" spans="1:39" ht="15" customHeight="1">
      <c r="A54" s="50" t="s">
        <v>1793</v>
      </c>
      <c r="B54" t="s">
        <v>1342</v>
      </c>
      <c r="C54" t="s">
        <v>1794</v>
      </c>
      <c r="D54" t="s">
        <v>1795</v>
      </c>
      <c r="E54" t="s">
        <v>247</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3">
        <v>6.0000000000000001E-3</v>
      </c>
      <c r="AL54" s="24"/>
      <c r="AM54" s="115"/>
    </row>
    <row r="55" spans="1:39" ht="15" customHeight="1">
      <c r="A55" s="50" t="s">
        <v>1796</v>
      </c>
      <c r="B55" t="s">
        <v>1346</v>
      </c>
      <c r="C55" t="s">
        <v>1797</v>
      </c>
      <c r="D55" t="s">
        <v>1798</v>
      </c>
      <c r="E55" t="s">
        <v>247</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3">
        <v>-1.9E-2</v>
      </c>
      <c r="AL55" s="24"/>
      <c r="AM55" s="115"/>
    </row>
    <row r="56" spans="1:39" ht="15" customHeight="1">
      <c r="A56" s="50" t="s">
        <v>1799</v>
      </c>
      <c r="B56" t="s">
        <v>1191</v>
      </c>
      <c r="C56" t="s">
        <v>1800</v>
      </c>
      <c r="D56" t="s">
        <v>1801</v>
      </c>
      <c r="E56" t="s">
        <v>247</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3">
        <v>3.5999999999999997E-2</v>
      </c>
      <c r="AL56" s="24"/>
      <c r="AM56" s="115"/>
    </row>
    <row r="57" spans="1:39" ht="15" customHeight="1">
      <c r="A57" s="50" t="s">
        <v>1802</v>
      </c>
      <c r="B57" t="s">
        <v>1338</v>
      </c>
      <c r="C57" t="s">
        <v>1803</v>
      </c>
      <c r="D57" t="s">
        <v>1804</v>
      </c>
      <c r="E57" t="s">
        <v>247</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3">
        <v>4.4999999999999998E-2</v>
      </c>
      <c r="AL57" s="24"/>
      <c r="AM57" s="115"/>
    </row>
    <row r="58" spans="1:39" ht="15" customHeight="1">
      <c r="A58" s="50" t="s">
        <v>1805</v>
      </c>
      <c r="B58" t="s">
        <v>1342</v>
      </c>
      <c r="C58" t="s">
        <v>1806</v>
      </c>
      <c r="D58" t="s">
        <v>1807</v>
      </c>
      <c r="E58" t="s">
        <v>247</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3">
        <v>2.5000000000000001E-2</v>
      </c>
      <c r="AL58" s="24"/>
      <c r="AM58" s="115"/>
    </row>
    <row r="59" spans="1:39" ht="15" customHeight="1">
      <c r="A59" s="50" t="s">
        <v>1808</v>
      </c>
      <c r="B59" t="s">
        <v>1346</v>
      </c>
      <c r="C59" t="s">
        <v>1809</v>
      </c>
      <c r="D59" t="s">
        <v>1810</v>
      </c>
      <c r="E59" t="s">
        <v>247</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3">
        <v>1.2999999999999999E-2</v>
      </c>
      <c r="AL59" s="24"/>
      <c r="AM59" s="115"/>
    </row>
    <row r="60" spans="1:39" ht="15" customHeight="1">
      <c r="A60" s="50" t="s">
        <v>1811</v>
      </c>
      <c r="B60" t="s">
        <v>1195</v>
      </c>
      <c r="C60" t="s">
        <v>1812</v>
      </c>
      <c r="D60" t="s">
        <v>1813</v>
      </c>
      <c r="E60" t="s">
        <v>247</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3">
        <v>5.3999999999999999E-2</v>
      </c>
      <c r="AL60" s="24"/>
      <c r="AM60" s="115"/>
    </row>
    <row r="61" spans="1:39" ht="15" customHeight="1">
      <c r="A61" s="50" t="s">
        <v>1814</v>
      </c>
      <c r="B61" t="s">
        <v>1338</v>
      </c>
      <c r="C61" t="s">
        <v>1815</v>
      </c>
      <c r="D61" t="s">
        <v>1816</v>
      </c>
      <c r="E61" t="s">
        <v>247</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3">
        <v>0.06</v>
      </c>
      <c r="AL61" s="24"/>
      <c r="AM61" s="115"/>
    </row>
    <row r="62" spans="1:39" ht="15" customHeight="1">
      <c r="A62" s="50" t="s">
        <v>1817</v>
      </c>
      <c r="B62" t="s">
        <v>1342</v>
      </c>
      <c r="C62" t="s">
        <v>1818</v>
      </c>
      <c r="D62" t="s">
        <v>1819</v>
      </c>
      <c r="E62" t="s">
        <v>247</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3">
        <v>4.2999999999999997E-2</v>
      </c>
      <c r="AL62" s="24"/>
      <c r="AM62" s="115"/>
    </row>
    <row r="63" spans="1:39" ht="15" customHeight="1">
      <c r="A63" s="50" t="s">
        <v>1820</v>
      </c>
      <c r="B63" t="s">
        <v>1346</v>
      </c>
      <c r="C63" t="s">
        <v>1821</v>
      </c>
      <c r="D63" t="s">
        <v>1822</v>
      </c>
      <c r="E63" t="s">
        <v>247</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3">
        <v>2.3E-2</v>
      </c>
      <c r="AL63" s="24"/>
      <c r="AM63" s="115"/>
    </row>
    <row r="64" spans="1:39" ht="15" customHeight="1">
      <c r="A64" s="50" t="s">
        <v>1823</v>
      </c>
      <c r="B64" t="s">
        <v>1199</v>
      </c>
      <c r="C64" t="s">
        <v>1824</v>
      </c>
      <c r="D64" t="s">
        <v>1825</v>
      </c>
      <c r="E64" t="s">
        <v>247</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3">
        <v>1.9E-2</v>
      </c>
      <c r="AL64" s="24"/>
      <c r="AM64" s="115"/>
    </row>
    <row r="65" spans="1:39" ht="15" customHeight="1">
      <c r="A65" s="50" t="s">
        <v>1826</v>
      </c>
      <c r="B65" t="s">
        <v>1338</v>
      </c>
      <c r="C65" t="s">
        <v>1827</v>
      </c>
      <c r="D65" t="s">
        <v>1828</v>
      </c>
      <c r="E65" t="s">
        <v>247</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3">
        <v>3.2000000000000001E-2</v>
      </c>
      <c r="AL65" s="24"/>
      <c r="AM65" s="115"/>
    </row>
    <row r="66" spans="1:39" ht="15" customHeight="1">
      <c r="A66" s="50" t="s">
        <v>1829</v>
      </c>
      <c r="B66" t="s">
        <v>1342</v>
      </c>
      <c r="C66" t="s">
        <v>1830</v>
      </c>
      <c r="D66" t="s">
        <v>1831</v>
      </c>
      <c r="E66" t="s">
        <v>247</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3">
        <v>2.5000000000000001E-2</v>
      </c>
      <c r="AL66" s="24"/>
      <c r="AM66" s="115"/>
    </row>
    <row r="67" spans="1:39" ht="15" customHeight="1">
      <c r="A67" s="50" t="s">
        <v>1832</v>
      </c>
      <c r="B67" t="s">
        <v>1346</v>
      </c>
      <c r="C67" t="s">
        <v>1833</v>
      </c>
      <c r="D67" t="s">
        <v>1834</v>
      </c>
      <c r="E67" t="s">
        <v>247</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3">
        <v>0</v>
      </c>
      <c r="AL67" s="24"/>
      <c r="AM67" s="115"/>
    </row>
    <row r="68" spans="1:39" ht="15" customHeight="1">
      <c r="A68" s="50" t="s">
        <v>1835</v>
      </c>
      <c r="B68" t="s">
        <v>1329</v>
      </c>
      <c r="C68" t="s">
        <v>1836</v>
      </c>
      <c r="D68" t="s">
        <v>1837</v>
      </c>
      <c r="E68" t="s">
        <v>247</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3">
        <v>2.7E-2</v>
      </c>
      <c r="AL68" s="28"/>
      <c r="AM68" s="117"/>
    </row>
    <row r="69" spans="1:39" ht="15" customHeight="1">
      <c r="A69" s="106"/>
      <c r="B69" t="s">
        <v>1838</v>
      </c>
      <c r="D69" t="s">
        <v>1839</v>
      </c>
    </row>
    <row r="70" spans="1:39" ht="15" customHeight="1">
      <c r="A70" s="50" t="s">
        <v>1840</v>
      </c>
      <c r="B70" t="s">
        <v>1150</v>
      </c>
      <c r="C70" t="s">
        <v>1841</v>
      </c>
      <c r="D70" t="s">
        <v>1842</v>
      </c>
      <c r="E70" t="s">
        <v>247</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3">
        <v>5.0999999999999997E-2</v>
      </c>
      <c r="AL70" s="24"/>
      <c r="AM70" s="115"/>
    </row>
    <row r="71" spans="1:39" ht="15" customHeight="1">
      <c r="A71" s="50" t="s">
        <v>1843</v>
      </c>
      <c r="B71" t="s">
        <v>1338</v>
      </c>
      <c r="C71" t="s">
        <v>1844</v>
      </c>
      <c r="D71" t="s">
        <v>1845</v>
      </c>
      <c r="E71" t="s">
        <v>247</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3">
        <v>5.6000000000000001E-2</v>
      </c>
      <c r="AL71" s="24"/>
      <c r="AM71" s="115"/>
    </row>
    <row r="72" spans="1:39" ht="15" customHeight="1">
      <c r="A72" s="50" t="s">
        <v>1846</v>
      </c>
      <c r="B72" t="s">
        <v>1342</v>
      </c>
      <c r="C72" t="s">
        <v>1847</v>
      </c>
      <c r="D72" t="s">
        <v>1848</v>
      </c>
      <c r="E72" t="s">
        <v>247</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3">
        <v>5.0999999999999997E-2</v>
      </c>
      <c r="AL72" s="24"/>
      <c r="AM72" s="115"/>
    </row>
    <row r="73" spans="1:39" ht="15" customHeight="1">
      <c r="A73" s="50" t="s">
        <v>1849</v>
      </c>
      <c r="B73" t="s">
        <v>1346</v>
      </c>
      <c r="C73" t="s">
        <v>1850</v>
      </c>
      <c r="D73" t="s">
        <v>1851</v>
      </c>
      <c r="E73" t="s">
        <v>247</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3">
        <v>3.2000000000000001E-2</v>
      </c>
      <c r="AL73" s="24"/>
      <c r="AM73" s="115"/>
    </row>
    <row r="74" spans="1:39" ht="15" customHeight="1">
      <c r="A74" s="50" t="s">
        <v>1852</v>
      </c>
      <c r="B74" t="s">
        <v>1155</v>
      </c>
      <c r="C74" t="s">
        <v>1853</v>
      </c>
      <c r="D74" t="s">
        <v>1854</v>
      </c>
      <c r="E74" t="s">
        <v>247</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3">
        <v>5.8000000000000003E-2</v>
      </c>
      <c r="AL74" s="24"/>
      <c r="AM74" s="115"/>
    </row>
    <row r="75" spans="1:39" ht="15" customHeight="1">
      <c r="A75" s="50" t="s">
        <v>1855</v>
      </c>
      <c r="B75" t="s">
        <v>1338</v>
      </c>
      <c r="C75" t="s">
        <v>1856</v>
      </c>
      <c r="D75" t="s">
        <v>1857</v>
      </c>
      <c r="E75" t="s">
        <v>247</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3">
        <v>6.7000000000000004E-2</v>
      </c>
      <c r="AL75" s="24"/>
      <c r="AM75" s="115"/>
    </row>
    <row r="76" spans="1:39" ht="15" customHeight="1">
      <c r="A76" s="50" t="s">
        <v>1858</v>
      </c>
      <c r="B76" t="s">
        <v>1342</v>
      </c>
      <c r="C76" t="s">
        <v>1859</v>
      </c>
      <c r="D76" t="s">
        <v>1860</v>
      </c>
      <c r="E76" t="s">
        <v>247</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3">
        <v>5.1999999999999998E-2</v>
      </c>
      <c r="AL76" s="24"/>
      <c r="AM76" s="115"/>
    </row>
    <row r="77" spans="1:39" ht="15" customHeight="1">
      <c r="A77" s="50" t="s">
        <v>1861</v>
      </c>
      <c r="B77" t="s">
        <v>1346</v>
      </c>
      <c r="C77" t="s">
        <v>1862</v>
      </c>
      <c r="D77" t="s">
        <v>1863</v>
      </c>
      <c r="E77" t="s">
        <v>247</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3">
        <v>4.7E-2</v>
      </c>
      <c r="AL77" s="24"/>
      <c r="AM77" s="115"/>
    </row>
    <row r="78" spans="1:39" ht="15" customHeight="1">
      <c r="A78" s="50" t="s">
        <v>1864</v>
      </c>
      <c r="B78" t="s">
        <v>1159</v>
      </c>
      <c r="C78" t="s">
        <v>1865</v>
      </c>
      <c r="D78" t="s">
        <v>1866</v>
      </c>
      <c r="E78" t="s">
        <v>247</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3">
        <v>0.05</v>
      </c>
      <c r="AL78" s="24"/>
      <c r="AM78" s="115"/>
    </row>
    <row r="79" spans="1:39" ht="15" customHeight="1">
      <c r="A79" s="50" t="s">
        <v>1867</v>
      </c>
      <c r="B79" t="s">
        <v>1338</v>
      </c>
      <c r="C79" t="s">
        <v>1868</v>
      </c>
      <c r="D79" t="s">
        <v>1869</v>
      </c>
      <c r="E79" t="s">
        <v>247</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3">
        <v>5.3999999999999999E-2</v>
      </c>
      <c r="AL79" s="24"/>
      <c r="AM79" s="115"/>
    </row>
    <row r="80" spans="1:39" ht="15" customHeight="1">
      <c r="A80" s="50" t="s">
        <v>1870</v>
      </c>
      <c r="B80" t="s">
        <v>1342</v>
      </c>
      <c r="C80" t="s">
        <v>1871</v>
      </c>
      <c r="D80" t="s">
        <v>1872</v>
      </c>
      <c r="E80" t="s">
        <v>247</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3">
        <v>4.4999999999999998E-2</v>
      </c>
      <c r="AL80" s="24"/>
      <c r="AM80" s="115"/>
    </row>
    <row r="81" spans="1:39" ht="15" customHeight="1">
      <c r="A81" s="50" t="s">
        <v>1873</v>
      </c>
      <c r="B81" t="s">
        <v>1346</v>
      </c>
      <c r="C81" t="s">
        <v>1874</v>
      </c>
      <c r="D81" t="s">
        <v>1875</v>
      </c>
      <c r="E81" t="s">
        <v>247</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3">
        <v>3.9E-2</v>
      </c>
      <c r="AL81" s="24"/>
      <c r="AM81" s="115"/>
    </row>
    <row r="82" spans="1:39" ht="15" customHeight="1">
      <c r="A82" s="50" t="s">
        <v>1876</v>
      </c>
      <c r="B82" t="s">
        <v>1163</v>
      </c>
      <c r="C82" t="s">
        <v>1877</v>
      </c>
      <c r="D82" t="s">
        <v>1878</v>
      </c>
      <c r="E82" t="s">
        <v>247</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3">
        <v>7.1999999999999995E-2</v>
      </c>
      <c r="AL82" s="24"/>
      <c r="AM82" s="115"/>
    </row>
    <row r="83" spans="1:39" ht="15" customHeight="1">
      <c r="A83" s="50" t="s">
        <v>1879</v>
      </c>
      <c r="B83" t="s">
        <v>1338</v>
      </c>
      <c r="C83" t="s">
        <v>1880</v>
      </c>
      <c r="D83" t="s">
        <v>1881</v>
      </c>
      <c r="E83" t="s">
        <v>247</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3">
        <v>8.2000000000000003E-2</v>
      </c>
      <c r="AL83" s="24"/>
      <c r="AM83" s="115"/>
    </row>
    <row r="84" spans="1:39" ht="15" customHeight="1">
      <c r="A84" s="50" t="s">
        <v>1882</v>
      </c>
      <c r="B84" t="s">
        <v>1342</v>
      </c>
      <c r="C84" t="s">
        <v>1883</v>
      </c>
      <c r="D84" t="s">
        <v>1884</v>
      </c>
      <c r="E84" t="s">
        <v>247</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3">
        <v>5.0999999999999997E-2</v>
      </c>
      <c r="AL84" s="24"/>
      <c r="AM84" s="115"/>
    </row>
    <row r="85" spans="1:39" ht="15" customHeight="1">
      <c r="A85" s="50" t="s">
        <v>1885</v>
      </c>
      <c r="B85" t="s">
        <v>1346</v>
      </c>
      <c r="C85" t="s">
        <v>1886</v>
      </c>
      <c r="D85" t="s">
        <v>1887</v>
      </c>
      <c r="E85" t="s">
        <v>247</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3">
        <v>4.7E-2</v>
      </c>
      <c r="AL85" s="24"/>
      <c r="AM85" s="115"/>
    </row>
    <row r="86" spans="1:39" ht="15" customHeight="1">
      <c r="A86" s="50" t="s">
        <v>1888</v>
      </c>
      <c r="B86" t="s">
        <v>1167</v>
      </c>
      <c r="C86" t="s">
        <v>1889</v>
      </c>
      <c r="D86" t="s">
        <v>1890</v>
      </c>
      <c r="E86" t="s">
        <v>247</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3">
        <v>6.0999999999999999E-2</v>
      </c>
      <c r="AL86" s="24"/>
      <c r="AM86" s="115"/>
    </row>
    <row r="87" spans="1:39" ht="15" customHeight="1">
      <c r="A87" s="50" t="s">
        <v>1891</v>
      </c>
      <c r="B87" t="s">
        <v>1338</v>
      </c>
      <c r="C87" t="s">
        <v>1892</v>
      </c>
      <c r="D87" t="s">
        <v>1893</v>
      </c>
      <c r="E87" t="s">
        <v>247</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3">
        <v>6.5000000000000002E-2</v>
      </c>
      <c r="AL87" s="24"/>
      <c r="AM87" s="115"/>
    </row>
    <row r="88" spans="1:39" ht="15" customHeight="1">
      <c r="A88" s="50" t="s">
        <v>1894</v>
      </c>
      <c r="B88" t="s">
        <v>1342</v>
      </c>
      <c r="C88" t="s">
        <v>1895</v>
      </c>
      <c r="D88" t="s">
        <v>1896</v>
      </c>
      <c r="E88" t="s">
        <v>247</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3">
        <v>5.6000000000000001E-2</v>
      </c>
      <c r="AL88" s="24"/>
      <c r="AM88" s="115"/>
    </row>
    <row r="89" spans="1:39" ht="15" customHeight="1">
      <c r="A89" s="50" t="s">
        <v>1897</v>
      </c>
      <c r="B89" t="s">
        <v>1346</v>
      </c>
      <c r="C89" t="s">
        <v>1898</v>
      </c>
      <c r="D89" t="s">
        <v>1899</v>
      </c>
      <c r="E89" t="s">
        <v>247</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3">
        <v>4.2000000000000003E-2</v>
      </c>
      <c r="AL89" s="24"/>
      <c r="AM89" s="115"/>
    </row>
    <row r="90" spans="1:39" ht="15" customHeight="1">
      <c r="A90" s="50" t="s">
        <v>1900</v>
      </c>
      <c r="B90" t="s">
        <v>1171</v>
      </c>
      <c r="C90" t="s">
        <v>1901</v>
      </c>
      <c r="D90" t="s">
        <v>1902</v>
      </c>
      <c r="E90" t="s">
        <v>247</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3">
        <v>8.7999999999999995E-2</v>
      </c>
      <c r="AL90" s="24"/>
      <c r="AM90" s="115"/>
    </row>
    <row r="91" spans="1:39" ht="15" customHeight="1">
      <c r="A91" s="50" t="s">
        <v>1903</v>
      </c>
      <c r="B91" t="s">
        <v>1338</v>
      </c>
      <c r="C91" t="s">
        <v>1904</v>
      </c>
      <c r="D91" t="s">
        <v>1905</v>
      </c>
      <c r="E91" t="s">
        <v>247</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3">
        <v>0.10199999999999999</v>
      </c>
      <c r="AL91" s="24"/>
      <c r="AM91" s="115"/>
    </row>
    <row r="92" spans="1:39" ht="15" customHeight="1">
      <c r="A92" s="50" t="s">
        <v>1906</v>
      </c>
      <c r="B92" t="s">
        <v>1342</v>
      </c>
      <c r="C92" t="s">
        <v>1907</v>
      </c>
      <c r="D92" t="s">
        <v>1908</v>
      </c>
      <c r="E92" t="s">
        <v>247</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3">
        <v>5.8999999999999997E-2</v>
      </c>
      <c r="AL92" s="24"/>
      <c r="AM92" s="115"/>
    </row>
    <row r="93" spans="1:39" ht="15" customHeight="1">
      <c r="A93" s="50" t="s">
        <v>1909</v>
      </c>
      <c r="B93" t="s">
        <v>1346</v>
      </c>
      <c r="C93" t="s">
        <v>1910</v>
      </c>
      <c r="D93" t="s">
        <v>1911</v>
      </c>
      <c r="E93" t="s">
        <v>247</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3">
        <v>8.4000000000000005E-2</v>
      </c>
      <c r="AL93" s="24"/>
      <c r="AM93" s="115"/>
    </row>
    <row r="94" spans="1:39" ht="15" customHeight="1">
      <c r="A94" s="50" t="s">
        <v>1912</v>
      </c>
      <c r="B94" t="s">
        <v>1175</v>
      </c>
      <c r="C94" t="s">
        <v>1913</v>
      </c>
      <c r="D94" t="s">
        <v>1914</v>
      </c>
      <c r="E94" t="s">
        <v>247</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3">
        <v>6.2E-2</v>
      </c>
      <c r="AL94" s="24"/>
      <c r="AM94" s="115"/>
    </row>
    <row r="95" spans="1:39" ht="15" customHeight="1">
      <c r="A95" s="50" t="s">
        <v>1915</v>
      </c>
      <c r="B95" t="s">
        <v>1338</v>
      </c>
      <c r="C95" t="s">
        <v>1916</v>
      </c>
      <c r="D95" t="s">
        <v>1917</v>
      </c>
      <c r="E95" t="s">
        <v>247</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3">
        <v>7.2999999999999995E-2</v>
      </c>
      <c r="AL95" s="24"/>
      <c r="AM95" s="115"/>
    </row>
    <row r="96" spans="1:39" ht="15" customHeight="1">
      <c r="A96" s="50" t="s">
        <v>1918</v>
      </c>
      <c r="B96" t="s">
        <v>1342</v>
      </c>
      <c r="C96" t="s">
        <v>1919</v>
      </c>
      <c r="D96" t="s">
        <v>1920</v>
      </c>
      <c r="E96" t="s">
        <v>247</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3">
        <v>5.1999999999999998E-2</v>
      </c>
      <c r="AL96" s="24"/>
      <c r="AM96" s="115"/>
    </row>
    <row r="97" spans="1:39" ht="15" customHeight="1">
      <c r="A97" s="50" t="s">
        <v>1921</v>
      </c>
      <c r="B97" t="s">
        <v>1346</v>
      </c>
      <c r="C97" t="s">
        <v>1922</v>
      </c>
      <c r="D97" t="s">
        <v>1923</v>
      </c>
      <c r="E97" t="s">
        <v>247</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3">
        <v>7.0000000000000007E-2</v>
      </c>
      <c r="AL97" s="24"/>
      <c r="AM97" s="115"/>
    </row>
    <row r="98" spans="1:39" ht="15" customHeight="1">
      <c r="A98" s="50" t="s">
        <v>1924</v>
      </c>
      <c r="B98" t="s">
        <v>1179</v>
      </c>
      <c r="C98" t="s">
        <v>1925</v>
      </c>
      <c r="D98" t="s">
        <v>1926</v>
      </c>
      <c r="E98" t="s">
        <v>247</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3">
        <v>5.3999999999999999E-2</v>
      </c>
      <c r="AL98" s="24"/>
      <c r="AM98" s="115"/>
    </row>
    <row r="99" spans="1:39" ht="15" customHeight="1">
      <c r="A99" s="50" t="s">
        <v>1927</v>
      </c>
      <c r="B99" t="s">
        <v>1338</v>
      </c>
      <c r="C99" t="s">
        <v>1928</v>
      </c>
      <c r="D99" t="s">
        <v>1929</v>
      </c>
      <c r="E99" t="s">
        <v>247</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3">
        <v>6.3E-2</v>
      </c>
      <c r="AL99" s="24"/>
      <c r="AM99" s="115"/>
    </row>
    <row r="100" spans="1:39" ht="15" customHeight="1">
      <c r="A100" s="50" t="s">
        <v>1930</v>
      </c>
      <c r="B100" t="s">
        <v>1342</v>
      </c>
      <c r="C100" t="s">
        <v>1931</v>
      </c>
      <c r="D100" t="s">
        <v>1932</v>
      </c>
      <c r="E100" t="s">
        <v>247</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3">
        <v>0.06</v>
      </c>
      <c r="AL100" s="24"/>
      <c r="AM100" s="115"/>
    </row>
    <row r="101" spans="1:39" ht="15" customHeight="1">
      <c r="A101" s="50" t="s">
        <v>1933</v>
      </c>
      <c r="B101" t="s">
        <v>1346</v>
      </c>
      <c r="C101" t="s">
        <v>1934</v>
      </c>
      <c r="D101" t="s">
        <v>1935</v>
      </c>
      <c r="E101" t="s">
        <v>247</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3">
        <v>1.9E-2</v>
      </c>
      <c r="AL101" s="24"/>
      <c r="AM101" s="115"/>
    </row>
    <row r="102" spans="1:39" ht="15" customHeight="1">
      <c r="A102" s="50" t="s">
        <v>1936</v>
      </c>
      <c r="B102" t="s">
        <v>1183</v>
      </c>
      <c r="C102" t="s">
        <v>1937</v>
      </c>
      <c r="D102" t="s">
        <v>1938</v>
      </c>
      <c r="E102" t="s">
        <v>247</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3">
        <v>5.1999999999999998E-2</v>
      </c>
      <c r="AL102" s="24"/>
      <c r="AM102" s="115"/>
    </row>
    <row r="103" spans="1:39" ht="15" customHeight="1">
      <c r="A103" s="50" t="s">
        <v>1939</v>
      </c>
      <c r="B103" t="s">
        <v>1338</v>
      </c>
      <c r="C103" t="s">
        <v>1940</v>
      </c>
      <c r="D103" t="s">
        <v>1941</v>
      </c>
      <c r="E103" t="s">
        <v>247</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3">
        <v>5.3999999999999999E-2</v>
      </c>
      <c r="AL103" s="24"/>
      <c r="AM103" s="115"/>
    </row>
    <row r="104" spans="1:39" ht="15" customHeight="1">
      <c r="A104" s="50" t="s">
        <v>1942</v>
      </c>
      <c r="B104" t="s">
        <v>1342</v>
      </c>
      <c r="C104" t="s">
        <v>1943</v>
      </c>
      <c r="D104" t="s">
        <v>1944</v>
      </c>
      <c r="E104" t="s">
        <v>247</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3">
        <v>4.2999999999999997E-2</v>
      </c>
      <c r="AL104" s="24"/>
      <c r="AM104" s="115"/>
    </row>
    <row r="105" spans="1:39" ht="15" customHeight="1">
      <c r="A105" s="50" t="s">
        <v>1945</v>
      </c>
      <c r="B105" t="s">
        <v>1346</v>
      </c>
      <c r="C105" t="s">
        <v>1946</v>
      </c>
      <c r="D105" t="s">
        <v>1947</v>
      </c>
      <c r="E105" t="s">
        <v>247</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3">
        <v>2.1000000000000001E-2</v>
      </c>
      <c r="AL105" s="24"/>
      <c r="AM105" s="115"/>
    </row>
    <row r="106" spans="1:39" ht="15" customHeight="1">
      <c r="A106" s="50" t="s">
        <v>1948</v>
      </c>
      <c r="B106" t="s">
        <v>1187</v>
      </c>
      <c r="C106" t="s">
        <v>1949</v>
      </c>
      <c r="D106" t="s">
        <v>1950</v>
      </c>
      <c r="E106" t="s">
        <v>247</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3">
        <v>3.2000000000000001E-2</v>
      </c>
      <c r="AL106" s="24"/>
      <c r="AM106" s="115"/>
    </row>
    <row r="107" spans="1:39" ht="15" customHeight="1">
      <c r="A107" s="50" t="s">
        <v>1951</v>
      </c>
      <c r="B107" t="s">
        <v>1338</v>
      </c>
      <c r="C107" t="s">
        <v>1952</v>
      </c>
      <c r="D107" t="s">
        <v>1953</v>
      </c>
      <c r="E107" t="s">
        <v>247</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3">
        <v>3.6999999999999998E-2</v>
      </c>
      <c r="AL107" s="24"/>
      <c r="AM107" s="115"/>
    </row>
    <row r="108" spans="1:39" ht="15" customHeight="1">
      <c r="A108" s="50" t="s">
        <v>1954</v>
      </c>
      <c r="B108" t="s">
        <v>1342</v>
      </c>
      <c r="C108" t="s">
        <v>1955</v>
      </c>
      <c r="D108" t="s">
        <v>1956</v>
      </c>
      <c r="E108" t="s">
        <v>247</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3">
        <v>3.2000000000000001E-2</v>
      </c>
      <c r="AL108" s="24"/>
      <c r="AM108" s="115"/>
    </row>
    <row r="109" spans="1:39" ht="15" customHeight="1">
      <c r="A109" s="50" t="s">
        <v>1957</v>
      </c>
      <c r="B109" t="s">
        <v>1346</v>
      </c>
      <c r="C109" t="s">
        <v>1958</v>
      </c>
      <c r="D109" t="s">
        <v>1959</v>
      </c>
      <c r="E109" t="s">
        <v>247</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3">
        <v>3.0000000000000001E-3</v>
      </c>
      <c r="AL109" s="24"/>
      <c r="AM109" s="115"/>
    </row>
    <row r="110" spans="1:39" ht="15" customHeight="1">
      <c r="A110" s="50" t="s">
        <v>1960</v>
      </c>
      <c r="B110" t="s">
        <v>1191</v>
      </c>
      <c r="C110" t="s">
        <v>1961</v>
      </c>
      <c r="D110" t="s">
        <v>1962</v>
      </c>
      <c r="E110" t="s">
        <v>247</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3">
        <v>5.5E-2</v>
      </c>
      <c r="AL110" s="24"/>
      <c r="AM110" s="115"/>
    </row>
    <row r="111" spans="1:39" ht="15" customHeight="1">
      <c r="A111" s="50" t="s">
        <v>1963</v>
      </c>
      <c r="B111" t="s">
        <v>1338</v>
      </c>
      <c r="C111" t="s">
        <v>1964</v>
      </c>
      <c r="D111" t="s">
        <v>1965</v>
      </c>
      <c r="E111" t="s">
        <v>247</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3">
        <v>6.3E-2</v>
      </c>
      <c r="AL111" s="24"/>
      <c r="AM111" s="115"/>
    </row>
    <row r="112" spans="1:39" ht="15" customHeight="1">
      <c r="A112" s="50" t="s">
        <v>1966</v>
      </c>
      <c r="B112" t="s">
        <v>1342</v>
      </c>
      <c r="C112" t="s">
        <v>1967</v>
      </c>
      <c r="D112" t="s">
        <v>1968</v>
      </c>
      <c r="E112" t="s">
        <v>247</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3">
        <v>4.2999999999999997E-2</v>
      </c>
      <c r="AL112" s="24"/>
      <c r="AM112" s="115"/>
    </row>
    <row r="113" spans="1:39" ht="15" customHeight="1">
      <c r="A113" s="50" t="s">
        <v>1969</v>
      </c>
      <c r="B113" t="s">
        <v>1346</v>
      </c>
      <c r="C113" t="s">
        <v>1970</v>
      </c>
      <c r="D113" t="s">
        <v>1971</v>
      </c>
      <c r="E113" t="s">
        <v>247</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3">
        <v>3.5999999999999997E-2</v>
      </c>
      <c r="AL113" s="24"/>
      <c r="AM113" s="115"/>
    </row>
    <row r="114" spans="1:39" ht="15" customHeight="1">
      <c r="A114" s="50" t="s">
        <v>1972</v>
      </c>
      <c r="B114" t="s">
        <v>1195</v>
      </c>
      <c r="C114" t="s">
        <v>1973</v>
      </c>
      <c r="D114" t="s">
        <v>1974</v>
      </c>
      <c r="E114" t="s">
        <v>247</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3">
        <v>0.08</v>
      </c>
      <c r="AL114" s="24"/>
      <c r="AM114" s="115"/>
    </row>
    <row r="115" spans="1:39" ht="15" customHeight="1">
      <c r="A115" s="50" t="s">
        <v>1975</v>
      </c>
      <c r="B115" t="s">
        <v>1338</v>
      </c>
      <c r="C115" t="s">
        <v>1976</v>
      </c>
      <c r="D115" t="s">
        <v>1977</v>
      </c>
      <c r="E115" t="s">
        <v>247</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3">
        <v>8.4000000000000005E-2</v>
      </c>
      <c r="AL115" s="24"/>
      <c r="AM115" s="115"/>
    </row>
    <row r="116" spans="1:39" ht="15" customHeight="1">
      <c r="A116" s="50" t="s">
        <v>1978</v>
      </c>
      <c r="B116" t="s">
        <v>1342</v>
      </c>
      <c r="C116" t="s">
        <v>1979</v>
      </c>
      <c r="D116" t="s">
        <v>1980</v>
      </c>
      <c r="E116" t="s">
        <v>247</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3">
        <v>7.3999999999999996E-2</v>
      </c>
      <c r="AL116" s="24"/>
      <c r="AM116" s="115"/>
    </row>
    <row r="117" spans="1:39" ht="15" customHeight="1">
      <c r="A117" s="50" t="s">
        <v>1981</v>
      </c>
      <c r="B117" t="s">
        <v>1346</v>
      </c>
      <c r="C117" t="s">
        <v>1982</v>
      </c>
      <c r="D117" t="s">
        <v>1983</v>
      </c>
      <c r="E117" t="s">
        <v>247</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3">
        <v>5.7000000000000002E-2</v>
      </c>
      <c r="AL117" s="24"/>
      <c r="AM117" s="115"/>
    </row>
    <row r="118" spans="1:39" ht="15" customHeight="1">
      <c r="A118" s="50" t="s">
        <v>1984</v>
      </c>
      <c r="B118" t="s">
        <v>1199</v>
      </c>
      <c r="C118" t="s">
        <v>1985</v>
      </c>
      <c r="D118" t="s">
        <v>1986</v>
      </c>
      <c r="E118" t="s">
        <v>247</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3">
        <v>6.4000000000000001E-2</v>
      </c>
      <c r="AL118" s="24"/>
      <c r="AM118" s="115"/>
    </row>
    <row r="119" spans="1:39" ht="15" customHeight="1">
      <c r="A119" s="50" t="s">
        <v>1987</v>
      </c>
      <c r="B119" t="s">
        <v>1338</v>
      </c>
      <c r="C119" t="s">
        <v>1988</v>
      </c>
      <c r="D119" t="s">
        <v>1989</v>
      </c>
      <c r="E119" t="s">
        <v>247</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3">
        <v>7.1999999999999995E-2</v>
      </c>
      <c r="AL119" s="24"/>
      <c r="AM119" s="115"/>
    </row>
    <row r="120" spans="1:39" ht="15" customHeight="1">
      <c r="A120" s="50" t="s">
        <v>1990</v>
      </c>
      <c r="B120" t="s">
        <v>1342</v>
      </c>
      <c r="C120" t="s">
        <v>1991</v>
      </c>
      <c r="D120" t="s">
        <v>1992</v>
      </c>
      <c r="E120" t="s">
        <v>247</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3">
        <v>5.5E-2</v>
      </c>
      <c r="AL120" s="24"/>
      <c r="AM120" s="115"/>
    </row>
    <row r="121" spans="1:39" ht="15" customHeight="1">
      <c r="A121" s="50" t="s">
        <v>1993</v>
      </c>
      <c r="B121" t="s">
        <v>1346</v>
      </c>
      <c r="C121" t="s">
        <v>1994</v>
      </c>
      <c r="D121" t="s">
        <v>1995</v>
      </c>
      <c r="E121" t="s">
        <v>247</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3">
        <v>5.5E-2</v>
      </c>
      <c r="AL121" s="24"/>
      <c r="AM121" s="115"/>
    </row>
    <row r="122" spans="1:39" ht="15" customHeight="1">
      <c r="A122" s="50" t="s">
        <v>1996</v>
      </c>
      <c r="B122" t="s">
        <v>1329</v>
      </c>
      <c r="C122" t="s">
        <v>1997</v>
      </c>
      <c r="D122" t="s">
        <v>1998</v>
      </c>
      <c r="E122" t="s">
        <v>247</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3">
        <v>5.8000000000000003E-2</v>
      </c>
      <c r="AL122" s="28"/>
      <c r="AM122" s="117"/>
    </row>
    <row r="123" spans="1:39" ht="15" customHeight="1">
      <c r="A123" s="106"/>
      <c r="B123" t="s">
        <v>1999</v>
      </c>
      <c r="D123" t="s">
        <v>2000</v>
      </c>
    </row>
    <row r="124" spans="1:39" ht="15" customHeight="1">
      <c r="A124" s="50" t="s">
        <v>2001</v>
      </c>
      <c r="B124" t="s">
        <v>1150</v>
      </c>
      <c r="C124" t="s">
        <v>2002</v>
      </c>
      <c r="D124" t="s">
        <v>2003</v>
      </c>
      <c r="E124" t="s">
        <v>247</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3">
        <v>-0.106</v>
      </c>
      <c r="AL124" s="24"/>
      <c r="AM124" s="115"/>
    </row>
    <row r="125" spans="1:39" ht="15" customHeight="1">
      <c r="A125" s="50" t="s">
        <v>2004</v>
      </c>
      <c r="B125" t="s">
        <v>1338</v>
      </c>
      <c r="C125" t="s">
        <v>2005</v>
      </c>
      <c r="D125" t="s">
        <v>2006</v>
      </c>
      <c r="E125" t="s">
        <v>247</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c r="AL125" s="24"/>
      <c r="AM125" s="115"/>
    </row>
    <row r="126" spans="1:39" ht="15" customHeight="1">
      <c r="A126" s="50" t="s">
        <v>2007</v>
      </c>
      <c r="B126" t="s">
        <v>1342</v>
      </c>
      <c r="C126" t="s">
        <v>2008</v>
      </c>
      <c r="D126" t="s">
        <v>2009</v>
      </c>
      <c r="E126" t="s">
        <v>247</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435</v>
      </c>
      <c r="AL126" s="24"/>
      <c r="AM126" s="115"/>
    </row>
    <row r="127" spans="1:39" ht="15" customHeight="1">
      <c r="A127" s="50" t="s">
        <v>2010</v>
      </c>
      <c r="B127" t="s">
        <v>1346</v>
      </c>
      <c r="C127" t="s">
        <v>2011</v>
      </c>
      <c r="D127" t="s">
        <v>2012</v>
      </c>
      <c r="E127" t="s">
        <v>247</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3">
        <v>-0.08</v>
      </c>
      <c r="AL127" s="24"/>
      <c r="AM127" s="115"/>
    </row>
    <row r="128" spans="1:39" ht="15" customHeight="1">
      <c r="A128" s="50" t="s">
        <v>2013</v>
      </c>
      <c r="B128" t="s">
        <v>1155</v>
      </c>
      <c r="C128" t="s">
        <v>2014</v>
      </c>
      <c r="D128" t="s">
        <v>2015</v>
      </c>
      <c r="E128" t="s">
        <v>247</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3">
        <v>-0.109</v>
      </c>
      <c r="AL128" s="24"/>
      <c r="AM128" s="115"/>
    </row>
    <row r="129" spans="1:39" ht="15" customHeight="1">
      <c r="A129" s="50" t="s">
        <v>2016</v>
      </c>
      <c r="B129" t="s">
        <v>1338</v>
      </c>
      <c r="C129" t="s">
        <v>2017</v>
      </c>
      <c r="D129" t="s">
        <v>2018</v>
      </c>
      <c r="E129" t="s">
        <v>247</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435</v>
      </c>
      <c r="AL129" s="24"/>
      <c r="AM129" s="115"/>
    </row>
    <row r="130" spans="1:39" ht="15" customHeight="1">
      <c r="A130" s="50" t="s">
        <v>2019</v>
      </c>
      <c r="B130" t="s">
        <v>1342</v>
      </c>
      <c r="C130" t="s">
        <v>2020</v>
      </c>
      <c r="D130" t="s">
        <v>2021</v>
      </c>
      <c r="E130" t="s">
        <v>247</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435</v>
      </c>
      <c r="AL130" s="24"/>
      <c r="AM130" s="115"/>
    </row>
    <row r="131" spans="1:39" ht="15" customHeight="1">
      <c r="A131" s="50" t="s">
        <v>2022</v>
      </c>
      <c r="B131" t="s">
        <v>1346</v>
      </c>
      <c r="C131" t="s">
        <v>2023</v>
      </c>
      <c r="D131" t="s">
        <v>2024</v>
      </c>
      <c r="E131" t="s">
        <v>247</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3">
        <v>-9.0999999999999998E-2</v>
      </c>
      <c r="AL131" s="24"/>
      <c r="AM131" s="115"/>
    </row>
    <row r="132" spans="1:39" ht="15" customHeight="1">
      <c r="A132" s="50" t="s">
        <v>2025</v>
      </c>
      <c r="B132" t="s">
        <v>1159</v>
      </c>
      <c r="C132" t="s">
        <v>2026</v>
      </c>
      <c r="D132" t="s">
        <v>2027</v>
      </c>
      <c r="E132" t="s">
        <v>247</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3">
        <v>-0.19500000000000001</v>
      </c>
      <c r="AL132" s="24"/>
      <c r="AM132" s="115"/>
    </row>
    <row r="133" spans="1:39" ht="15" customHeight="1">
      <c r="A133" s="50" t="s">
        <v>2028</v>
      </c>
      <c r="B133" t="s">
        <v>1338</v>
      </c>
      <c r="C133" t="s">
        <v>2029</v>
      </c>
      <c r="D133" t="s">
        <v>2030</v>
      </c>
      <c r="E133" t="s">
        <v>247</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435</v>
      </c>
      <c r="AL133" s="24"/>
      <c r="AM133" s="115"/>
    </row>
    <row r="134" spans="1:39" ht="15" customHeight="1">
      <c r="A134" s="50" t="s">
        <v>2031</v>
      </c>
      <c r="B134" t="s">
        <v>1342</v>
      </c>
      <c r="C134" t="s">
        <v>2032</v>
      </c>
      <c r="D134" t="s">
        <v>2033</v>
      </c>
      <c r="E134" t="s">
        <v>247</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435</v>
      </c>
      <c r="AL134" s="24"/>
      <c r="AM134" s="115"/>
    </row>
    <row r="135" spans="1:39" ht="15" customHeight="1">
      <c r="A135" s="50" t="s">
        <v>2034</v>
      </c>
      <c r="B135" t="s">
        <v>1346</v>
      </c>
      <c r="C135" t="s">
        <v>2035</v>
      </c>
      <c r="D135" t="s">
        <v>2036</v>
      </c>
      <c r="E135" t="s">
        <v>247</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3">
        <v>-0.17299999999999999</v>
      </c>
      <c r="AL135" s="24"/>
      <c r="AM135" s="115"/>
    </row>
    <row r="136" spans="1:39" ht="15" customHeight="1">
      <c r="A136" s="50" t="s">
        <v>2037</v>
      </c>
      <c r="B136" t="s">
        <v>1163</v>
      </c>
      <c r="C136" t="s">
        <v>2038</v>
      </c>
      <c r="D136" t="s">
        <v>2039</v>
      </c>
      <c r="E136" t="s">
        <v>247</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3">
        <v>-7.6999999999999999E-2</v>
      </c>
      <c r="AL136" s="24"/>
      <c r="AM136" s="115"/>
    </row>
    <row r="137" spans="1:39" ht="15" customHeight="1">
      <c r="A137" s="50" t="s">
        <v>2040</v>
      </c>
      <c r="B137" t="s">
        <v>1338</v>
      </c>
      <c r="C137" t="s">
        <v>2041</v>
      </c>
      <c r="D137" t="s">
        <v>2042</v>
      </c>
      <c r="E137" t="s">
        <v>247</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435</v>
      </c>
      <c r="AL137" s="24"/>
      <c r="AM137" s="115"/>
    </row>
    <row r="138" spans="1:39" ht="15" customHeight="1">
      <c r="A138" s="50" t="s">
        <v>2043</v>
      </c>
      <c r="B138" t="s">
        <v>1342</v>
      </c>
      <c r="C138" t="s">
        <v>2044</v>
      </c>
      <c r="D138" t="s">
        <v>2045</v>
      </c>
      <c r="E138" t="s">
        <v>247</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435</v>
      </c>
      <c r="AL138" s="24"/>
      <c r="AM138" s="115"/>
    </row>
    <row r="139" spans="1:39" ht="15" customHeight="1">
      <c r="A139" s="50" t="s">
        <v>2046</v>
      </c>
      <c r="B139" t="s">
        <v>1346</v>
      </c>
      <c r="C139" t="s">
        <v>2047</v>
      </c>
      <c r="D139" t="s">
        <v>2048</v>
      </c>
      <c r="E139" t="s">
        <v>247</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3">
        <v>-0.04</v>
      </c>
      <c r="AL139" s="24"/>
      <c r="AM139" s="115"/>
    </row>
    <row r="140" spans="1:39" ht="15" customHeight="1">
      <c r="A140" s="50" t="s">
        <v>2049</v>
      </c>
      <c r="B140" t="s">
        <v>1167</v>
      </c>
      <c r="C140" t="s">
        <v>2050</v>
      </c>
      <c r="D140" t="s">
        <v>2051</v>
      </c>
      <c r="E140" t="s">
        <v>247</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435</v>
      </c>
      <c r="AL140" s="24"/>
      <c r="AM140" s="115"/>
    </row>
    <row r="141" spans="1:39" ht="15" customHeight="1">
      <c r="A141" s="50" t="s">
        <v>2052</v>
      </c>
      <c r="B141" t="s">
        <v>1338</v>
      </c>
      <c r="C141" t="s">
        <v>2053</v>
      </c>
      <c r="D141" t="s">
        <v>2054</v>
      </c>
      <c r="E141" t="s">
        <v>247</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435</v>
      </c>
      <c r="AL141" s="24"/>
      <c r="AM141" s="115"/>
    </row>
    <row r="142" spans="1:39" ht="15" customHeight="1">
      <c r="A142" s="50" t="s">
        <v>2055</v>
      </c>
      <c r="B142" t="s">
        <v>1342</v>
      </c>
      <c r="C142" t="s">
        <v>2056</v>
      </c>
      <c r="D142" t="s">
        <v>2057</v>
      </c>
      <c r="E142" t="s">
        <v>247</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435</v>
      </c>
      <c r="AL142" s="24"/>
      <c r="AM142" s="115"/>
    </row>
    <row r="143" spans="1:39" ht="15" customHeight="1">
      <c r="A143" s="50" t="s">
        <v>2058</v>
      </c>
      <c r="B143" t="s">
        <v>1346</v>
      </c>
      <c r="C143" t="s">
        <v>2059</v>
      </c>
      <c r="D143" t="s">
        <v>2060</v>
      </c>
      <c r="E143" t="s">
        <v>247</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435</v>
      </c>
      <c r="AL143" s="24"/>
      <c r="AM143" s="115"/>
    </row>
    <row r="144" spans="1:39" ht="15" customHeight="1">
      <c r="A144" s="50" t="s">
        <v>2061</v>
      </c>
      <c r="B144" t="s">
        <v>1171</v>
      </c>
      <c r="C144" t="s">
        <v>2062</v>
      </c>
      <c r="D144" t="s">
        <v>2063</v>
      </c>
      <c r="E144" t="s">
        <v>247</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3">
        <v>-0.159</v>
      </c>
      <c r="AL144" s="24"/>
      <c r="AM144" s="115"/>
    </row>
    <row r="145" spans="1:39" ht="15" customHeight="1">
      <c r="A145" s="50" t="s">
        <v>2064</v>
      </c>
      <c r="B145" t="s">
        <v>1338</v>
      </c>
      <c r="C145" t="s">
        <v>2065</v>
      </c>
      <c r="D145" t="s">
        <v>2066</v>
      </c>
      <c r="E145" t="s">
        <v>247</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435</v>
      </c>
      <c r="AL145" s="24"/>
      <c r="AM145" s="115"/>
    </row>
    <row r="146" spans="1:39" ht="15" customHeight="1">
      <c r="A146" s="50" t="s">
        <v>2067</v>
      </c>
      <c r="B146" t="s">
        <v>1342</v>
      </c>
      <c r="C146" t="s">
        <v>2068</v>
      </c>
      <c r="D146" t="s">
        <v>2069</v>
      </c>
      <c r="E146" t="s">
        <v>247</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435</v>
      </c>
      <c r="AL146" s="24"/>
      <c r="AM146" s="115"/>
    </row>
    <row r="147" spans="1:39" ht="15" customHeight="1">
      <c r="A147" s="50" t="s">
        <v>2070</v>
      </c>
      <c r="B147" t="s">
        <v>1346</v>
      </c>
      <c r="C147" t="s">
        <v>2071</v>
      </c>
      <c r="D147" t="s">
        <v>2072</v>
      </c>
      <c r="E147" t="s">
        <v>247</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3">
        <v>-0.13900000000000001</v>
      </c>
      <c r="AL147" s="24"/>
      <c r="AM147" s="115"/>
    </row>
    <row r="148" spans="1:39" ht="15" customHeight="1">
      <c r="A148" s="50" t="s">
        <v>2073</v>
      </c>
      <c r="B148" t="s">
        <v>1175</v>
      </c>
      <c r="C148" t="s">
        <v>2074</v>
      </c>
      <c r="D148" t="s">
        <v>2075</v>
      </c>
      <c r="E148" t="s">
        <v>247</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3">
        <v>-8.1000000000000003E-2</v>
      </c>
      <c r="AL148" s="24"/>
      <c r="AM148" s="115"/>
    </row>
    <row r="149" spans="1:39" ht="15" customHeight="1">
      <c r="A149" s="50" t="s">
        <v>2076</v>
      </c>
      <c r="B149" t="s">
        <v>1338</v>
      </c>
      <c r="C149" t="s">
        <v>2077</v>
      </c>
      <c r="D149" t="s">
        <v>2078</v>
      </c>
      <c r="E149" t="s">
        <v>247</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3">
        <v>-7.0999999999999994E-2</v>
      </c>
      <c r="AL149" s="24"/>
      <c r="AM149" s="115"/>
    </row>
    <row r="150" spans="1:39" ht="15" customHeight="1">
      <c r="A150" s="50" t="s">
        <v>2079</v>
      </c>
      <c r="B150" t="s">
        <v>1342</v>
      </c>
      <c r="C150" t="s">
        <v>2080</v>
      </c>
      <c r="D150" t="s">
        <v>2081</v>
      </c>
      <c r="E150" t="s">
        <v>247</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435</v>
      </c>
      <c r="AL150" s="24"/>
      <c r="AM150" s="115"/>
    </row>
    <row r="151" spans="1:39" ht="15" customHeight="1">
      <c r="A151" s="50" t="s">
        <v>2082</v>
      </c>
      <c r="B151" t="s">
        <v>1346</v>
      </c>
      <c r="C151" t="s">
        <v>2083</v>
      </c>
      <c r="D151" t="s">
        <v>2084</v>
      </c>
      <c r="E151" t="s">
        <v>247</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3">
        <v>-5.8999999999999997E-2</v>
      </c>
      <c r="AL151" s="24"/>
      <c r="AM151" s="115"/>
    </row>
    <row r="152" spans="1:39" ht="15" customHeight="1">
      <c r="A152" s="50" t="s">
        <v>2085</v>
      </c>
      <c r="B152" t="s">
        <v>1179</v>
      </c>
      <c r="C152" t="s">
        <v>2086</v>
      </c>
      <c r="D152" t="s">
        <v>2087</v>
      </c>
      <c r="E152" t="s">
        <v>247</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3">
        <v>-0.06</v>
      </c>
      <c r="AL152" s="24"/>
      <c r="AM152" s="115"/>
    </row>
    <row r="153" spans="1:39" ht="15" customHeight="1">
      <c r="A153" s="50" t="s">
        <v>2088</v>
      </c>
      <c r="B153" t="s">
        <v>1338</v>
      </c>
      <c r="C153" t="s">
        <v>2089</v>
      </c>
      <c r="D153" t="s">
        <v>2090</v>
      </c>
      <c r="E153" t="s">
        <v>247</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3">
        <v>-6.9000000000000006E-2</v>
      </c>
      <c r="AL153" s="24"/>
      <c r="AM153" s="115"/>
    </row>
    <row r="154" spans="1:39" ht="15" customHeight="1">
      <c r="A154" s="50" t="s">
        <v>2091</v>
      </c>
      <c r="B154" t="s">
        <v>1342</v>
      </c>
      <c r="C154" t="s">
        <v>2092</v>
      </c>
      <c r="D154" t="s">
        <v>2093</v>
      </c>
      <c r="E154" t="s">
        <v>247</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435</v>
      </c>
      <c r="AL154" s="24"/>
      <c r="AM154" s="115"/>
    </row>
    <row r="155" spans="1:39" ht="15" customHeight="1">
      <c r="A155" s="50" t="s">
        <v>2094</v>
      </c>
      <c r="B155" t="s">
        <v>1346</v>
      </c>
      <c r="C155" t="s">
        <v>2095</v>
      </c>
      <c r="D155" t="s">
        <v>2096</v>
      </c>
      <c r="E155" t="s">
        <v>247</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3">
        <v>-3.7999999999999999E-2</v>
      </c>
      <c r="AL155" s="24"/>
      <c r="AM155" s="115"/>
    </row>
    <row r="156" spans="1:39" ht="15" customHeight="1">
      <c r="A156" s="50" t="s">
        <v>2097</v>
      </c>
      <c r="B156" t="s">
        <v>1183</v>
      </c>
      <c r="C156" t="s">
        <v>2098</v>
      </c>
      <c r="D156" t="s">
        <v>2099</v>
      </c>
      <c r="E156" t="s">
        <v>247</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3">
        <v>-0.129</v>
      </c>
      <c r="AL156" s="24"/>
      <c r="AM156" s="115"/>
    </row>
    <row r="157" spans="1:39" ht="15" customHeight="1">
      <c r="A157" s="50" t="s">
        <v>2100</v>
      </c>
      <c r="B157" t="s">
        <v>1338</v>
      </c>
      <c r="C157" t="s">
        <v>2101</v>
      </c>
      <c r="D157" t="s">
        <v>2102</v>
      </c>
      <c r="E157" t="s">
        <v>247</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435</v>
      </c>
      <c r="AL157" s="24"/>
      <c r="AM157" s="115"/>
    </row>
    <row r="158" spans="1:39" ht="15" customHeight="1">
      <c r="A158" s="50" t="s">
        <v>2103</v>
      </c>
      <c r="B158" t="s">
        <v>1342</v>
      </c>
      <c r="C158" t="s">
        <v>2104</v>
      </c>
      <c r="D158" t="s">
        <v>2105</v>
      </c>
      <c r="E158" t="s">
        <v>247</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435</v>
      </c>
      <c r="AL158" s="24"/>
      <c r="AM158" s="115"/>
    </row>
    <row r="159" spans="1:39" ht="15" customHeight="1">
      <c r="A159" s="50" t="s">
        <v>2106</v>
      </c>
      <c r="B159" t="s">
        <v>1346</v>
      </c>
      <c r="C159" t="s">
        <v>2107</v>
      </c>
      <c r="D159" t="s">
        <v>2108</v>
      </c>
      <c r="E159" t="s">
        <v>247</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3">
        <v>-5.7000000000000002E-2</v>
      </c>
      <c r="AL159" s="24"/>
      <c r="AM159" s="115"/>
    </row>
    <row r="160" spans="1:39" ht="15" customHeight="1">
      <c r="A160" s="50" t="s">
        <v>2109</v>
      </c>
      <c r="B160" t="s">
        <v>1187</v>
      </c>
      <c r="C160" t="s">
        <v>2110</v>
      </c>
      <c r="D160" t="s">
        <v>2111</v>
      </c>
      <c r="E160" t="s">
        <v>247</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3">
        <v>-9.5000000000000001E-2</v>
      </c>
      <c r="AL160" s="24"/>
      <c r="AM160" s="115"/>
    </row>
    <row r="161" spans="1:39" ht="15" customHeight="1">
      <c r="A161" s="50" t="s">
        <v>2112</v>
      </c>
      <c r="B161" t="s">
        <v>1338</v>
      </c>
      <c r="C161" t="s">
        <v>2113</v>
      </c>
      <c r="D161" t="s">
        <v>2114</v>
      </c>
      <c r="E161" t="s">
        <v>247</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3">
        <v>-7.1999999999999995E-2</v>
      </c>
      <c r="AL161" s="24"/>
      <c r="AM161" s="115"/>
    </row>
    <row r="162" spans="1:39" ht="15" customHeight="1">
      <c r="A162" s="50" t="s">
        <v>2115</v>
      </c>
      <c r="B162" t="s">
        <v>1342</v>
      </c>
      <c r="C162" t="s">
        <v>2116</v>
      </c>
      <c r="D162" t="s">
        <v>2117</v>
      </c>
      <c r="E162" t="s">
        <v>247</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435</v>
      </c>
      <c r="AL162" s="24"/>
      <c r="AM162" s="115"/>
    </row>
    <row r="163" spans="1:39" ht="15" customHeight="1">
      <c r="A163" s="50" t="s">
        <v>2118</v>
      </c>
      <c r="B163" t="s">
        <v>1346</v>
      </c>
      <c r="C163" t="s">
        <v>2119</v>
      </c>
      <c r="D163" t="s">
        <v>2120</v>
      </c>
      <c r="E163" t="s">
        <v>247</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435</v>
      </c>
      <c r="AL163" s="24"/>
      <c r="AM163" s="115"/>
    </row>
    <row r="164" spans="1:39" ht="15" customHeight="1">
      <c r="A164" s="50" t="s">
        <v>2121</v>
      </c>
      <c r="B164" t="s">
        <v>1191</v>
      </c>
      <c r="C164" t="s">
        <v>2122</v>
      </c>
      <c r="D164" t="s">
        <v>2123</v>
      </c>
      <c r="E164" t="s">
        <v>247</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3">
        <v>-9.5000000000000001E-2</v>
      </c>
      <c r="AL164" s="24"/>
      <c r="AM164" s="115"/>
    </row>
    <row r="165" spans="1:39" ht="15" customHeight="1">
      <c r="A165" s="50" t="s">
        <v>2124</v>
      </c>
      <c r="B165" t="s">
        <v>1338</v>
      </c>
      <c r="C165" t="s">
        <v>2125</v>
      </c>
      <c r="D165" t="s">
        <v>2126</v>
      </c>
      <c r="E165" t="s">
        <v>247</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435</v>
      </c>
      <c r="AL165" s="24"/>
      <c r="AM165" s="115"/>
    </row>
    <row r="166" spans="1:39" ht="15" customHeight="1">
      <c r="A166" s="50" t="s">
        <v>2127</v>
      </c>
      <c r="B166" t="s">
        <v>1342</v>
      </c>
      <c r="C166" t="s">
        <v>2128</v>
      </c>
      <c r="D166" t="s">
        <v>2129</v>
      </c>
      <c r="E166" t="s">
        <v>247</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435</v>
      </c>
      <c r="AL166" s="24"/>
      <c r="AM166" s="115"/>
    </row>
    <row r="167" spans="1:39" ht="15" customHeight="1">
      <c r="A167" s="50" t="s">
        <v>2130</v>
      </c>
      <c r="B167" t="s">
        <v>1346</v>
      </c>
      <c r="C167" t="s">
        <v>2131</v>
      </c>
      <c r="D167" t="s">
        <v>2132</v>
      </c>
      <c r="E167" t="s">
        <v>247</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3">
        <v>-5.0999999999999997E-2</v>
      </c>
      <c r="AL167" s="24"/>
      <c r="AM167" s="115"/>
    </row>
    <row r="168" spans="1:39" ht="15" customHeight="1">
      <c r="A168" s="50" t="s">
        <v>2133</v>
      </c>
      <c r="B168" t="s">
        <v>1195</v>
      </c>
      <c r="C168" t="s">
        <v>2134</v>
      </c>
      <c r="D168" t="s">
        <v>2135</v>
      </c>
      <c r="E168" t="s">
        <v>247</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3">
        <v>-0.13300000000000001</v>
      </c>
      <c r="AL168" s="24"/>
      <c r="AM168" s="115"/>
    </row>
    <row r="169" spans="1:39" ht="15" customHeight="1">
      <c r="A169" s="50" t="s">
        <v>2136</v>
      </c>
      <c r="B169" t="s">
        <v>1338</v>
      </c>
      <c r="C169" t="s">
        <v>2137</v>
      </c>
      <c r="D169" t="s">
        <v>2138</v>
      </c>
      <c r="E169" t="s">
        <v>247</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435</v>
      </c>
      <c r="AL169" s="24"/>
      <c r="AM169" s="115"/>
    </row>
    <row r="170" spans="1:39" ht="15" customHeight="1">
      <c r="A170" s="50" t="s">
        <v>2139</v>
      </c>
      <c r="B170" t="s">
        <v>1342</v>
      </c>
      <c r="C170" t="s">
        <v>2140</v>
      </c>
      <c r="D170" t="s">
        <v>2141</v>
      </c>
      <c r="E170" t="s">
        <v>247</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435</v>
      </c>
      <c r="AL170" s="24"/>
      <c r="AM170" s="115"/>
    </row>
    <row r="171" spans="1:39" ht="15" customHeight="1">
      <c r="A171" s="50" t="s">
        <v>2142</v>
      </c>
      <c r="B171" t="s">
        <v>1346</v>
      </c>
      <c r="C171" t="s">
        <v>2143</v>
      </c>
      <c r="D171" t="s">
        <v>2144</v>
      </c>
      <c r="E171" t="s">
        <v>247</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3">
        <v>-8.4000000000000005E-2</v>
      </c>
      <c r="AL171" s="24"/>
      <c r="AM171" s="115"/>
    </row>
    <row r="172" spans="1:39" ht="15" customHeight="1">
      <c r="A172" s="50" t="s">
        <v>2145</v>
      </c>
      <c r="B172" t="s">
        <v>1199</v>
      </c>
      <c r="C172" t="s">
        <v>2146</v>
      </c>
      <c r="D172" t="s">
        <v>2147</v>
      </c>
      <c r="E172" t="s">
        <v>247</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3">
        <v>-0.13300000000000001</v>
      </c>
      <c r="AL172" s="24"/>
      <c r="AM172" s="115"/>
    </row>
    <row r="173" spans="1:39" ht="15" customHeight="1">
      <c r="A173" s="50" t="s">
        <v>2148</v>
      </c>
      <c r="B173" t="s">
        <v>1338</v>
      </c>
      <c r="C173" t="s">
        <v>2149</v>
      </c>
      <c r="D173" t="s">
        <v>2150</v>
      </c>
      <c r="E173" t="s">
        <v>247</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435</v>
      </c>
      <c r="AL173" s="24"/>
      <c r="AM173" s="115"/>
    </row>
    <row r="174" spans="1:39" ht="15" customHeight="1">
      <c r="A174" s="50" t="s">
        <v>2151</v>
      </c>
      <c r="B174" t="s">
        <v>1342</v>
      </c>
      <c r="C174" t="s">
        <v>2152</v>
      </c>
      <c r="D174" t="s">
        <v>2153</v>
      </c>
      <c r="E174" t="s">
        <v>247</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3">
        <v>-7.2999999999999995E-2</v>
      </c>
      <c r="AL174" s="24"/>
      <c r="AM174" s="115"/>
    </row>
    <row r="175" spans="1:39" ht="15" customHeight="1">
      <c r="A175" s="50" t="s">
        <v>2154</v>
      </c>
      <c r="B175" t="s">
        <v>1346</v>
      </c>
      <c r="C175" t="s">
        <v>2155</v>
      </c>
      <c r="D175" t="s">
        <v>2156</v>
      </c>
      <c r="E175" t="s">
        <v>247</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435</v>
      </c>
      <c r="AL175" s="24"/>
      <c r="AM175" s="115"/>
    </row>
    <row r="176" spans="1:39" ht="15" customHeight="1">
      <c r="A176" s="50" t="s">
        <v>2157</v>
      </c>
      <c r="B176" t="s">
        <v>1329</v>
      </c>
      <c r="C176" t="s">
        <v>2158</v>
      </c>
      <c r="D176" t="s">
        <v>2159</v>
      </c>
      <c r="E176" t="s">
        <v>247</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3">
        <v>-0.104</v>
      </c>
      <c r="AL176" s="28"/>
      <c r="AM176" s="117"/>
    </row>
    <row r="177" spans="1:39" ht="15" customHeight="1">
      <c r="A177" s="106"/>
      <c r="B177" t="s">
        <v>2160</v>
      </c>
      <c r="D177" t="s">
        <v>2161</v>
      </c>
    </row>
    <row r="178" spans="1:39" ht="15" customHeight="1">
      <c r="A178" s="50" t="s">
        <v>2162</v>
      </c>
      <c r="B178" t="s">
        <v>1150</v>
      </c>
      <c r="C178" t="s">
        <v>2163</v>
      </c>
      <c r="D178" t="s">
        <v>2164</v>
      </c>
      <c r="E178" t="s">
        <v>247</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3">
        <v>1.7000000000000001E-2</v>
      </c>
      <c r="AL178" s="24"/>
      <c r="AM178" s="115"/>
    </row>
    <row r="179" spans="1:39" ht="15" customHeight="1">
      <c r="A179" s="50" t="s">
        <v>2165</v>
      </c>
      <c r="B179" t="s">
        <v>1155</v>
      </c>
      <c r="C179" t="s">
        <v>2166</v>
      </c>
      <c r="D179" t="s">
        <v>2167</v>
      </c>
      <c r="E179" t="s">
        <v>247</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3">
        <v>4.0000000000000001E-3</v>
      </c>
      <c r="AL179" s="24"/>
      <c r="AM179" s="115"/>
    </row>
    <row r="180" spans="1:39" ht="15" customHeight="1">
      <c r="A180" s="50" t="s">
        <v>2168</v>
      </c>
      <c r="B180" t="s">
        <v>1159</v>
      </c>
      <c r="C180" t="s">
        <v>2169</v>
      </c>
      <c r="D180" t="s">
        <v>2170</v>
      </c>
      <c r="E180" t="s">
        <v>247</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3">
        <v>1.7999999999999999E-2</v>
      </c>
      <c r="AL180" s="24"/>
      <c r="AM180" s="115"/>
    </row>
    <row r="181" spans="1:39" ht="15" customHeight="1">
      <c r="A181" s="50" t="s">
        <v>2171</v>
      </c>
      <c r="B181" t="s">
        <v>1163</v>
      </c>
      <c r="C181" t="s">
        <v>2172</v>
      </c>
      <c r="D181" t="s">
        <v>2173</v>
      </c>
      <c r="E181" t="s">
        <v>247</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3">
        <v>0.01</v>
      </c>
      <c r="AL181" s="24"/>
      <c r="AM181" s="115"/>
    </row>
    <row r="182" spans="1:39" ht="15" customHeight="1">
      <c r="A182" s="50" t="s">
        <v>2174</v>
      </c>
      <c r="B182" t="s">
        <v>1167</v>
      </c>
      <c r="C182" t="s">
        <v>2175</v>
      </c>
      <c r="D182" t="s">
        <v>2176</v>
      </c>
      <c r="E182" t="s">
        <v>247</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3">
        <v>7.0000000000000001E-3</v>
      </c>
      <c r="AL182" s="24"/>
      <c r="AM182" s="115"/>
    </row>
    <row r="183" spans="1:39" ht="15" customHeight="1">
      <c r="A183" s="50" t="s">
        <v>2177</v>
      </c>
      <c r="B183" t="s">
        <v>1171</v>
      </c>
      <c r="C183" t="s">
        <v>2178</v>
      </c>
      <c r="D183" t="s">
        <v>2179</v>
      </c>
      <c r="E183" t="s">
        <v>247</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3">
        <v>2.1000000000000001E-2</v>
      </c>
      <c r="AL183" s="24"/>
      <c r="AM183" s="115"/>
    </row>
    <row r="184" spans="1:39" ht="15" customHeight="1">
      <c r="A184" s="50" t="s">
        <v>2180</v>
      </c>
      <c r="B184" t="s">
        <v>1175</v>
      </c>
      <c r="C184" t="s">
        <v>2181</v>
      </c>
      <c r="D184" t="s">
        <v>2182</v>
      </c>
      <c r="E184" t="s">
        <v>247</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3">
        <v>2.3E-2</v>
      </c>
      <c r="AL184" s="24"/>
      <c r="AM184" s="115"/>
    </row>
    <row r="185" spans="1:39" ht="15" customHeight="1">
      <c r="A185" s="50" t="s">
        <v>2183</v>
      </c>
      <c r="B185" t="s">
        <v>1179</v>
      </c>
      <c r="C185" t="s">
        <v>2184</v>
      </c>
      <c r="D185" t="s">
        <v>2185</v>
      </c>
      <c r="E185" t="s">
        <v>247</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3">
        <v>2.1000000000000001E-2</v>
      </c>
      <c r="AL185" s="24"/>
      <c r="AM185" s="115"/>
    </row>
    <row r="186" spans="1:39" ht="15" customHeight="1">
      <c r="A186" s="50" t="s">
        <v>2186</v>
      </c>
      <c r="B186" t="s">
        <v>1183</v>
      </c>
      <c r="C186" t="s">
        <v>2187</v>
      </c>
      <c r="D186" t="s">
        <v>2188</v>
      </c>
      <c r="E186" t="s">
        <v>247</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3">
        <v>0.02</v>
      </c>
      <c r="AL186" s="24"/>
      <c r="AM186" s="115"/>
    </row>
    <row r="187" spans="1:39" ht="15" customHeight="1">
      <c r="A187" s="50" t="s">
        <v>2189</v>
      </c>
      <c r="B187" t="s">
        <v>1187</v>
      </c>
      <c r="C187" t="s">
        <v>2190</v>
      </c>
      <c r="D187" t="s">
        <v>2191</v>
      </c>
      <c r="E187" t="s">
        <v>247</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3">
        <v>8.9999999999999993E-3</v>
      </c>
      <c r="AL187" s="24"/>
      <c r="AM187" s="115"/>
    </row>
    <row r="188" spans="1:39" ht="15" customHeight="1">
      <c r="A188" s="50" t="s">
        <v>2192</v>
      </c>
      <c r="B188" t="s">
        <v>1191</v>
      </c>
      <c r="C188" t="s">
        <v>2193</v>
      </c>
      <c r="D188" t="s">
        <v>2194</v>
      </c>
      <c r="E188" t="s">
        <v>247</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3">
        <v>0.02</v>
      </c>
      <c r="AL188" s="24"/>
      <c r="AM188" s="115"/>
    </row>
    <row r="189" spans="1:39" ht="15" customHeight="1">
      <c r="A189" s="50" t="s">
        <v>2195</v>
      </c>
      <c r="B189" t="s">
        <v>1195</v>
      </c>
      <c r="C189" t="s">
        <v>2196</v>
      </c>
      <c r="D189" t="s">
        <v>2197</v>
      </c>
      <c r="E189" t="s">
        <v>247</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3">
        <v>0.03</v>
      </c>
      <c r="AL189" s="24"/>
      <c r="AM189" s="115"/>
    </row>
    <row r="190" spans="1:39" ht="15" customHeight="1">
      <c r="A190" s="50" t="s">
        <v>2198</v>
      </c>
      <c r="B190" t="s">
        <v>1199</v>
      </c>
      <c r="C190" t="s">
        <v>2199</v>
      </c>
      <c r="D190" t="s">
        <v>2200</v>
      </c>
      <c r="E190" t="s">
        <v>247</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3">
        <v>2.9000000000000001E-2</v>
      </c>
      <c r="AL190" s="24"/>
      <c r="AM190" s="115"/>
    </row>
    <row r="191" spans="1:39" ht="15" customHeight="1" thickBot="1">
      <c r="A191" s="50" t="s">
        <v>2201</v>
      </c>
      <c r="B191" t="s">
        <v>1329</v>
      </c>
      <c r="C191" t="s">
        <v>2202</v>
      </c>
      <c r="D191" t="s">
        <v>2203</v>
      </c>
      <c r="E191" t="s">
        <v>247</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3">
        <v>1.6E-2</v>
      </c>
      <c r="AL191" s="28"/>
      <c r="AM191" s="117"/>
    </row>
    <row r="192" spans="1:39" ht="15" customHeight="1">
      <c r="A192" s="106"/>
      <c r="AL192" s="60"/>
      <c r="AM192" s="60"/>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baseColWidth="10" defaultColWidth="8.83203125" defaultRowHeight="15"/>
  <cols>
    <col min="1" max="1" width="37.1640625" style="35" customWidth="1"/>
  </cols>
  <sheetData>
    <row r="1" spans="1:37" ht="15" customHeight="1">
      <c r="A1" s="35" t="s">
        <v>238</v>
      </c>
      <c r="B1" s="49"/>
      <c r="C1" s="49"/>
      <c r="D1" s="49"/>
      <c r="E1" s="49"/>
      <c r="F1" s="49">
        <v>2020</v>
      </c>
      <c r="G1" s="49">
        <v>2021</v>
      </c>
      <c r="H1" s="49">
        <v>2022</v>
      </c>
      <c r="I1" s="49">
        <v>2023</v>
      </c>
      <c r="J1" s="49">
        <v>2024</v>
      </c>
      <c r="K1" s="49">
        <v>2025</v>
      </c>
      <c r="L1" s="49">
        <v>2026</v>
      </c>
      <c r="M1" s="49">
        <v>2027</v>
      </c>
      <c r="N1" s="49">
        <v>2028</v>
      </c>
      <c r="O1" s="49">
        <v>2029</v>
      </c>
      <c r="P1" s="49">
        <v>2030</v>
      </c>
      <c r="Q1" s="49">
        <v>2031</v>
      </c>
      <c r="R1" s="49">
        <v>2032</v>
      </c>
      <c r="S1" s="49">
        <v>2033</v>
      </c>
      <c r="T1" s="49">
        <v>2034</v>
      </c>
      <c r="U1" s="49">
        <v>2035</v>
      </c>
      <c r="V1" s="49">
        <v>2036</v>
      </c>
      <c r="W1" s="49">
        <v>2037</v>
      </c>
      <c r="X1" s="49">
        <v>2038</v>
      </c>
      <c r="Y1" s="49">
        <v>2039</v>
      </c>
      <c r="Z1" s="49">
        <v>2040</v>
      </c>
      <c r="AA1" s="49">
        <v>2041</v>
      </c>
      <c r="AB1" s="49">
        <v>2042</v>
      </c>
      <c r="AC1" s="49">
        <v>2043</v>
      </c>
      <c r="AD1" s="49">
        <v>2044</v>
      </c>
      <c r="AE1" s="49">
        <v>2045</v>
      </c>
      <c r="AF1" s="49">
        <v>2046</v>
      </c>
      <c r="AG1" s="49">
        <v>2047</v>
      </c>
      <c r="AH1" s="49">
        <v>2048</v>
      </c>
      <c r="AI1" s="49">
        <v>2049</v>
      </c>
      <c r="AJ1" s="49">
        <v>2050</v>
      </c>
      <c r="AK1" s="49" t="s">
        <v>239</v>
      </c>
    </row>
    <row r="2" spans="1:37" ht="15" customHeight="1"/>
    <row r="3" spans="1:37" ht="15" customHeight="1"/>
    <row r="4" spans="1:37" ht="15" customHeight="1"/>
    <row r="5" spans="1:37" ht="15" customHeight="1"/>
    <row r="6" spans="1:37" ht="15" customHeight="1"/>
    <row r="10" spans="1:37" ht="15" customHeight="1">
      <c r="A10" s="105" t="s">
        <v>2204</v>
      </c>
    </row>
    <row r="11" spans="1:37" ht="15" customHeight="1">
      <c r="B11" t="s">
        <v>2205</v>
      </c>
    </row>
    <row r="12" spans="1:37" ht="15" customHeight="1">
      <c r="B12" t="s">
        <v>2206</v>
      </c>
    </row>
    <row r="13" spans="1:37" ht="15" customHeight="1">
      <c r="B13" t="s">
        <v>2207</v>
      </c>
    </row>
    <row r="14" spans="1:37" ht="15" customHeight="1">
      <c r="B14" t="s">
        <v>244</v>
      </c>
    </row>
    <row r="15" spans="1:37" ht="15" customHeight="1">
      <c r="C15" t="s">
        <v>245</v>
      </c>
      <c r="D15" t="s">
        <v>246</v>
      </c>
      <c r="E15" t="s">
        <v>247</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239</v>
      </c>
    </row>
    <row r="16" spans="1:37">
      <c r="B16" t="s">
        <v>2208</v>
      </c>
      <c r="D16" t="s">
        <v>2209</v>
      </c>
    </row>
    <row r="17" spans="1:37" ht="15" customHeight="1">
      <c r="B17" t="s">
        <v>2210</v>
      </c>
      <c r="D17" t="s">
        <v>2211</v>
      </c>
    </row>
    <row r="18" spans="1:37" ht="15" customHeight="1">
      <c r="B18" t="s">
        <v>293</v>
      </c>
      <c r="D18" t="s">
        <v>2212</v>
      </c>
    </row>
    <row r="19" spans="1:37" ht="15" customHeight="1">
      <c r="A19" s="105" t="s">
        <v>2213</v>
      </c>
      <c r="B19" t="s">
        <v>406</v>
      </c>
      <c r="C19" t="s">
        <v>2214</v>
      </c>
      <c r="D19" t="s">
        <v>2215</v>
      </c>
      <c r="E19" t="s">
        <v>1210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03">
        <v>1.6E-2</v>
      </c>
    </row>
    <row r="20" spans="1:37" ht="15" customHeight="1">
      <c r="A20" s="105" t="s">
        <v>2216</v>
      </c>
      <c r="B20" t="s">
        <v>513</v>
      </c>
      <c r="C20" t="s">
        <v>2217</v>
      </c>
      <c r="D20" t="s">
        <v>2218</v>
      </c>
      <c r="E20" t="s">
        <v>1210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03">
        <v>2.4E-2</v>
      </c>
    </row>
    <row r="21" spans="1:37" ht="15" customHeight="1">
      <c r="A21" s="105" t="s">
        <v>2219</v>
      </c>
      <c r="B21" t="s">
        <v>421</v>
      </c>
      <c r="C21" t="s">
        <v>2220</v>
      </c>
      <c r="D21" t="s">
        <v>2221</v>
      </c>
      <c r="E21" t="s">
        <v>1210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03">
        <v>0.104</v>
      </c>
    </row>
    <row r="22" spans="1:37" ht="15" customHeight="1">
      <c r="A22" s="105" t="s">
        <v>2222</v>
      </c>
      <c r="B22" t="s">
        <v>441</v>
      </c>
      <c r="C22" t="s">
        <v>2223</v>
      </c>
      <c r="D22" t="s">
        <v>2224</v>
      </c>
      <c r="E22" t="s">
        <v>1210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03">
        <v>7.9000000000000001E-2</v>
      </c>
    </row>
    <row r="23" spans="1:37" ht="15" customHeight="1">
      <c r="A23" s="105" t="s">
        <v>2225</v>
      </c>
      <c r="B23" t="s">
        <v>2226</v>
      </c>
      <c r="C23" t="s">
        <v>2227</v>
      </c>
      <c r="D23" t="s">
        <v>2228</v>
      </c>
      <c r="E23" t="s">
        <v>1210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03">
        <v>5.8000000000000003E-2</v>
      </c>
    </row>
    <row r="24" spans="1:37" ht="15" customHeight="1">
      <c r="A24" s="105" t="s">
        <v>2229</v>
      </c>
      <c r="B24" t="s">
        <v>935</v>
      </c>
      <c r="C24" t="s">
        <v>2230</v>
      </c>
      <c r="D24" t="s">
        <v>2231</v>
      </c>
      <c r="E24" t="s">
        <v>1210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03">
        <v>0.13600000000000001</v>
      </c>
    </row>
    <row r="25" spans="1:37" ht="15" customHeight="1">
      <c r="A25" s="105" t="s">
        <v>2232</v>
      </c>
      <c r="B25" t="s">
        <v>2233</v>
      </c>
      <c r="C25" t="s">
        <v>2234</v>
      </c>
      <c r="D25" t="s">
        <v>2235</v>
      </c>
      <c r="E25" t="s">
        <v>1210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03">
        <v>0.14399999999999999</v>
      </c>
    </row>
    <row r="26" spans="1:37" ht="15" customHeight="1">
      <c r="A26" s="105" t="s">
        <v>2236</v>
      </c>
      <c r="B26" t="s">
        <v>2237</v>
      </c>
      <c r="C26" t="s">
        <v>2238</v>
      </c>
      <c r="D26" t="s">
        <v>2239</v>
      </c>
      <c r="E26" t="s">
        <v>1210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03">
        <v>0.14399999999999999</v>
      </c>
    </row>
    <row r="27" spans="1:37" ht="15" customHeight="1">
      <c r="A27" s="105" t="s">
        <v>2240</v>
      </c>
      <c r="B27" t="s">
        <v>951</v>
      </c>
      <c r="C27" t="s">
        <v>2241</v>
      </c>
      <c r="D27" t="s">
        <v>2242</v>
      </c>
      <c r="E27" t="s">
        <v>1210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03">
        <v>0.106</v>
      </c>
    </row>
    <row r="28" spans="1:37" ht="15" customHeight="1">
      <c r="A28" s="105" t="s">
        <v>2243</v>
      </c>
      <c r="B28" t="s">
        <v>2244</v>
      </c>
      <c r="C28" t="s">
        <v>2245</v>
      </c>
      <c r="D28" t="s">
        <v>2246</v>
      </c>
      <c r="E28" t="s">
        <v>1210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03">
        <v>2.3E-2</v>
      </c>
    </row>
    <row r="29" spans="1:37" ht="15" customHeight="1">
      <c r="B29" t="s">
        <v>297</v>
      </c>
      <c r="D29" t="s">
        <v>2247</v>
      </c>
    </row>
    <row r="30" spans="1:37" ht="15" customHeight="1">
      <c r="A30" s="105" t="s">
        <v>2248</v>
      </c>
      <c r="B30" t="s">
        <v>406</v>
      </c>
      <c r="C30" t="s">
        <v>2249</v>
      </c>
      <c r="D30" t="s">
        <v>2250</v>
      </c>
      <c r="E30" t="s">
        <v>1210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03">
        <v>2.5999999999999999E-2</v>
      </c>
    </row>
    <row r="31" spans="1:37" ht="15" customHeight="1">
      <c r="A31" s="105" t="s">
        <v>2251</v>
      </c>
      <c r="B31" t="s">
        <v>513</v>
      </c>
      <c r="C31" t="s">
        <v>2252</v>
      </c>
      <c r="D31" t="s">
        <v>2253</v>
      </c>
      <c r="E31" t="s">
        <v>1210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03">
        <v>1.7999999999999999E-2</v>
      </c>
    </row>
    <row r="32" spans="1:37" ht="15" customHeight="1">
      <c r="A32" s="105" t="s">
        <v>2254</v>
      </c>
      <c r="B32" t="s">
        <v>421</v>
      </c>
      <c r="C32" t="s">
        <v>2255</v>
      </c>
      <c r="D32" t="s">
        <v>2256</v>
      </c>
      <c r="E32" t="s">
        <v>1210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03">
        <v>5.1999999999999998E-2</v>
      </c>
    </row>
    <row r="33" spans="1:37" ht="15" customHeight="1">
      <c r="A33" s="105" t="s">
        <v>2257</v>
      </c>
      <c r="B33" t="s">
        <v>441</v>
      </c>
      <c r="C33" t="s">
        <v>2258</v>
      </c>
      <c r="D33" t="s">
        <v>2259</v>
      </c>
      <c r="E33" t="s">
        <v>1210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03">
        <v>5.8999999999999997E-2</v>
      </c>
    </row>
    <row r="34" spans="1:37" ht="15" customHeight="1">
      <c r="A34" s="105" t="s">
        <v>2260</v>
      </c>
      <c r="B34" t="s">
        <v>2226</v>
      </c>
      <c r="C34" t="s">
        <v>2261</v>
      </c>
      <c r="D34" t="s">
        <v>2262</v>
      </c>
      <c r="E34" t="s">
        <v>1210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03">
        <v>6.9000000000000006E-2</v>
      </c>
    </row>
    <row r="35" spans="1:37" ht="15" customHeight="1">
      <c r="A35" s="105" t="s">
        <v>2263</v>
      </c>
      <c r="B35" t="s">
        <v>935</v>
      </c>
      <c r="C35" t="s">
        <v>2264</v>
      </c>
      <c r="D35" t="s">
        <v>2265</v>
      </c>
      <c r="E35" t="s">
        <v>1210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03">
        <v>0.129</v>
      </c>
    </row>
    <row r="36" spans="1:37" ht="15" customHeight="1">
      <c r="A36" s="105" t="s">
        <v>2266</v>
      </c>
      <c r="B36" t="s">
        <v>2233</v>
      </c>
      <c r="C36" t="s">
        <v>2267</v>
      </c>
      <c r="D36" t="s">
        <v>2268</v>
      </c>
      <c r="E36" t="s">
        <v>1210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03">
        <v>0.14499999999999999</v>
      </c>
    </row>
    <row r="37" spans="1:37" ht="15" customHeight="1">
      <c r="A37" s="105" t="s">
        <v>2269</v>
      </c>
      <c r="B37" t="s">
        <v>2237</v>
      </c>
      <c r="C37" t="s">
        <v>2270</v>
      </c>
      <c r="D37" t="s">
        <v>2271</v>
      </c>
      <c r="E37" t="s">
        <v>1210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03">
        <v>0.14499999999999999</v>
      </c>
    </row>
    <row r="38" spans="1:37" ht="15" customHeight="1">
      <c r="A38" s="105" t="s">
        <v>2272</v>
      </c>
      <c r="B38" t="s">
        <v>951</v>
      </c>
      <c r="C38" t="s">
        <v>2273</v>
      </c>
      <c r="D38" t="s">
        <v>2274</v>
      </c>
      <c r="E38" t="s">
        <v>1210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03">
        <v>0.14499999999999999</v>
      </c>
    </row>
    <row r="39" spans="1:37" ht="15" customHeight="1">
      <c r="A39" s="105" t="s">
        <v>2275</v>
      </c>
      <c r="B39" t="s">
        <v>2276</v>
      </c>
      <c r="C39" t="s">
        <v>2277</v>
      </c>
      <c r="D39" t="s">
        <v>2278</v>
      </c>
      <c r="E39" t="s">
        <v>1210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03">
        <v>2.5000000000000001E-2</v>
      </c>
    </row>
    <row r="40" spans="1:37" ht="15" customHeight="1">
      <c r="B40" t="s">
        <v>2279</v>
      </c>
      <c r="D40" t="s">
        <v>2280</v>
      </c>
    </row>
    <row r="41" spans="1:37" ht="15" customHeight="1">
      <c r="A41" s="105" t="s">
        <v>2281</v>
      </c>
      <c r="B41" t="s">
        <v>406</v>
      </c>
      <c r="C41" t="s">
        <v>2282</v>
      </c>
      <c r="D41" t="s">
        <v>2283</v>
      </c>
      <c r="E41" t="s">
        <v>1210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03">
        <v>8.9999999999999993E-3</v>
      </c>
    </row>
    <row r="42" spans="1:37" ht="15" customHeight="1">
      <c r="A42" s="105" t="s">
        <v>2284</v>
      </c>
      <c r="B42" t="s">
        <v>513</v>
      </c>
      <c r="C42" t="s">
        <v>2285</v>
      </c>
      <c r="D42" t="s">
        <v>2286</v>
      </c>
      <c r="E42" t="s">
        <v>1210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03">
        <v>-1.9E-2</v>
      </c>
    </row>
    <row r="43" spans="1:37" ht="15" customHeight="1">
      <c r="A43" s="105" t="s">
        <v>2287</v>
      </c>
      <c r="B43" t="s">
        <v>421</v>
      </c>
      <c r="C43" t="s">
        <v>2288</v>
      </c>
      <c r="D43" t="s">
        <v>2289</v>
      </c>
      <c r="E43" t="s">
        <v>1210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03">
        <v>2.8000000000000001E-2</v>
      </c>
    </row>
    <row r="44" spans="1:37" ht="15" customHeight="1">
      <c r="A44" s="105" t="s">
        <v>2290</v>
      </c>
      <c r="B44" t="s">
        <v>441</v>
      </c>
      <c r="C44" t="s">
        <v>2291</v>
      </c>
      <c r="D44" t="s">
        <v>2292</v>
      </c>
      <c r="E44" t="s">
        <v>1210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03">
        <v>2.9000000000000001E-2</v>
      </c>
    </row>
    <row r="45" spans="1:37" ht="15" customHeight="1">
      <c r="A45" s="105" t="s">
        <v>2293</v>
      </c>
      <c r="B45" t="s">
        <v>2226</v>
      </c>
      <c r="C45" t="s">
        <v>2294</v>
      </c>
      <c r="D45" t="s">
        <v>2295</v>
      </c>
      <c r="E45" t="s">
        <v>1210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435</v>
      </c>
    </row>
    <row r="46" spans="1:37" ht="15" customHeight="1">
      <c r="A46" s="105" t="s">
        <v>2296</v>
      </c>
      <c r="B46" t="s">
        <v>935</v>
      </c>
      <c r="C46" t="s">
        <v>2297</v>
      </c>
      <c r="D46" t="s">
        <v>2298</v>
      </c>
      <c r="E46" t="s">
        <v>1210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03">
        <v>0.127</v>
      </c>
    </row>
    <row r="47" spans="1:37" ht="15" customHeight="1">
      <c r="A47" s="105" t="s">
        <v>2299</v>
      </c>
      <c r="B47" t="s">
        <v>2233</v>
      </c>
      <c r="C47" t="s">
        <v>2300</v>
      </c>
      <c r="D47" t="s">
        <v>2301</v>
      </c>
      <c r="E47" t="s">
        <v>1210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03">
        <v>0.11600000000000001</v>
      </c>
    </row>
    <row r="48" spans="1:37" ht="15" customHeight="1">
      <c r="A48" s="105" t="s">
        <v>2302</v>
      </c>
      <c r="B48" t="s">
        <v>2237</v>
      </c>
      <c r="C48" t="s">
        <v>2303</v>
      </c>
      <c r="D48" t="s">
        <v>2304</v>
      </c>
      <c r="E48" t="s">
        <v>1210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03">
        <v>0.11600000000000001</v>
      </c>
    </row>
    <row r="49" spans="1:37" ht="15" customHeight="1">
      <c r="A49" s="105" t="s">
        <v>2305</v>
      </c>
      <c r="B49" t="s">
        <v>951</v>
      </c>
      <c r="C49" t="s">
        <v>2306</v>
      </c>
      <c r="D49" t="s">
        <v>2307</v>
      </c>
      <c r="E49" t="s">
        <v>1210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03">
        <v>0.11899999999999999</v>
      </c>
    </row>
    <row r="50" spans="1:37" ht="15" customHeight="1">
      <c r="A50" s="105" t="s">
        <v>2308</v>
      </c>
      <c r="B50" t="s">
        <v>2309</v>
      </c>
      <c r="C50" t="s">
        <v>2310</v>
      </c>
      <c r="D50" t="s">
        <v>2311</v>
      </c>
      <c r="E50" t="s">
        <v>1210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03">
        <v>8.9999999999999993E-3</v>
      </c>
    </row>
    <row r="51" spans="1:37" ht="15" customHeight="1">
      <c r="A51" s="105" t="s">
        <v>2312</v>
      </c>
      <c r="B51" t="s">
        <v>2313</v>
      </c>
      <c r="C51" t="s">
        <v>2314</v>
      </c>
      <c r="D51" t="s">
        <v>2315</v>
      </c>
      <c r="E51" t="s">
        <v>1210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03">
        <v>1.6E-2</v>
      </c>
    </row>
    <row r="52" spans="1:37" ht="15" customHeight="1">
      <c r="B52" t="s">
        <v>2316</v>
      </c>
      <c r="D52" t="s">
        <v>2317</v>
      </c>
    </row>
    <row r="53" spans="1:37" ht="15" customHeight="1">
      <c r="B53" t="s">
        <v>293</v>
      </c>
      <c r="D53" t="s">
        <v>2318</v>
      </c>
    </row>
    <row r="54" spans="1:37" ht="15" customHeight="1">
      <c r="A54" s="105" t="s">
        <v>2319</v>
      </c>
      <c r="B54" t="s">
        <v>406</v>
      </c>
      <c r="C54" t="s">
        <v>2320</v>
      </c>
      <c r="D54" t="s">
        <v>2321</v>
      </c>
      <c r="E54" t="s">
        <v>255</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03">
        <v>8.0000000000000002E-3</v>
      </c>
    </row>
    <row r="55" spans="1:37" ht="15" customHeight="1">
      <c r="A55" s="105" t="s">
        <v>2322</v>
      </c>
      <c r="B55" t="s">
        <v>513</v>
      </c>
      <c r="C55" t="s">
        <v>2323</v>
      </c>
      <c r="D55" t="s">
        <v>2324</v>
      </c>
      <c r="E55" t="s">
        <v>255</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03">
        <v>1.2999999999999999E-2</v>
      </c>
    </row>
    <row r="56" spans="1:37" ht="15" customHeight="1">
      <c r="A56" s="105" t="s">
        <v>2325</v>
      </c>
      <c r="B56" t="s">
        <v>421</v>
      </c>
      <c r="C56" t="s">
        <v>2326</v>
      </c>
      <c r="D56" t="s">
        <v>2327</v>
      </c>
      <c r="E56" t="s">
        <v>255</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03">
        <v>9.8000000000000004E-2</v>
      </c>
    </row>
    <row r="57" spans="1:37" ht="15" customHeight="1">
      <c r="A57" s="105" t="s">
        <v>2328</v>
      </c>
      <c r="B57" t="s">
        <v>441</v>
      </c>
      <c r="C57" t="s">
        <v>2329</v>
      </c>
      <c r="D57" t="s">
        <v>2330</v>
      </c>
      <c r="E57" t="s">
        <v>255</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03">
        <v>7.0999999999999994E-2</v>
      </c>
    </row>
    <row r="58" spans="1:37" ht="15" customHeight="1">
      <c r="A58" s="105" t="s">
        <v>2331</v>
      </c>
      <c r="B58" t="s">
        <v>2226</v>
      </c>
      <c r="C58" t="s">
        <v>2332</v>
      </c>
      <c r="D58" t="s">
        <v>2333</v>
      </c>
      <c r="E58" t="s">
        <v>255</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03">
        <v>4.8000000000000001E-2</v>
      </c>
    </row>
    <row r="59" spans="1:37" ht="15" customHeight="1">
      <c r="A59" s="105" t="s">
        <v>2334</v>
      </c>
      <c r="B59" t="s">
        <v>935</v>
      </c>
      <c r="C59" t="s">
        <v>2335</v>
      </c>
      <c r="D59" t="s">
        <v>2336</v>
      </c>
      <c r="E59" t="s">
        <v>255</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03">
        <v>0.13200000000000001</v>
      </c>
    </row>
    <row r="60" spans="1:37" ht="15" customHeight="1">
      <c r="A60" s="105" t="s">
        <v>2337</v>
      </c>
      <c r="B60" t="s">
        <v>2233</v>
      </c>
      <c r="C60" t="s">
        <v>2338</v>
      </c>
      <c r="D60" t="s">
        <v>2339</v>
      </c>
      <c r="E60" t="s">
        <v>255</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03">
        <v>0.13500000000000001</v>
      </c>
    </row>
    <row r="61" spans="1:37" ht="15" customHeight="1">
      <c r="A61" s="105" t="s">
        <v>2340</v>
      </c>
      <c r="B61" t="s">
        <v>2237</v>
      </c>
      <c r="C61" t="s">
        <v>2341</v>
      </c>
      <c r="D61" t="s">
        <v>2342</v>
      </c>
      <c r="E61" t="s">
        <v>255</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03">
        <v>0.14000000000000001</v>
      </c>
    </row>
    <row r="62" spans="1:37" ht="15" customHeight="1">
      <c r="A62" s="105" t="s">
        <v>2343</v>
      </c>
      <c r="B62" t="s">
        <v>951</v>
      </c>
      <c r="C62" t="s">
        <v>2344</v>
      </c>
      <c r="D62" t="s">
        <v>2345</v>
      </c>
      <c r="E62" t="s">
        <v>255</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03">
        <v>0.111</v>
      </c>
    </row>
    <row r="63" spans="1:37" ht="15" customHeight="1">
      <c r="A63" s="105" t="s">
        <v>2346</v>
      </c>
      <c r="B63" t="s">
        <v>2244</v>
      </c>
      <c r="C63" t="s">
        <v>2347</v>
      </c>
      <c r="D63" t="s">
        <v>2348</v>
      </c>
      <c r="E63" t="s">
        <v>255</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03">
        <v>1.4999999999999999E-2</v>
      </c>
    </row>
    <row r="64" spans="1:37" ht="15" customHeight="1">
      <c r="B64" t="s">
        <v>297</v>
      </c>
      <c r="D64" t="s">
        <v>2349</v>
      </c>
    </row>
    <row r="65" spans="1:37" ht="15" customHeight="1">
      <c r="A65" s="105" t="s">
        <v>2350</v>
      </c>
      <c r="B65" t="s">
        <v>406</v>
      </c>
      <c r="C65" t="s">
        <v>2351</v>
      </c>
      <c r="D65" t="s">
        <v>2352</v>
      </c>
      <c r="E65" t="s">
        <v>255</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03">
        <v>1.4999999999999999E-2</v>
      </c>
    </row>
    <row r="66" spans="1:37" ht="15" customHeight="1">
      <c r="A66" s="105" t="s">
        <v>2353</v>
      </c>
      <c r="B66" t="s">
        <v>513</v>
      </c>
      <c r="C66" t="s">
        <v>2354</v>
      </c>
      <c r="D66" t="s">
        <v>2355</v>
      </c>
      <c r="E66" t="s">
        <v>255</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03">
        <v>8.0000000000000002E-3</v>
      </c>
    </row>
    <row r="67" spans="1:37" ht="15" customHeight="1">
      <c r="A67" s="105" t="s">
        <v>2356</v>
      </c>
      <c r="B67" t="s">
        <v>421</v>
      </c>
      <c r="C67" t="s">
        <v>2357</v>
      </c>
      <c r="D67" t="s">
        <v>2358</v>
      </c>
      <c r="E67" t="s">
        <v>255</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03">
        <v>4.1000000000000002E-2</v>
      </c>
    </row>
    <row r="68" spans="1:37" ht="15" customHeight="1">
      <c r="A68" s="105" t="s">
        <v>2359</v>
      </c>
      <c r="B68" t="s">
        <v>441</v>
      </c>
      <c r="C68" t="s">
        <v>2360</v>
      </c>
      <c r="D68" t="s">
        <v>2361</v>
      </c>
      <c r="E68" t="s">
        <v>255</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03">
        <v>4.8000000000000001E-2</v>
      </c>
    </row>
    <row r="69" spans="1:37" ht="15" customHeight="1">
      <c r="A69" s="105" t="s">
        <v>2362</v>
      </c>
      <c r="B69" t="s">
        <v>2226</v>
      </c>
      <c r="C69" t="s">
        <v>2363</v>
      </c>
      <c r="D69" t="s">
        <v>2364</v>
      </c>
      <c r="E69" t="s">
        <v>255</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03">
        <v>5.8999999999999997E-2</v>
      </c>
    </row>
    <row r="70" spans="1:37" ht="15" customHeight="1">
      <c r="A70" s="105" t="s">
        <v>2365</v>
      </c>
      <c r="B70" t="s">
        <v>935</v>
      </c>
      <c r="C70" t="s">
        <v>2366</v>
      </c>
      <c r="D70" t="s">
        <v>2367</v>
      </c>
      <c r="E70" t="s">
        <v>255</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03">
        <v>0.123</v>
      </c>
    </row>
    <row r="71" spans="1:37" ht="15" customHeight="1">
      <c r="A71" s="105" t="s">
        <v>2368</v>
      </c>
      <c r="B71" t="s">
        <v>2233</v>
      </c>
      <c r="C71" t="s">
        <v>2369</v>
      </c>
      <c r="D71" t="s">
        <v>2370</v>
      </c>
      <c r="E71" t="s">
        <v>255</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03">
        <v>0.13500000000000001</v>
      </c>
    </row>
    <row r="72" spans="1:37" ht="15" customHeight="1">
      <c r="A72" s="105" t="s">
        <v>2371</v>
      </c>
      <c r="B72" t="s">
        <v>2237</v>
      </c>
      <c r="C72" t="s">
        <v>2372</v>
      </c>
      <c r="D72" t="s">
        <v>2373</v>
      </c>
      <c r="E72" t="s">
        <v>255</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03">
        <v>0.13600000000000001</v>
      </c>
    </row>
    <row r="73" spans="1:37" ht="15" customHeight="1">
      <c r="A73" s="105" t="s">
        <v>2374</v>
      </c>
      <c r="B73" t="s">
        <v>951</v>
      </c>
      <c r="C73" t="s">
        <v>2375</v>
      </c>
      <c r="D73" t="s">
        <v>2376</v>
      </c>
      <c r="E73" t="s">
        <v>255</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03">
        <v>0.14499999999999999</v>
      </c>
    </row>
    <row r="74" spans="1:37" ht="15" customHeight="1">
      <c r="A74" s="105" t="s">
        <v>2377</v>
      </c>
      <c r="B74" t="s">
        <v>2276</v>
      </c>
      <c r="C74" t="s">
        <v>2378</v>
      </c>
      <c r="D74" t="s">
        <v>2379</v>
      </c>
      <c r="E74" t="s">
        <v>255</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03">
        <v>1.4E-2</v>
      </c>
    </row>
    <row r="75" spans="1:37" ht="15" customHeight="1">
      <c r="B75" t="s">
        <v>2279</v>
      </c>
      <c r="D75" t="s">
        <v>2380</v>
      </c>
    </row>
    <row r="76" spans="1:37" ht="15" customHeight="1">
      <c r="A76" s="105" t="s">
        <v>2381</v>
      </c>
      <c r="B76" t="s">
        <v>406</v>
      </c>
      <c r="C76" t="s">
        <v>2382</v>
      </c>
      <c r="D76" t="s">
        <v>2383</v>
      </c>
      <c r="E76" t="s">
        <v>255</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03">
        <v>0</v>
      </c>
    </row>
    <row r="77" spans="1:37" ht="15" customHeight="1">
      <c r="A77" s="105" t="s">
        <v>2384</v>
      </c>
      <c r="B77" t="s">
        <v>513</v>
      </c>
      <c r="C77" t="s">
        <v>2385</v>
      </c>
      <c r="D77" t="s">
        <v>2386</v>
      </c>
      <c r="E77" t="s">
        <v>255</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03">
        <v>-2.9000000000000001E-2</v>
      </c>
    </row>
    <row r="78" spans="1:37" ht="15" customHeight="1">
      <c r="A78" s="105" t="s">
        <v>2387</v>
      </c>
      <c r="B78" t="s">
        <v>421</v>
      </c>
      <c r="C78" t="s">
        <v>2388</v>
      </c>
      <c r="D78" t="s">
        <v>2389</v>
      </c>
      <c r="E78" t="s">
        <v>255</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03">
        <v>0.02</v>
      </c>
    </row>
    <row r="79" spans="1:37" ht="15" customHeight="1">
      <c r="A79" s="105" t="s">
        <v>2390</v>
      </c>
      <c r="B79" t="s">
        <v>441</v>
      </c>
      <c r="C79" t="s">
        <v>2391</v>
      </c>
      <c r="D79" t="s">
        <v>2392</v>
      </c>
      <c r="E79" t="s">
        <v>255</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03">
        <v>2.1000000000000001E-2</v>
      </c>
    </row>
    <row r="80" spans="1:37" ht="15" customHeight="1">
      <c r="A80" s="105" t="s">
        <v>2393</v>
      </c>
      <c r="B80" t="s">
        <v>2226</v>
      </c>
      <c r="C80" t="s">
        <v>2394</v>
      </c>
      <c r="D80" t="s">
        <v>2395</v>
      </c>
      <c r="E80" t="s">
        <v>255</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435</v>
      </c>
    </row>
    <row r="81" spans="1:37" ht="15" customHeight="1">
      <c r="A81" s="105" t="s">
        <v>2396</v>
      </c>
      <c r="B81" t="s">
        <v>935</v>
      </c>
      <c r="C81" t="s">
        <v>2397</v>
      </c>
      <c r="D81" t="s">
        <v>2398</v>
      </c>
      <c r="E81" t="s">
        <v>255</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03">
        <v>0.113</v>
      </c>
    </row>
    <row r="82" spans="1:37" ht="15" customHeight="1">
      <c r="A82" s="105" t="s">
        <v>2399</v>
      </c>
      <c r="B82" t="s">
        <v>2233</v>
      </c>
      <c r="C82" t="s">
        <v>2400</v>
      </c>
      <c r="D82" t="s">
        <v>2401</v>
      </c>
      <c r="E82" t="s">
        <v>255</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03">
        <v>7.2999999999999995E-2</v>
      </c>
    </row>
    <row r="83" spans="1:37" ht="15" customHeight="1">
      <c r="A83" s="105" t="s">
        <v>2402</v>
      </c>
      <c r="B83" t="s">
        <v>2237</v>
      </c>
      <c r="C83" t="s">
        <v>2403</v>
      </c>
      <c r="D83" t="s">
        <v>2404</v>
      </c>
      <c r="E83" t="s">
        <v>255</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03">
        <v>7.2999999999999995E-2</v>
      </c>
    </row>
    <row r="84" spans="1:37" ht="15" customHeight="1">
      <c r="A84" s="105" t="s">
        <v>2405</v>
      </c>
      <c r="B84" t="s">
        <v>951</v>
      </c>
      <c r="C84" t="s">
        <v>2406</v>
      </c>
      <c r="D84" t="s">
        <v>2407</v>
      </c>
      <c r="E84" t="s">
        <v>255</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03">
        <v>0.11600000000000001</v>
      </c>
    </row>
    <row r="85" spans="1:37" ht="15" customHeight="1">
      <c r="A85" s="105" t="s">
        <v>2408</v>
      </c>
      <c r="B85" t="s">
        <v>2309</v>
      </c>
      <c r="C85" t="s">
        <v>2409</v>
      </c>
      <c r="D85" t="s">
        <v>2410</v>
      </c>
      <c r="E85" t="s">
        <v>255</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03">
        <v>1E-3</v>
      </c>
    </row>
    <row r="86" spans="1:37" ht="15" customHeight="1">
      <c r="B86" t="s">
        <v>293</v>
      </c>
      <c r="C86" t="s">
        <v>2411</v>
      </c>
      <c r="D86" t="s">
        <v>2412</v>
      </c>
      <c r="F86" t="s">
        <v>2413</v>
      </c>
    </row>
    <row r="87" spans="1:37" ht="15" customHeight="1">
      <c r="A87" s="105" t="s">
        <v>2414</v>
      </c>
      <c r="B87" t="s">
        <v>406</v>
      </c>
      <c r="C87" t="s">
        <v>2415</v>
      </c>
      <c r="D87" t="s">
        <v>2416</v>
      </c>
      <c r="E87" t="s">
        <v>255</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03">
        <v>3.0000000000000001E-3</v>
      </c>
    </row>
    <row r="88" spans="1:37" ht="15" customHeight="1">
      <c r="A88" s="105" t="s">
        <v>2417</v>
      </c>
      <c r="B88" t="s">
        <v>513</v>
      </c>
      <c r="C88" t="s">
        <v>2418</v>
      </c>
      <c r="D88" t="s">
        <v>2419</v>
      </c>
      <c r="E88" t="s">
        <v>255</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03">
        <v>0.01</v>
      </c>
    </row>
    <row r="89" spans="1:37" ht="15" customHeight="1">
      <c r="A89" s="105" t="s">
        <v>2420</v>
      </c>
      <c r="B89" t="s">
        <v>421</v>
      </c>
      <c r="C89" t="s">
        <v>2421</v>
      </c>
      <c r="D89" t="s">
        <v>2422</v>
      </c>
      <c r="E89" t="s">
        <v>255</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03">
        <v>4.4999999999999998E-2</v>
      </c>
    </row>
    <row r="90" spans="1:37" ht="15" customHeight="1">
      <c r="A90" s="105" t="s">
        <v>2423</v>
      </c>
      <c r="B90" t="s">
        <v>441</v>
      </c>
      <c r="C90" t="s">
        <v>2424</v>
      </c>
      <c r="D90" t="s">
        <v>2425</v>
      </c>
      <c r="E90" t="s">
        <v>255</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03">
        <v>2.1999999999999999E-2</v>
      </c>
    </row>
    <row r="91" spans="1:37" ht="15" customHeight="1">
      <c r="A91" s="105" t="s">
        <v>2426</v>
      </c>
      <c r="B91" t="s">
        <v>2226</v>
      </c>
      <c r="C91" t="s">
        <v>2427</v>
      </c>
      <c r="D91" t="s">
        <v>2428</v>
      </c>
      <c r="E91" t="s">
        <v>255</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03">
        <v>5.0999999999999997E-2</v>
      </c>
    </row>
    <row r="92" spans="1:37" ht="15" customHeight="1">
      <c r="A92" s="105" t="s">
        <v>2429</v>
      </c>
      <c r="B92" t="s">
        <v>935</v>
      </c>
      <c r="C92" t="s">
        <v>2430</v>
      </c>
      <c r="D92" t="s">
        <v>2431</v>
      </c>
      <c r="E92" t="s">
        <v>255</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03">
        <v>0.124</v>
      </c>
    </row>
    <row r="93" spans="1:37" ht="15" customHeight="1">
      <c r="A93" s="105" t="s">
        <v>2432</v>
      </c>
      <c r="B93" t="s">
        <v>2233</v>
      </c>
      <c r="C93" t="s">
        <v>2433</v>
      </c>
      <c r="D93" t="s">
        <v>2434</v>
      </c>
      <c r="E93" t="s">
        <v>255</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03">
        <v>0.11</v>
      </c>
    </row>
    <row r="94" spans="1:37" ht="15" customHeight="1">
      <c r="A94" s="105" t="s">
        <v>2435</v>
      </c>
      <c r="B94" t="s">
        <v>2237</v>
      </c>
      <c r="C94" t="s">
        <v>2436</v>
      </c>
      <c r="D94" t="s">
        <v>2437</v>
      </c>
      <c r="E94" t="s">
        <v>255</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03">
        <v>0.114</v>
      </c>
    </row>
    <row r="95" spans="1:37" ht="15" customHeight="1">
      <c r="A95" s="105" t="s">
        <v>2438</v>
      </c>
      <c r="B95" t="s">
        <v>951</v>
      </c>
      <c r="C95" t="s">
        <v>2439</v>
      </c>
      <c r="D95" t="s">
        <v>2440</v>
      </c>
      <c r="E95" t="s">
        <v>255</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03">
        <v>0.13400000000000001</v>
      </c>
    </row>
    <row r="96" spans="1:37" ht="15" customHeight="1">
      <c r="A96" s="105" t="s">
        <v>2441</v>
      </c>
      <c r="B96" t="s">
        <v>452</v>
      </c>
      <c r="C96" t="s">
        <v>2442</v>
      </c>
      <c r="D96" t="s">
        <v>2443</v>
      </c>
      <c r="E96" t="s">
        <v>255</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03">
        <v>5.0000000000000001E-3</v>
      </c>
    </row>
    <row r="97" spans="1:37" ht="15" customHeight="1">
      <c r="B97" t="s">
        <v>2444</v>
      </c>
      <c r="D97" t="s">
        <v>2445</v>
      </c>
    </row>
    <row r="98" spans="1:37" ht="15" customHeight="1">
      <c r="B98" t="s">
        <v>293</v>
      </c>
      <c r="D98" t="s">
        <v>2446</v>
      </c>
    </row>
    <row r="99" spans="1:37" ht="15" customHeight="1">
      <c r="A99" s="105" t="s">
        <v>2447</v>
      </c>
      <c r="B99" t="s">
        <v>406</v>
      </c>
      <c r="C99" t="s">
        <v>2448</v>
      </c>
      <c r="D99" t="s">
        <v>2449</v>
      </c>
      <c r="E99" t="s">
        <v>2450</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03">
        <v>8.0000000000000002E-3</v>
      </c>
    </row>
    <row r="100" spans="1:37" ht="15" customHeight="1">
      <c r="A100" s="105" t="s">
        <v>2451</v>
      </c>
      <c r="B100" t="s">
        <v>513</v>
      </c>
      <c r="C100" t="s">
        <v>2452</v>
      </c>
      <c r="D100" t="s">
        <v>2453</v>
      </c>
      <c r="E100" t="s">
        <v>980</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03">
        <v>1.0999999999999999E-2</v>
      </c>
    </row>
    <row r="101" spans="1:37" ht="15" customHeight="1">
      <c r="A101" s="105" t="s">
        <v>2454</v>
      </c>
      <c r="B101" t="s">
        <v>421</v>
      </c>
      <c r="C101" t="s">
        <v>2455</v>
      </c>
      <c r="D101" t="s">
        <v>2456</v>
      </c>
      <c r="E101" t="s">
        <v>980</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03">
        <v>5.0000000000000001E-3</v>
      </c>
    </row>
    <row r="102" spans="1:37" ht="15" customHeight="1">
      <c r="A102" s="105" t="s">
        <v>2457</v>
      </c>
      <c r="B102" t="s">
        <v>441</v>
      </c>
      <c r="C102" t="s">
        <v>2458</v>
      </c>
      <c r="D102" t="s">
        <v>2459</v>
      </c>
      <c r="E102" t="s">
        <v>980</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03">
        <v>7.0000000000000001E-3</v>
      </c>
    </row>
    <row r="103" spans="1:37" ht="15" customHeight="1">
      <c r="A103" s="105" t="s">
        <v>2460</v>
      </c>
      <c r="B103" t="s">
        <v>2226</v>
      </c>
      <c r="C103" t="s">
        <v>2461</v>
      </c>
      <c r="D103" t="s">
        <v>2462</v>
      </c>
      <c r="E103" t="s">
        <v>980</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03">
        <v>8.9999999999999993E-3</v>
      </c>
    </row>
    <row r="104" spans="1:37" ht="15" customHeight="1">
      <c r="A104" s="105" t="s">
        <v>2463</v>
      </c>
      <c r="B104" t="s">
        <v>935</v>
      </c>
      <c r="C104" t="s">
        <v>2464</v>
      </c>
      <c r="D104" t="s">
        <v>2465</v>
      </c>
      <c r="E104" t="s">
        <v>2450</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03">
        <v>3.0000000000000001E-3</v>
      </c>
    </row>
    <row r="105" spans="1:37" ht="15" customHeight="1">
      <c r="A105" s="105" t="s">
        <v>2466</v>
      </c>
      <c r="B105" t="s">
        <v>2233</v>
      </c>
      <c r="C105" t="s">
        <v>2467</v>
      </c>
      <c r="D105" t="s">
        <v>2468</v>
      </c>
      <c r="E105" t="s">
        <v>2450</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03">
        <v>8.0000000000000002E-3</v>
      </c>
    </row>
    <row r="106" spans="1:37" ht="15" customHeight="1">
      <c r="A106" s="105" t="s">
        <v>2469</v>
      </c>
      <c r="B106" t="s">
        <v>2237</v>
      </c>
      <c r="C106" t="s">
        <v>2470</v>
      </c>
      <c r="D106" t="s">
        <v>2471</v>
      </c>
      <c r="E106" t="s">
        <v>980</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03">
        <v>4.0000000000000001E-3</v>
      </c>
    </row>
    <row r="107" spans="1:37" ht="15" customHeight="1">
      <c r="A107" s="105" t="s">
        <v>2472</v>
      </c>
      <c r="B107" t="s">
        <v>951</v>
      </c>
      <c r="C107" t="s">
        <v>2473</v>
      </c>
      <c r="D107" t="s">
        <v>2474</v>
      </c>
      <c r="E107" t="s">
        <v>2450</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03">
        <v>-4.0000000000000001E-3</v>
      </c>
    </row>
    <row r="108" spans="1:37" ht="15" customHeight="1">
      <c r="A108" s="105" t="s">
        <v>2475</v>
      </c>
      <c r="B108" t="s">
        <v>2476</v>
      </c>
      <c r="C108" t="s">
        <v>2477</v>
      </c>
      <c r="D108" t="s">
        <v>2478</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03">
        <v>8.0000000000000002E-3</v>
      </c>
    </row>
    <row r="109" spans="1:37" ht="15" customHeight="1">
      <c r="B109" t="s">
        <v>297</v>
      </c>
      <c r="D109" t="s">
        <v>2479</v>
      </c>
    </row>
    <row r="110" spans="1:37" ht="15" customHeight="1">
      <c r="A110" s="105" t="s">
        <v>2480</v>
      </c>
      <c r="B110" t="s">
        <v>406</v>
      </c>
      <c r="C110" t="s">
        <v>2481</v>
      </c>
      <c r="D110" t="s">
        <v>2482</v>
      </c>
      <c r="E110" t="s">
        <v>2450</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03">
        <v>1.2E-2</v>
      </c>
    </row>
    <row r="111" spans="1:37" ht="15" customHeight="1">
      <c r="A111" s="105" t="s">
        <v>2483</v>
      </c>
      <c r="B111" t="s">
        <v>513</v>
      </c>
      <c r="C111" t="s">
        <v>2484</v>
      </c>
      <c r="D111" t="s">
        <v>2485</v>
      </c>
      <c r="E111" t="s">
        <v>980</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03">
        <v>0.01</v>
      </c>
    </row>
    <row r="112" spans="1:37" ht="15" customHeight="1">
      <c r="A112" s="105" t="s">
        <v>2486</v>
      </c>
      <c r="B112" t="s">
        <v>421</v>
      </c>
      <c r="C112" t="s">
        <v>2487</v>
      </c>
      <c r="D112" t="s">
        <v>2488</v>
      </c>
      <c r="E112" t="s">
        <v>980</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03">
        <v>0.01</v>
      </c>
    </row>
    <row r="113" spans="1:37" ht="15" customHeight="1">
      <c r="A113" s="105" t="s">
        <v>2489</v>
      </c>
      <c r="B113" t="s">
        <v>441</v>
      </c>
      <c r="C113" t="s">
        <v>2490</v>
      </c>
      <c r="D113" t="s">
        <v>2491</v>
      </c>
      <c r="E113" t="s">
        <v>980</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03">
        <v>1.0999999999999999E-2</v>
      </c>
    </row>
    <row r="114" spans="1:37" ht="15" customHeight="1">
      <c r="A114" s="105" t="s">
        <v>2492</v>
      </c>
      <c r="B114" t="s">
        <v>2226</v>
      </c>
      <c r="C114" t="s">
        <v>2493</v>
      </c>
      <c r="D114" t="s">
        <v>2494</v>
      </c>
      <c r="E114" t="s">
        <v>2495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03">
        <v>8.9999999999999993E-3</v>
      </c>
    </row>
    <row r="115" spans="1:37" ht="15" customHeight="1">
      <c r="A115" s="105" t="s">
        <v>2496</v>
      </c>
      <c r="B115" t="s">
        <v>935</v>
      </c>
      <c r="C115" t="s">
        <v>2497</v>
      </c>
      <c r="D115" t="s">
        <v>2498</v>
      </c>
      <c r="E115" t="s">
        <v>980</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03">
        <v>5.0000000000000001E-3</v>
      </c>
    </row>
    <row r="116" spans="1:37" ht="15" customHeight="1">
      <c r="A116" s="105" t="s">
        <v>2499</v>
      </c>
      <c r="B116" t="s">
        <v>2233</v>
      </c>
      <c r="C116" t="s">
        <v>2500</v>
      </c>
      <c r="D116" t="s">
        <v>2501</v>
      </c>
      <c r="E116" t="s">
        <v>980</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03">
        <v>8.0000000000000002E-3</v>
      </c>
    </row>
    <row r="117" spans="1:37" ht="15" customHeight="1">
      <c r="A117" s="105" t="s">
        <v>2502</v>
      </c>
      <c r="B117" t="s">
        <v>2237</v>
      </c>
      <c r="C117" t="s">
        <v>2503</v>
      </c>
      <c r="D117" t="s">
        <v>2504</v>
      </c>
      <c r="E117" t="s">
        <v>980</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03">
        <v>8.0000000000000002E-3</v>
      </c>
    </row>
    <row r="118" spans="1:37" ht="15" customHeight="1">
      <c r="A118" s="105" t="s">
        <v>2505</v>
      </c>
      <c r="B118" t="s">
        <v>951</v>
      </c>
      <c r="C118" t="s">
        <v>2506</v>
      </c>
      <c r="D118" t="s">
        <v>2507</v>
      </c>
      <c r="E118" t="s">
        <v>980</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03">
        <v>0</v>
      </c>
    </row>
    <row r="119" spans="1:37" ht="15" customHeight="1">
      <c r="A119" s="105" t="s">
        <v>2508</v>
      </c>
      <c r="B119" t="s">
        <v>2509</v>
      </c>
      <c r="C119" t="s">
        <v>2510</v>
      </c>
      <c r="D119" t="s">
        <v>2511</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03">
        <v>1.2E-2</v>
      </c>
    </row>
    <row r="120" spans="1:37" ht="15" customHeight="1">
      <c r="B120" t="s">
        <v>2279</v>
      </c>
      <c r="D120" t="s">
        <v>2512</v>
      </c>
    </row>
    <row r="121" spans="1:37" ht="15" customHeight="1">
      <c r="A121" s="105" t="s">
        <v>2513</v>
      </c>
      <c r="B121" t="s">
        <v>406</v>
      </c>
      <c r="C121" t="s">
        <v>2514</v>
      </c>
      <c r="D121" t="s">
        <v>2515</v>
      </c>
      <c r="E121" t="s">
        <v>2450</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03">
        <v>8.0000000000000002E-3</v>
      </c>
    </row>
    <row r="122" spans="1:37" ht="15" customHeight="1">
      <c r="A122" s="105" t="s">
        <v>2516</v>
      </c>
      <c r="B122" t="s">
        <v>513</v>
      </c>
      <c r="C122" t="s">
        <v>2517</v>
      </c>
      <c r="D122" t="s">
        <v>2518</v>
      </c>
      <c r="E122" t="s">
        <v>980</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03">
        <v>0.01</v>
      </c>
    </row>
    <row r="123" spans="1:37" ht="15" customHeight="1">
      <c r="A123" s="105" t="s">
        <v>2519</v>
      </c>
      <c r="B123" t="s">
        <v>421</v>
      </c>
      <c r="C123" t="s">
        <v>2520</v>
      </c>
      <c r="D123" t="s">
        <v>2521</v>
      </c>
      <c r="E123" t="s">
        <v>980</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03">
        <v>7.0000000000000001E-3</v>
      </c>
    </row>
    <row r="124" spans="1:37" ht="15" customHeight="1">
      <c r="A124" s="105" t="s">
        <v>2522</v>
      </c>
      <c r="B124" t="s">
        <v>441</v>
      </c>
      <c r="C124" t="s">
        <v>2523</v>
      </c>
      <c r="D124" t="s">
        <v>2524</v>
      </c>
      <c r="E124" t="s">
        <v>2450</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03">
        <v>8.0000000000000002E-3</v>
      </c>
    </row>
    <row r="125" spans="1:37" ht="15" customHeight="1">
      <c r="A125" s="105" t="s">
        <v>2525</v>
      </c>
      <c r="B125" t="s">
        <v>2226</v>
      </c>
      <c r="C125" t="s">
        <v>2526</v>
      </c>
      <c r="D125" t="s">
        <v>2527</v>
      </c>
      <c r="E125" t="s">
        <v>980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435</v>
      </c>
    </row>
    <row r="126" spans="1:37" ht="15" customHeight="1">
      <c r="A126" s="105" t="s">
        <v>2528</v>
      </c>
      <c r="B126" t="s">
        <v>935</v>
      </c>
      <c r="C126" t="s">
        <v>2529</v>
      </c>
      <c r="D126" t="s">
        <v>2530</v>
      </c>
      <c r="E126" t="s">
        <v>2450</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03">
        <v>1.2E-2</v>
      </c>
    </row>
    <row r="127" spans="1:37" ht="15" customHeight="1">
      <c r="A127" s="105" t="s">
        <v>2531</v>
      </c>
      <c r="B127" t="s">
        <v>2233</v>
      </c>
      <c r="C127" t="s">
        <v>2532</v>
      </c>
      <c r="D127" t="s">
        <v>2533</v>
      </c>
      <c r="E127" t="s">
        <v>2450</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03">
        <v>0.04</v>
      </c>
    </row>
    <row r="128" spans="1:37" ht="15" customHeight="1">
      <c r="A128" s="105" t="s">
        <v>2534</v>
      </c>
      <c r="B128" t="s">
        <v>2237</v>
      </c>
      <c r="C128" t="s">
        <v>2535</v>
      </c>
      <c r="D128" t="s">
        <v>2536</v>
      </c>
      <c r="E128" t="s">
        <v>980</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03">
        <v>0.04</v>
      </c>
    </row>
    <row r="129" spans="1:37" ht="15" customHeight="1">
      <c r="A129" s="105" t="s">
        <v>2537</v>
      </c>
      <c r="B129" t="s">
        <v>951</v>
      </c>
      <c r="C129" t="s">
        <v>2538</v>
      </c>
      <c r="D129" t="s">
        <v>2539</v>
      </c>
      <c r="E129" t="s">
        <v>2450</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03">
        <v>2E-3</v>
      </c>
    </row>
    <row r="130" spans="1:37" ht="15" customHeight="1">
      <c r="A130" s="105" t="s">
        <v>2540</v>
      </c>
      <c r="B130" t="s">
        <v>2541</v>
      </c>
      <c r="C130" t="s">
        <v>2542</v>
      </c>
      <c r="D130" t="s">
        <v>2543</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03">
        <v>8.0000000000000002E-3</v>
      </c>
    </row>
    <row r="131" spans="1:37" s="31" customFormat="1" ht="15" customHeight="1">
      <c r="A131" s="30" t="s">
        <v>2544</v>
      </c>
      <c r="B131" s="31" t="s">
        <v>2545</v>
      </c>
      <c r="C131" s="31" t="s">
        <v>2546</v>
      </c>
      <c r="D131" s="31" t="s">
        <v>2547</v>
      </c>
      <c r="F131" s="31">
        <v>7.238181</v>
      </c>
      <c r="G131" s="31">
        <v>7.3106159999999996</v>
      </c>
      <c r="H131" s="31">
        <v>7.3899489999999997</v>
      </c>
      <c r="I131" s="31">
        <v>7.4766839999999997</v>
      </c>
      <c r="J131" s="31">
        <v>7.5747030000000004</v>
      </c>
      <c r="K131" s="31">
        <v>7.6863210000000004</v>
      </c>
      <c r="L131" s="31">
        <v>7.8097329999999996</v>
      </c>
      <c r="M131" s="31">
        <v>7.9445509999999997</v>
      </c>
      <c r="N131" s="31">
        <v>8.0834510000000002</v>
      </c>
      <c r="O131" s="31">
        <v>8.2308420000000009</v>
      </c>
      <c r="P131" s="31">
        <v>8.3825859999999999</v>
      </c>
      <c r="Q131" s="31">
        <v>8.5364260000000005</v>
      </c>
      <c r="R131" s="31">
        <v>8.6869980000000009</v>
      </c>
      <c r="S131" s="31">
        <v>8.8273639999999993</v>
      </c>
      <c r="T131" s="31">
        <v>8.9563410000000001</v>
      </c>
      <c r="U131" s="31">
        <v>9.0734779999999997</v>
      </c>
      <c r="V131" s="31">
        <v>9.1788980000000002</v>
      </c>
      <c r="W131" s="31">
        <v>9.2730580000000007</v>
      </c>
      <c r="X131" s="31">
        <v>9.3587249999999997</v>
      </c>
      <c r="Y131" s="31">
        <v>9.4375730000000004</v>
      </c>
      <c r="Z131" s="31">
        <v>9.5084780000000002</v>
      </c>
      <c r="AA131" s="31">
        <v>9.572991</v>
      </c>
      <c r="AB131" s="31">
        <v>9.6297540000000001</v>
      </c>
      <c r="AC131" s="31">
        <v>9.6799710000000001</v>
      </c>
      <c r="AD131" s="31">
        <v>9.7249739999999996</v>
      </c>
      <c r="AE131" s="31">
        <v>9.7670309999999994</v>
      </c>
      <c r="AF131" s="31">
        <v>9.8068960000000001</v>
      </c>
      <c r="AG131" s="31">
        <v>9.8463209999999997</v>
      </c>
      <c r="AH131" s="31">
        <v>9.8857789999999994</v>
      </c>
      <c r="AI131" s="31">
        <v>9.9239490000000004</v>
      </c>
      <c r="AJ131" s="31">
        <v>9.9616600000000002</v>
      </c>
      <c r="AK131" s="107">
        <v>1.0999999999999999E-2</v>
      </c>
    </row>
    <row r="132" spans="1:37" ht="15" customHeight="1">
      <c r="B132" t="s">
        <v>2548</v>
      </c>
      <c r="D132" t="s">
        <v>2549</v>
      </c>
    </row>
    <row r="133" spans="1:37" ht="15" customHeight="1">
      <c r="B133" t="s">
        <v>293</v>
      </c>
      <c r="D133" t="s">
        <v>2550</v>
      </c>
    </row>
    <row r="134" spans="1:37" ht="15" customHeight="1">
      <c r="A134" s="105" t="s">
        <v>2551</v>
      </c>
      <c r="B134" t="s">
        <v>406</v>
      </c>
      <c r="C134" t="s">
        <v>2552</v>
      </c>
      <c r="D134" t="s">
        <v>2553</v>
      </c>
      <c r="E134" t="s">
        <v>1153</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03">
        <v>2.1999999999999999E-2</v>
      </c>
    </row>
    <row r="135" spans="1:37" ht="15" customHeight="1">
      <c r="A135" s="105" t="s">
        <v>2554</v>
      </c>
      <c r="B135" t="s">
        <v>513</v>
      </c>
      <c r="C135" t="s">
        <v>2555</v>
      </c>
      <c r="D135" t="s">
        <v>2556</v>
      </c>
      <c r="E135" t="s">
        <v>1153</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03">
        <v>2.1000000000000001E-2</v>
      </c>
    </row>
    <row r="136" spans="1:37" ht="15" customHeight="1">
      <c r="A136" s="105" t="s">
        <v>2557</v>
      </c>
      <c r="B136" t="s">
        <v>421</v>
      </c>
      <c r="C136" t="s">
        <v>2558</v>
      </c>
      <c r="D136" t="s">
        <v>2559</v>
      </c>
      <c r="E136" t="s">
        <v>1153</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03">
        <v>0.11600000000000001</v>
      </c>
    </row>
    <row r="137" spans="1:37" ht="15" customHeight="1">
      <c r="A137" s="105" t="s">
        <v>2560</v>
      </c>
      <c r="B137" t="s">
        <v>441</v>
      </c>
      <c r="C137" t="s">
        <v>2561</v>
      </c>
      <c r="D137" t="s">
        <v>2562</v>
      </c>
      <c r="E137" t="s">
        <v>1153</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03">
        <v>0.10100000000000001</v>
      </c>
    </row>
    <row r="138" spans="1:37" ht="15" customHeight="1">
      <c r="A138" s="105" t="s">
        <v>2563</v>
      </c>
      <c r="B138" t="s">
        <v>2226</v>
      </c>
      <c r="C138" t="s">
        <v>2564</v>
      </c>
      <c r="D138" t="s">
        <v>2565</v>
      </c>
      <c r="E138" t="s">
        <v>1153</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03">
        <v>6.6000000000000003E-2</v>
      </c>
    </row>
    <row r="139" spans="1:37" ht="15" customHeight="1">
      <c r="A139" s="105" t="s">
        <v>2566</v>
      </c>
      <c r="B139" t="s">
        <v>935</v>
      </c>
      <c r="C139" t="s">
        <v>2567</v>
      </c>
      <c r="D139" t="s">
        <v>2568</v>
      </c>
      <c r="E139" t="s">
        <v>1153</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03">
        <v>0.14299999999999999</v>
      </c>
    </row>
    <row r="140" spans="1:37" ht="15" customHeight="1">
      <c r="A140" s="105" t="s">
        <v>2569</v>
      </c>
      <c r="B140" t="s">
        <v>2233</v>
      </c>
      <c r="C140" t="s">
        <v>2570</v>
      </c>
      <c r="D140" t="s">
        <v>2571</v>
      </c>
      <c r="E140" t="s">
        <v>1153</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03">
        <v>0.153</v>
      </c>
    </row>
    <row r="141" spans="1:37" ht="15" customHeight="1">
      <c r="A141" s="105" t="s">
        <v>2572</v>
      </c>
      <c r="B141" t="s">
        <v>2237</v>
      </c>
      <c r="C141" t="s">
        <v>2573</v>
      </c>
      <c r="D141" t="s">
        <v>2574</v>
      </c>
      <c r="E141" t="s">
        <v>1153</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03">
        <v>0.153</v>
      </c>
    </row>
    <row r="142" spans="1:37" ht="15" customHeight="1">
      <c r="A142" s="105" t="s">
        <v>2575</v>
      </c>
      <c r="B142" t="s">
        <v>951</v>
      </c>
      <c r="C142" t="s">
        <v>2576</v>
      </c>
      <c r="D142" t="s">
        <v>2577</v>
      </c>
      <c r="E142" t="s">
        <v>1153</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03">
        <v>0.123</v>
      </c>
    </row>
    <row r="143" spans="1:37" ht="15" customHeight="1">
      <c r="A143" s="105" t="s">
        <v>2578</v>
      </c>
      <c r="B143" t="s">
        <v>2244</v>
      </c>
      <c r="C143" t="s">
        <v>2579</v>
      </c>
      <c r="D143" t="s">
        <v>2580</v>
      </c>
      <c r="E143" t="s">
        <v>1153</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03">
        <v>2.7E-2</v>
      </c>
    </row>
    <row r="144" spans="1:37" ht="15" customHeight="1">
      <c r="B144" t="s">
        <v>297</v>
      </c>
      <c r="D144" t="s">
        <v>2581</v>
      </c>
    </row>
    <row r="145" spans="1:37" ht="15" customHeight="1">
      <c r="A145" s="105" t="s">
        <v>2582</v>
      </c>
      <c r="B145" t="s">
        <v>406</v>
      </c>
      <c r="C145" t="s">
        <v>2583</v>
      </c>
      <c r="D145" t="s">
        <v>2584</v>
      </c>
      <c r="E145" t="s">
        <v>1153</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03">
        <v>2.1000000000000001E-2</v>
      </c>
    </row>
    <row r="146" spans="1:37" ht="15" customHeight="1">
      <c r="A146" s="105" t="s">
        <v>2585</v>
      </c>
      <c r="B146" t="s">
        <v>513</v>
      </c>
      <c r="C146" t="s">
        <v>2586</v>
      </c>
      <c r="D146" t="s">
        <v>2587</v>
      </c>
      <c r="E146" t="s">
        <v>1153</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03">
        <v>1.4E-2</v>
      </c>
    </row>
    <row r="147" spans="1:37" ht="15" customHeight="1">
      <c r="A147" s="105" t="s">
        <v>2588</v>
      </c>
      <c r="B147" t="s">
        <v>421</v>
      </c>
      <c r="C147" t="s">
        <v>2589</v>
      </c>
      <c r="D147" t="s">
        <v>2590</v>
      </c>
      <c r="E147" t="s">
        <v>1153</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03">
        <v>4.2999999999999997E-2</v>
      </c>
    </row>
    <row r="148" spans="1:37" ht="15" customHeight="1">
      <c r="A148" s="105" t="s">
        <v>2591</v>
      </c>
      <c r="B148" t="s">
        <v>441</v>
      </c>
      <c r="C148" t="s">
        <v>2592</v>
      </c>
      <c r="D148" t="s">
        <v>2593</v>
      </c>
      <c r="E148" t="s">
        <v>1153</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03">
        <v>6.4000000000000001E-2</v>
      </c>
    </row>
    <row r="149" spans="1:37" ht="15" customHeight="1">
      <c r="A149" s="105" t="s">
        <v>2594</v>
      </c>
      <c r="B149" t="s">
        <v>2226</v>
      </c>
      <c r="C149" t="s">
        <v>2595</v>
      </c>
      <c r="D149" t="s">
        <v>2596</v>
      </c>
      <c r="E149" t="s">
        <v>1153</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03">
        <v>7.3999999999999996E-2</v>
      </c>
    </row>
    <row r="150" spans="1:37" ht="15" customHeight="1">
      <c r="A150" s="105" t="s">
        <v>2597</v>
      </c>
      <c r="B150" t="s">
        <v>935</v>
      </c>
      <c r="C150" t="s">
        <v>2598</v>
      </c>
      <c r="D150" t="s">
        <v>2599</v>
      </c>
      <c r="E150" t="s">
        <v>1153</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03">
        <v>0.13900000000000001</v>
      </c>
    </row>
    <row r="151" spans="1:37" ht="15" customHeight="1">
      <c r="A151" s="105" t="s">
        <v>2600</v>
      </c>
      <c r="B151" t="s">
        <v>2233</v>
      </c>
      <c r="C151" t="s">
        <v>2601</v>
      </c>
      <c r="D151" t="s">
        <v>2602</v>
      </c>
      <c r="E151" t="s">
        <v>1153</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03">
        <v>0.157</v>
      </c>
    </row>
    <row r="152" spans="1:37" ht="15" customHeight="1">
      <c r="A152" s="105" t="s">
        <v>2603</v>
      </c>
      <c r="B152" t="s">
        <v>2237</v>
      </c>
      <c r="C152" t="s">
        <v>2604</v>
      </c>
      <c r="D152" t="s">
        <v>2605</v>
      </c>
      <c r="E152" t="s">
        <v>1153</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03">
        <v>0.157</v>
      </c>
    </row>
    <row r="153" spans="1:37" ht="15" customHeight="1">
      <c r="A153" s="105" t="s">
        <v>2606</v>
      </c>
      <c r="B153" t="s">
        <v>951</v>
      </c>
      <c r="C153" t="s">
        <v>2607</v>
      </c>
      <c r="D153" t="s">
        <v>2608</v>
      </c>
      <c r="E153" t="s">
        <v>1153</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03">
        <v>0.157</v>
      </c>
    </row>
    <row r="154" spans="1:37" ht="15" customHeight="1">
      <c r="A154" s="105" t="s">
        <v>2609</v>
      </c>
      <c r="B154" t="s">
        <v>2276</v>
      </c>
      <c r="C154" t="s">
        <v>2610</v>
      </c>
      <c r="D154" t="s">
        <v>2611</v>
      </c>
      <c r="E154" t="s">
        <v>1153</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03">
        <v>0.02</v>
      </c>
    </row>
    <row r="155" spans="1:37" ht="15" customHeight="1">
      <c r="B155" t="s">
        <v>2279</v>
      </c>
      <c r="D155" t="s">
        <v>2612</v>
      </c>
    </row>
    <row r="156" spans="1:37" ht="15" customHeight="1">
      <c r="A156" s="105" t="s">
        <v>2613</v>
      </c>
      <c r="B156" t="s">
        <v>406</v>
      </c>
      <c r="C156" t="s">
        <v>2614</v>
      </c>
      <c r="D156" t="s">
        <v>2615</v>
      </c>
      <c r="E156" t="s">
        <v>1153</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03">
        <v>8.0000000000000002E-3</v>
      </c>
    </row>
    <row r="157" spans="1:37" ht="15" customHeight="1">
      <c r="A157" s="105" t="s">
        <v>2616</v>
      </c>
      <c r="B157" t="s">
        <v>513</v>
      </c>
      <c r="C157" t="s">
        <v>2617</v>
      </c>
      <c r="D157" t="s">
        <v>2618</v>
      </c>
      <c r="E157" t="s">
        <v>1153</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03">
        <v>-4.2000000000000003E-2</v>
      </c>
    </row>
    <row r="158" spans="1:37" ht="15" customHeight="1">
      <c r="A158" s="105" t="s">
        <v>2619</v>
      </c>
      <c r="B158" t="s">
        <v>421</v>
      </c>
      <c r="C158" t="s">
        <v>2620</v>
      </c>
      <c r="D158" t="s">
        <v>2621</v>
      </c>
      <c r="E158" t="s">
        <v>1153</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03">
        <v>0.02</v>
      </c>
    </row>
    <row r="159" spans="1:37" ht="15" customHeight="1">
      <c r="A159" s="105" t="s">
        <v>2622</v>
      </c>
      <c r="B159" t="s">
        <v>441</v>
      </c>
      <c r="C159" t="s">
        <v>2623</v>
      </c>
      <c r="D159" t="s">
        <v>2624</v>
      </c>
      <c r="E159" t="s">
        <v>1153</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03">
        <v>3.4000000000000002E-2</v>
      </c>
    </row>
    <row r="160" spans="1:37" ht="15" customHeight="1">
      <c r="A160" s="105" t="s">
        <v>2625</v>
      </c>
      <c r="B160" t="s">
        <v>2226</v>
      </c>
      <c r="C160" t="s">
        <v>2626</v>
      </c>
      <c r="D160" t="s">
        <v>2627</v>
      </c>
      <c r="E160" t="s">
        <v>1153</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435</v>
      </c>
    </row>
    <row r="161" spans="1:37" ht="15" customHeight="1">
      <c r="A161" s="105" t="s">
        <v>2628</v>
      </c>
      <c r="B161" t="s">
        <v>935</v>
      </c>
      <c r="C161" t="s">
        <v>2629</v>
      </c>
      <c r="D161" t="s">
        <v>2630</v>
      </c>
      <c r="E161" t="s">
        <v>1153</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03">
        <v>0.13700000000000001</v>
      </c>
    </row>
    <row r="162" spans="1:37" ht="15" customHeight="1">
      <c r="A162" s="105" t="s">
        <v>2631</v>
      </c>
      <c r="B162" t="s">
        <v>2233</v>
      </c>
      <c r="C162" t="s">
        <v>2632</v>
      </c>
      <c r="D162" t="s">
        <v>2633</v>
      </c>
      <c r="E162" t="s">
        <v>1153</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03">
        <v>0.124</v>
      </c>
    </row>
    <row r="163" spans="1:37" ht="15" customHeight="1">
      <c r="A163" s="105" t="s">
        <v>2634</v>
      </c>
      <c r="B163" t="s">
        <v>2237</v>
      </c>
      <c r="C163" t="s">
        <v>2635</v>
      </c>
      <c r="D163" t="s">
        <v>2636</v>
      </c>
      <c r="E163" t="s">
        <v>1153</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03">
        <v>0.123</v>
      </c>
    </row>
    <row r="164" spans="1:37" ht="15" customHeight="1">
      <c r="A164" s="105" t="s">
        <v>2637</v>
      </c>
      <c r="B164" t="s">
        <v>951</v>
      </c>
      <c r="C164" t="s">
        <v>2638</v>
      </c>
      <c r="D164" t="s">
        <v>2639</v>
      </c>
      <c r="E164" t="s">
        <v>1153</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03">
        <v>0.126</v>
      </c>
    </row>
    <row r="165" spans="1:37" ht="15" customHeight="1">
      <c r="A165" s="105" t="s">
        <v>2640</v>
      </c>
      <c r="B165" t="s">
        <v>2309</v>
      </c>
      <c r="C165" t="s">
        <v>2641</v>
      </c>
      <c r="D165" t="s">
        <v>2642</v>
      </c>
      <c r="E165" t="s">
        <v>1153</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03">
        <v>8.9999999999999993E-3</v>
      </c>
    </row>
    <row r="166" spans="1:37" ht="15" customHeight="1">
      <c r="A166" s="105" t="s">
        <v>2643</v>
      </c>
      <c r="B166" t="s">
        <v>2644</v>
      </c>
      <c r="C166" t="s">
        <v>2645</v>
      </c>
      <c r="D166" t="s">
        <v>2646</v>
      </c>
      <c r="E166" t="s">
        <v>1153</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03">
        <v>1.7999999999999999E-2</v>
      </c>
    </row>
    <row r="167" spans="1:37" ht="15" customHeight="1">
      <c r="B167" t="s">
        <v>2647</v>
      </c>
      <c r="D167" t="s">
        <v>2648</v>
      </c>
    </row>
    <row r="168" spans="1:37" ht="15" customHeight="1">
      <c r="B168" t="s">
        <v>2444</v>
      </c>
      <c r="D168" t="s">
        <v>2649</v>
      </c>
    </row>
    <row r="169" spans="1:37" ht="15" customHeight="1">
      <c r="B169" t="s">
        <v>293</v>
      </c>
      <c r="D169" t="s">
        <v>2650</v>
      </c>
    </row>
    <row r="170" spans="1:37" ht="15" customHeight="1">
      <c r="A170" s="105" t="s">
        <v>2651</v>
      </c>
      <c r="B170" t="s">
        <v>406</v>
      </c>
      <c r="C170" t="s">
        <v>2652</v>
      </c>
      <c r="D170" t="s">
        <v>2653</v>
      </c>
      <c r="E170" t="s">
        <v>2450</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03">
        <v>4.0000000000000001E-3</v>
      </c>
    </row>
    <row r="171" spans="1:37" ht="15" customHeight="1">
      <c r="A171" s="105" t="s">
        <v>2654</v>
      </c>
      <c r="B171" t="s">
        <v>513</v>
      </c>
      <c r="C171" t="s">
        <v>2655</v>
      </c>
      <c r="D171" t="s">
        <v>2656</v>
      </c>
      <c r="E171" t="s">
        <v>980</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03">
        <v>7.0000000000000001E-3</v>
      </c>
    </row>
    <row r="172" spans="1:37" ht="15" customHeight="1">
      <c r="A172" s="105" t="s">
        <v>2657</v>
      </c>
      <c r="B172" t="s">
        <v>421</v>
      </c>
      <c r="C172" t="s">
        <v>2658</v>
      </c>
      <c r="D172" t="s">
        <v>2659</v>
      </c>
      <c r="E172" t="s">
        <v>980</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03">
        <v>4.0000000000000001E-3</v>
      </c>
    </row>
    <row r="173" spans="1:37" ht="15" customHeight="1">
      <c r="A173" s="105" t="s">
        <v>2660</v>
      </c>
      <c r="B173" t="s">
        <v>441</v>
      </c>
      <c r="C173" t="s">
        <v>2661</v>
      </c>
      <c r="D173" t="s">
        <v>2662</v>
      </c>
      <c r="E173" t="s">
        <v>980</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03">
        <v>4.0000000000000001E-3</v>
      </c>
    </row>
    <row r="174" spans="1:37" ht="15" customHeight="1">
      <c r="A174" s="105" t="s">
        <v>2663</v>
      </c>
      <c r="B174" t="s">
        <v>2226</v>
      </c>
      <c r="C174" t="s">
        <v>2664</v>
      </c>
      <c r="D174" t="s">
        <v>2665</v>
      </c>
      <c r="E174" t="s">
        <v>980</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03">
        <v>7.0000000000000001E-3</v>
      </c>
    </row>
    <row r="175" spans="1:37" ht="15" customHeight="1">
      <c r="A175" s="105" t="s">
        <v>2666</v>
      </c>
      <c r="B175" t="s">
        <v>935</v>
      </c>
      <c r="C175" t="s">
        <v>2667</v>
      </c>
      <c r="D175" t="s">
        <v>2668</v>
      </c>
      <c r="E175" t="s">
        <v>2450</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03">
        <v>3.0000000000000001E-3</v>
      </c>
    </row>
    <row r="176" spans="1:37" ht="15" customHeight="1">
      <c r="A176" s="105" t="s">
        <v>2669</v>
      </c>
      <c r="B176" t="s">
        <v>2233</v>
      </c>
      <c r="C176" t="s">
        <v>2670</v>
      </c>
      <c r="D176" t="s">
        <v>2671</v>
      </c>
      <c r="E176" t="s">
        <v>2450</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03">
        <v>8.0000000000000002E-3</v>
      </c>
    </row>
    <row r="177" spans="1:37" ht="15" customHeight="1">
      <c r="A177" s="105" t="s">
        <v>2672</v>
      </c>
      <c r="B177" t="s">
        <v>2237</v>
      </c>
      <c r="C177" t="s">
        <v>2673</v>
      </c>
      <c r="D177" t="s">
        <v>2674</v>
      </c>
      <c r="E177" t="s">
        <v>980</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03">
        <v>4.0000000000000001E-3</v>
      </c>
    </row>
    <row r="178" spans="1:37" ht="15" customHeight="1">
      <c r="A178" s="105" t="s">
        <v>2675</v>
      </c>
      <c r="B178" t="s">
        <v>951</v>
      </c>
      <c r="C178" t="s">
        <v>2676</v>
      </c>
      <c r="D178" t="s">
        <v>2677</v>
      </c>
      <c r="E178" t="s">
        <v>2450</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03">
        <v>-4.0000000000000001E-3</v>
      </c>
    </row>
    <row r="179" spans="1:37" ht="15" customHeight="1">
      <c r="A179" s="105" t="s">
        <v>2678</v>
      </c>
      <c r="B179" t="s">
        <v>2476</v>
      </c>
      <c r="C179" t="s">
        <v>2679</v>
      </c>
      <c r="D179" t="s">
        <v>2680</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03">
        <v>4.0000000000000001E-3</v>
      </c>
    </row>
    <row r="180" spans="1:37" ht="15" customHeight="1">
      <c r="B180" t="s">
        <v>297</v>
      </c>
      <c r="D180" t="s">
        <v>2681</v>
      </c>
    </row>
    <row r="181" spans="1:37" ht="15" customHeight="1">
      <c r="A181" s="105" t="s">
        <v>2682</v>
      </c>
      <c r="B181" t="s">
        <v>406</v>
      </c>
      <c r="C181" t="s">
        <v>2683</v>
      </c>
      <c r="D181" t="s">
        <v>2684</v>
      </c>
      <c r="E181" t="s">
        <v>2450</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03">
        <v>0.01</v>
      </c>
    </row>
    <row r="182" spans="1:37" ht="15" customHeight="1">
      <c r="A182" s="105" t="s">
        <v>2685</v>
      </c>
      <c r="B182" t="s">
        <v>513</v>
      </c>
      <c r="C182" t="s">
        <v>2686</v>
      </c>
      <c r="D182" t="s">
        <v>2687</v>
      </c>
      <c r="E182" t="s">
        <v>980</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03">
        <v>8.9999999999999993E-3</v>
      </c>
    </row>
    <row r="183" spans="1:37" ht="15" customHeight="1">
      <c r="A183" s="105" t="s">
        <v>2688</v>
      </c>
      <c r="B183" t="s">
        <v>421</v>
      </c>
      <c r="C183" t="s">
        <v>2689</v>
      </c>
      <c r="D183" t="s">
        <v>2690</v>
      </c>
      <c r="E183" t="s">
        <v>980</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03">
        <v>0.01</v>
      </c>
    </row>
    <row r="184" spans="1:37" ht="15" customHeight="1">
      <c r="A184" s="105" t="s">
        <v>2691</v>
      </c>
      <c r="B184" t="s">
        <v>441</v>
      </c>
      <c r="C184" t="s">
        <v>2692</v>
      </c>
      <c r="D184" t="s">
        <v>2693</v>
      </c>
      <c r="E184" t="s">
        <v>980</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03">
        <v>0.01</v>
      </c>
    </row>
    <row r="185" spans="1:37" ht="15" customHeight="1">
      <c r="A185" s="105" t="s">
        <v>2694</v>
      </c>
      <c r="B185" t="s">
        <v>2226</v>
      </c>
      <c r="C185" t="s">
        <v>2695</v>
      </c>
      <c r="D185" t="s">
        <v>2696</v>
      </c>
      <c r="E185" t="s">
        <v>2495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03">
        <v>8.9999999999999993E-3</v>
      </c>
    </row>
    <row r="186" spans="1:37" ht="15" customHeight="1">
      <c r="A186" s="105" t="s">
        <v>2697</v>
      </c>
      <c r="B186" t="s">
        <v>935</v>
      </c>
      <c r="C186" t="s">
        <v>2698</v>
      </c>
      <c r="D186" t="s">
        <v>2699</v>
      </c>
      <c r="E186" t="s">
        <v>980</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03">
        <v>7.0000000000000001E-3</v>
      </c>
    </row>
    <row r="187" spans="1:37" ht="15" customHeight="1">
      <c r="A187" s="105" t="s">
        <v>2700</v>
      </c>
      <c r="B187" t="s">
        <v>2233</v>
      </c>
      <c r="C187" t="s">
        <v>2701</v>
      </c>
      <c r="D187" t="s">
        <v>2702</v>
      </c>
      <c r="E187" t="s">
        <v>980</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03">
        <v>8.9999999999999993E-3</v>
      </c>
    </row>
    <row r="188" spans="1:37" ht="15" customHeight="1">
      <c r="A188" s="105" t="s">
        <v>2703</v>
      </c>
      <c r="B188" t="s">
        <v>2237</v>
      </c>
      <c r="C188" t="s">
        <v>2704</v>
      </c>
      <c r="D188" t="s">
        <v>2705</v>
      </c>
      <c r="E188" t="s">
        <v>980</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03">
        <v>8.0000000000000002E-3</v>
      </c>
    </row>
    <row r="189" spans="1:37" ht="15" customHeight="1">
      <c r="A189" s="105" t="s">
        <v>2706</v>
      </c>
      <c r="B189" t="s">
        <v>951</v>
      </c>
      <c r="C189" t="s">
        <v>2707</v>
      </c>
      <c r="D189" t="s">
        <v>2708</v>
      </c>
      <c r="E189" t="s">
        <v>980</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03">
        <v>0</v>
      </c>
    </row>
    <row r="190" spans="1:37" ht="15" customHeight="1">
      <c r="A190" s="105" t="s">
        <v>2709</v>
      </c>
      <c r="B190" t="s">
        <v>2509</v>
      </c>
      <c r="C190" t="s">
        <v>2710</v>
      </c>
      <c r="D190" t="s">
        <v>2711</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03">
        <v>8.9999999999999993E-3</v>
      </c>
    </row>
    <row r="191" spans="1:37" ht="15" customHeight="1">
      <c r="B191" t="s">
        <v>2279</v>
      </c>
      <c r="D191" t="s">
        <v>2712</v>
      </c>
    </row>
    <row r="192" spans="1:37" ht="15" customHeight="1">
      <c r="A192" s="105" t="s">
        <v>2713</v>
      </c>
      <c r="B192" t="s">
        <v>406</v>
      </c>
      <c r="C192" t="s">
        <v>2714</v>
      </c>
      <c r="D192" t="s">
        <v>2715</v>
      </c>
      <c r="E192" t="s">
        <v>2450</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03">
        <v>8.0000000000000002E-3</v>
      </c>
    </row>
    <row r="193" spans="1:37" ht="15" customHeight="1">
      <c r="A193" s="105" t="s">
        <v>2716</v>
      </c>
      <c r="B193" t="s">
        <v>513</v>
      </c>
      <c r="C193" t="s">
        <v>2717</v>
      </c>
      <c r="D193" t="s">
        <v>2718</v>
      </c>
      <c r="E193" t="s">
        <v>980</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03">
        <v>7.0000000000000001E-3</v>
      </c>
    </row>
    <row r="194" spans="1:37" ht="15" customHeight="1">
      <c r="A194" s="105" t="s">
        <v>2719</v>
      </c>
      <c r="B194" t="s">
        <v>421</v>
      </c>
      <c r="C194" t="s">
        <v>2720</v>
      </c>
      <c r="D194" t="s">
        <v>2721</v>
      </c>
      <c r="E194" t="s">
        <v>980</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03">
        <v>6.0000000000000001E-3</v>
      </c>
    </row>
    <row r="195" spans="1:37" ht="15" customHeight="1">
      <c r="A195" s="105" t="s">
        <v>2722</v>
      </c>
      <c r="B195" t="s">
        <v>441</v>
      </c>
      <c r="C195" t="s">
        <v>2723</v>
      </c>
      <c r="D195" t="s">
        <v>2724</v>
      </c>
      <c r="E195" t="s">
        <v>2450</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03">
        <v>8.9999999999999993E-3</v>
      </c>
    </row>
    <row r="196" spans="1:37" ht="15" customHeight="1">
      <c r="A196" s="105" t="s">
        <v>2725</v>
      </c>
      <c r="B196" t="s">
        <v>2226</v>
      </c>
      <c r="C196" t="s">
        <v>2726</v>
      </c>
      <c r="D196" t="s">
        <v>2727</v>
      </c>
      <c r="E196" t="s">
        <v>980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435</v>
      </c>
    </row>
    <row r="197" spans="1:37" ht="15" customHeight="1">
      <c r="A197" s="105" t="s">
        <v>2728</v>
      </c>
      <c r="B197" t="s">
        <v>935</v>
      </c>
      <c r="C197" t="s">
        <v>2729</v>
      </c>
      <c r="D197" t="s">
        <v>2730</v>
      </c>
      <c r="E197" t="s">
        <v>2450</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03">
        <v>1.7000000000000001E-2</v>
      </c>
    </row>
    <row r="198" spans="1:37" ht="15" customHeight="1">
      <c r="A198" s="105" t="s">
        <v>2731</v>
      </c>
      <c r="B198" t="s">
        <v>2233</v>
      </c>
      <c r="C198" t="s">
        <v>2732</v>
      </c>
      <c r="D198" t="s">
        <v>2733</v>
      </c>
      <c r="E198" t="s">
        <v>2450</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03">
        <v>0.01</v>
      </c>
    </row>
    <row r="199" spans="1:37" ht="15" customHeight="1">
      <c r="A199" s="105" t="s">
        <v>2734</v>
      </c>
      <c r="B199" t="s">
        <v>2237</v>
      </c>
      <c r="C199" t="s">
        <v>2735</v>
      </c>
      <c r="D199" t="s">
        <v>2736</v>
      </c>
      <c r="E199" t="s">
        <v>980</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03">
        <v>7.0000000000000001E-3</v>
      </c>
    </row>
    <row r="200" spans="1:37" ht="15" customHeight="1">
      <c r="A200" s="105" t="s">
        <v>2737</v>
      </c>
      <c r="B200" t="s">
        <v>951</v>
      </c>
      <c r="C200" t="s">
        <v>2738</v>
      </c>
      <c r="D200" t="s">
        <v>2739</v>
      </c>
      <c r="E200" t="s">
        <v>2450</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03">
        <v>3.0000000000000001E-3</v>
      </c>
    </row>
    <row r="201" spans="1:37" ht="15" customHeight="1">
      <c r="A201" s="105" t="s">
        <v>2740</v>
      </c>
      <c r="B201" t="s">
        <v>2541</v>
      </c>
      <c r="C201" t="s">
        <v>2741</v>
      </c>
      <c r="D201" t="s">
        <v>2742</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03">
        <v>8.0000000000000002E-3</v>
      </c>
    </row>
    <row r="202" spans="1:37" s="31" customFormat="1" ht="15" customHeight="1">
      <c r="A202" s="30" t="s">
        <v>2743</v>
      </c>
      <c r="B202" s="31" t="s">
        <v>2545</v>
      </c>
      <c r="C202" s="31" t="s">
        <v>2744</v>
      </c>
      <c r="D202" s="31" t="s">
        <v>2745</v>
      </c>
      <c r="F202" s="31">
        <v>7.6005520000000004</v>
      </c>
      <c r="G202" s="31">
        <v>7.7448100000000002</v>
      </c>
      <c r="H202" s="31">
        <v>7.7984179999999999</v>
      </c>
      <c r="I202" s="31">
        <v>7.9240930000000001</v>
      </c>
      <c r="J202" s="31">
        <v>8.1204750000000008</v>
      </c>
      <c r="K202" s="31">
        <v>8.3556380000000008</v>
      </c>
      <c r="L202" s="31">
        <v>8.6110620000000004</v>
      </c>
      <c r="M202" s="31">
        <v>8.8968889999999998</v>
      </c>
      <c r="N202" s="31">
        <v>9.0684109999999993</v>
      </c>
      <c r="O202" s="31">
        <v>9.2839899999999993</v>
      </c>
      <c r="P202" s="31">
        <v>9.4586810000000003</v>
      </c>
      <c r="Q202" s="31">
        <v>9.6130429999999993</v>
      </c>
      <c r="R202" s="31">
        <v>9.6999359999999992</v>
      </c>
      <c r="S202" s="31">
        <v>9.7199050000000007</v>
      </c>
      <c r="T202" s="31">
        <v>9.7401199999999992</v>
      </c>
      <c r="U202" s="31">
        <v>9.7502650000000006</v>
      </c>
      <c r="V202" s="31">
        <v>9.7553870000000007</v>
      </c>
      <c r="W202" s="31">
        <v>9.7669490000000003</v>
      </c>
      <c r="X202" s="31">
        <v>9.7875510000000006</v>
      </c>
      <c r="Y202" s="31">
        <v>9.7904140000000002</v>
      </c>
      <c r="Z202" s="31">
        <v>9.7858309999999999</v>
      </c>
      <c r="AA202" s="31">
        <v>9.7924319999999998</v>
      </c>
      <c r="AB202" s="31">
        <v>9.8092039999999994</v>
      </c>
      <c r="AC202" s="31">
        <v>9.8243899999999993</v>
      </c>
      <c r="AD202" s="31">
        <v>9.8458670000000001</v>
      </c>
      <c r="AE202" s="31">
        <v>9.8725470000000008</v>
      </c>
      <c r="AF202" s="31">
        <v>9.8889309999999995</v>
      </c>
      <c r="AG202" s="31">
        <v>9.9205079999999999</v>
      </c>
      <c r="AH202" s="31">
        <v>9.9537700000000005</v>
      </c>
      <c r="AI202" s="31">
        <v>9.964264</v>
      </c>
      <c r="AJ202" s="31">
        <v>9.9811899999999998</v>
      </c>
      <c r="AK202" s="107">
        <v>8.9999999999999993E-3</v>
      </c>
    </row>
    <row r="203" spans="1:37" ht="15" customHeight="1">
      <c r="B203" t="s">
        <v>2746</v>
      </c>
      <c r="D203" t="s">
        <v>2747</v>
      </c>
    </row>
    <row r="204" spans="1:37" ht="15" customHeight="1">
      <c r="B204" t="s">
        <v>293</v>
      </c>
      <c r="D204" t="s">
        <v>2748</v>
      </c>
    </row>
    <row r="205" spans="1:37" ht="15" customHeight="1">
      <c r="A205" s="105" t="s">
        <v>2749</v>
      </c>
      <c r="B205" t="s">
        <v>406</v>
      </c>
      <c r="C205" t="s">
        <v>2750</v>
      </c>
      <c r="D205" t="s">
        <v>2751</v>
      </c>
      <c r="E205" t="s">
        <v>758</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03">
        <v>7.0000000000000001E-3</v>
      </c>
    </row>
    <row r="206" spans="1:37" ht="15" customHeight="1">
      <c r="A206" s="105" t="s">
        <v>2752</v>
      </c>
      <c r="B206" t="s">
        <v>513</v>
      </c>
      <c r="C206" t="s">
        <v>2753</v>
      </c>
      <c r="D206" t="s">
        <v>2754</v>
      </c>
      <c r="E206" t="s">
        <v>758</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03">
        <v>2.7E-2</v>
      </c>
    </row>
    <row r="207" spans="1:37" ht="15" customHeight="1">
      <c r="A207" s="105" t="s">
        <v>2755</v>
      </c>
      <c r="B207" t="s">
        <v>421</v>
      </c>
      <c r="C207" t="s">
        <v>2756</v>
      </c>
      <c r="D207" t="s">
        <v>2757</v>
      </c>
      <c r="E207" t="s">
        <v>758</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03">
        <v>4.9000000000000002E-2</v>
      </c>
    </row>
    <row r="208" spans="1:37" ht="15" customHeight="1">
      <c r="A208" s="105" t="s">
        <v>2758</v>
      </c>
      <c r="B208" t="s">
        <v>441</v>
      </c>
      <c r="C208" t="s">
        <v>2759</v>
      </c>
      <c r="D208" t="s">
        <v>2760</v>
      </c>
      <c r="E208" t="s">
        <v>758</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03">
        <v>2.4E-2</v>
      </c>
    </row>
    <row r="209" spans="1:37" ht="15" customHeight="1">
      <c r="A209" s="105" t="s">
        <v>2761</v>
      </c>
      <c r="B209" t="s">
        <v>2226</v>
      </c>
      <c r="C209" t="s">
        <v>2762</v>
      </c>
      <c r="D209" t="s">
        <v>2763</v>
      </c>
      <c r="E209" t="s">
        <v>758</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03">
        <v>4.8000000000000001E-2</v>
      </c>
    </row>
    <row r="210" spans="1:37" ht="15" customHeight="1">
      <c r="A210" s="105" t="s">
        <v>2764</v>
      </c>
      <c r="B210" t="s">
        <v>935</v>
      </c>
      <c r="C210" t="s">
        <v>2765</v>
      </c>
      <c r="D210" t="s">
        <v>2766</v>
      </c>
      <c r="E210" t="s">
        <v>758</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03">
        <v>4.8000000000000001E-2</v>
      </c>
    </row>
    <row r="211" spans="1:37" ht="15" customHeight="1">
      <c r="A211" s="105" t="s">
        <v>2767</v>
      </c>
      <c r="B211" t="s">
        <v>2233</v>
      </c>
      <c r="C211" t="s">
        <v>2768</v>
      </c>
      <c r="D211" t="s">
        <v>2769</v>
      </c>
      <c r="E211" t="s">
        <v>758</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03">
        <v>4.9000000000000002E-2</v>
      </c>
    </row>
    <row r="212" spans="1:37" ht="15" customHeight="1">
      <c r="A212" s="105" t="s">
        <v>2770</v>
      </c>
      <c r="B212" t="s">
        <v>2237</v>
      </c>
      <c r="C212" t="s">
        <v>2771</v>
      </c>
      <c r="D212" t="s">
        <v>2772</v>
      </c>
      <c r="E212" t="s">
        <v>758</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03">
        <v>4.9000000000000002E-2</v>
      </c>
    </row>
    <row r="213" spans="1:37" ht="15" customHeight="1">
      <c r="A213" s="105" t="s">
        <v>2773</v>
      </c>
      <c r="B213" t="s">
        <v>951</v>
      </c>
      <c r="C213" t="s">
        <v>2774</v>
      </c>
      <c r="D213" t="s">
        <v>2775</v>
      </c>
      <c r="E213" t="s">
        <v>758</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03">
        <v>-4.0000000000000001E-3</v>
      </c>
    </row>
    <row r="214" spans="1:37" ht="15" customHeight="1">
      <c r="A214" s="105" t="s">
        <v>2776</v>
      </c>
      <c r="B214" t="s">
        <v>2244</v>
      </c>
      <c r="C214" t="s">
        <v>2777</v>
      </c>
      <c r="D214" t="s">
        <v>2778</v>
      </c>
      <c r="E214" t="s">
        <v>758</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03">
        <v>1.9E-2</v>
      </c>
    </row>
    <row r="215" spans="1:37" ht="15" customHeight="1">
      <c r="B215" t="s">
        <v>297</v>
      </c>
      <c r="D215" t="s">
        <v>2779</v>
      </c>
    </row>
    <row r="216" spans="1:37" ht="15" customHeight="1">
      <c r="A216" s="105" t="s">
        <v>2780</v>
      </c>
      <c r="B216" t="s">
        <v>406</v>
      </c>
      <c r="C216" t="s">
        <v>2781</v>
      </c>
      <c r="D216" t="s">
        <v>2782</v>
      </c>
      <c r="E216" t="s">
        <v>758</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03">
        <v>2.9000000000000001E-2</v>
      </c>
    </row>
    <row r="217" spans="1:37" ht="15" customHeight="1">
      <c r="A217" s="105" t="s">
        <v>2783</v>
      </c>
      <c r="B217" t="s">
        <v>513</v>
      </c>
      <c r="C217" t="s">
        <v>2784</v>
      </c>
      <c r="D217" t="s">
        <v>2785</v>
      </c>
      <c r="E217" t="s">
        <v>758</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03">
        <v>2.5999999999999999E-2</v>
      </c>
    </row>
    <row r="218" spans="1:37" ht="15" customHeight="1">
      <c r="A218" s="105" t="s">
        <v>2786</v>
      </c>
      <c r="B218" t="s">
        <v>421</v>
      </c>
      <c r="C218" t="s">
        <v>2787</v>
      </c>
      <c r="D218" t="s">
        <v>2788</v>
      </c>
      <c r="E218" t="s">
        <v>758</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03">
        <v>0.06</v>
      </c>
    </row>
    <row r="219" spans="1:37" ht="15" customHeight="1">
      <c r="A219" s="105" t="s">
        <v>2789</v>
      </c>
      <c r="B219" t="s">
        <v>441</v>
      </c>
      <c r="C219" t="s">
        <v>2790</v>
      </c>
      <c r="D219" t="s">
        <v>2791</v>
      </c>
      <c r="E219" t="s">
        <v>758</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03">
        <v>3.2000000000000001E-2</v>
      </c>
    </row>
    <row r="220" spans="1:37" ht="15" customHeight="1">
      <c r="A220" s="105" t="s">
        <v>2792</v>
      </c>
      <c r="B220" t="s">
        <v>2226</v>
      </c>
      <c r="C220" t="s">
        <v>2793</v>
      </c>
      <c r="D220" t="s">
        <v>2794</v>
      </c>
      <c r="E220" t="s">
        <v>758</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03">
        <v>5.3999999999999999E-2</v>
      </c>
    </row>
    <row r="221" spans="1:37" ht="15" customHeight="1">
      <c r="A221" s="105" t="s">
        <v>2795</v>
      </c>
      <c r="B221" t="s">
        <v>935</v>
      </c>
      <c r="C221" t="s">
        <v>2796</v>
      </c>
      <c r="D221" t="s">
        <v>2797</v>
      </c>
      <c r="E221" t="s">
        <v>758</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03">
        <v>0.06</v>
      </c>
    </row>
    <row r="222" spans="1:37" ht="15" customHeight="1">
      <c r="A222" s="105" t="s">
        <v>2798</v>
      </c>
      <c r="B222" t="s">
        <v>2233</v>
      </c>
      <c r="C222" t="s">
        <v>2799</v>
      </c>
      <c r="D222" t="s">
        <v>2800</v>
      </c>
      <c r="E222" t="s">
        <v>758</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03">
        <v>0.06</v>
      </c>
    </row>
    <row r="223" spans="1:37" ht="15" customHeight="1">
      <c r="A223" s="105" t="s">
        <v>2801</v>
      </c>
      <c r="B223" t="s">
        <v>2237</v>
      </c>
      <c r="C223" t="s">
        <v>2802</v>
      </c>
      <c r="D223" t="s">
        <v>2803</v>
      </c>
      <c r="E223" t="s">
        <v>758</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03">
        <v>0.06</v>
      </c>
    </row>
    <row r="224" spans="1:37" ht="15" customHeight="1">
      <c r="A224" s="105" t="s">
        <v>2804</v>
      </c>
      <c r="B224" t="s">
        <v>951</v>
      </c>
      <c r="C224" t="s">
        <v>2805</v>
      </c>
      <c r="D224" t="s">
        <v>2806</v>
      </c>
      <c r="E224" t="s">
        <v>758</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03">
        <v>0.06</v>
      </c>
    </row>
    <row r="225" spans="1:37" ht="15" customHeight="1">
      <c r="A225" s="105" t="s">
        <v>2807</v>
      </c>
      <c r="B225" t="s">
        <v>2276</v>
      </c>
      <c r="C225" t="s">
        <v>2808</v>
      </c>
      <c r="D225" t="s">
        <v>2809</v>
      </c>
      <c r="E225" t="s">
        <v>758</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03">
        <v>2.9000000000000001E-2</v>
      </c>
    </row>
    <row r="226" spans="1:37" ht="15" customHeight="1">
      <c r="B226" t="s">
        <v>2279</v>
      </c>
      <c r="D226" t="s">
        <v>2810</v>
      </c>
    </row>
    <row r="227" spans="1:37" ht="15" customHeight="1">
      <c r="A227" s="105" t="s">
        <v>2811</v>
      </c>
      <c r="B227" t="s">
        <v>406</v>
      </c>
      <c r="C227" t="s">
        <v>2812</v>
      </c>
      <c r="D227" t="s">
        <v>2813</v>
      </c>
      <c r="E227" t="s">
        <v>758</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03">
        <v>6.0000000000000001E-3</v>
      </c>
    </row>
    <row r="228" spans="1:37" ht="15" customHeight="1">
      <c r="A228" s="105" t="s">
        <v>2814</v>
      </c>
      <c r="B228" t="s">
        <v>513</v>
      </c>
      <c r="C228" t="s">
        <v>2815</v>
      </c>
      <c r="D228" t="s">
        <v>2816</v>
      </c>
      <c r="E228" t="s">
        <v>758</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03">
        <v>6.0000000000000001E-3</v>
      </c>
    </row>
    <row r="229" spans="1:37" ht="15" customHeight="1">
      <c r="A229" s="105" t="s">
        <v>2817</v>
      </c>
      <c r="B229" t="s">
        <v>421</v>
      </c>
      <c r="C229" t="s">
        <v>2818</v>
      </c>
      <c r="D229" t="s">
        <v>2819</v>
      </c>
      <c r="E229" t="s">
        <v>758</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03">
        <v>5.0000000000000001E-3</v>
      </c>
    </row>
    <row r="230" spans="1:37" ht="15" customHeight="1">
      <c r="A230" s="105" t="s">
        <v>2820</v>
      </c>
      <c r="B230" t="s">
        <v>441</v>
      </c>
      <c r="C230" t="s">
        <v>2821</v>
      </c>
      <c r="D230" t="s">
        <v>2822</v>
      </c>
      <c r="E230" t="s">
        <v>758</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03">
        <v>3.1E-2</v>
      </c>
    </row>
    <row r="231" spans="1:37" ht="15" customHeight="1">
      <c r="A231" s="105" t="s">
        <v>2823</v>
      </c>
      <c r="B231" t="s">
        <v>2226</v>
      </c>
      <c r="C231" t="s">
        <v>2824</v>
      </c>
      <c r="D231" t="s">
        <v>2825</v>
      </c>
      <c r="E231" t="s">
        <v>758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435</v>
      </c>
    </row>
    <row r="232" spans="1:37" ht="15" customHeight="1">
      <c r="A232" s="105" t="s">
        <v>2826</v>
      </c>
      <c r="B232" t="s">
        <v>935</v>
      </c>
      <c r="C232" t="s">
        <v>2827</v>
      </c>
      <c r="D232" t="s">
        <v>2828</v>
      </c>
      <c r="E232" t="s">
        <v>758</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03">
        <v>3.5999999999999997E-2</v>
      </c>
    </row>
    <row r="233" spans="1:37" ht="15" customHeight="1">
      <c r="A233" s="105" t="s">
        <v>2829</v>
      </c>
      <c r="B233" t="s">
        <v>2233</v>
      </c>
      <c r="C233" t="s">
        <v>2830</v>
      </c>
      <c r="D233" t="s">
        <v>2831</v>
      </c>
      <c r="E233" t="s">
        <v>758</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03">
        <v>3.6999999999999998E-2</v>
      </c>
    </row>
    <row r="234" spans="1:37" ht="15" customHeight="1">
      <c r="A234" s="105" t="s">
        <v>2832</v>
      </c>
      <c r="B234" t="s">
        <v>2237</v>
      </c>
      <c r="C234" t="s">
        <v>2833</v>
      </c>
      <c r="D234" t="s">
        <v>2834</v>
      </c>
      <c r="E234" t="s">
        <v>758</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03">
        <v>3.6999999999999998E-2</v>
      </c>
    </row>
    <row r="235" spans="1:37" ht="15" customHeight="1">
      <c r="A235" s="105" t="s">
        <v>2835</v>
      </c>
      <c r="B235" t="s">
        <v>951</v>
      </c>
      <c r="C235" t="s">
        <v>2836</v>
      </c>
      <c r="D235" t="s">
        <v>2837</v>
      </c>
      <c r="E235" t="s">
        <v>758</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03">
        <v>3.6999999999999998E-2</v>
      </c>
    </row>
    <row r="236" spans="1:37" ht="15" customHeight="1">
      <c r="A236" s="105" t="s">
        <v>2838</v>
      </c>
      <c r="B236" t="s">
        <v>2309</v>
      </c>
      <c r="C236" t="s">
        <v>2839</v>
      </c>
      <c r="D236" t="s">
        <v>2840</v>
      </c>
      <c r="E236" t="s">
        <v>758</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03">
        <v>6.0000000000000001E-3</v>
      </c>
    </row>
    <row r="237" spans="1:37" ht="15" customHeight="1">
      <c r="A237" s="105" t="s">
        <v>2841</v>
      </c>
      <c r="B237" t="s">
        <v>919</v>
      </c>
      <c r="C237" t="s">
        <v>2842</v>
      </c>
      <c r="D237" t="s">
        <v>2843</v>
      </c>
      <c r="E237" t="s">
        <v>758</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03">
        <v>1.7999999999999999E-2</v>
      </c>
    </row>
    <row r="238" spans="1:37" ht="15" customHeight="1">
      <c r="B238" t="s">
        <v>2844</v>
      </c>
      <c r="D238" t="s">
        <v>2845</v>
      </c>
    </row>
    <row r="239" spans="1:37" ht="15" customHeight="1">
      <c r="A239" s="105" t="s">
        <v>2846</v>
      </c>
      <c r="B239" t="s">
        <v>2847</v>
      </c>
      <c r="C239" t="s">
        <v>2848</v>
      </c>
      <c r="D239" t="s">
        <v>2849</v>
      </c>
      <c r="E239" t="s">
        <v>2850</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03">
        <v>8.0000000000000002E-3</v>
      </c>
    </row>
    <row r="240" spans="1:37" ht="15" customHeight="1">
      <c r="A240" s="105" t="s">
        <v>2851</v>
      </c>
      <c r="B240" t="s">
        <v>2852</v>
      </c>
      <c r="C240" t="s">
        <v>2853</v>
      </c>
      <c r="D240" t="s">
        <v>2854</v>
      </c>
      <c r="E240" t="s">
        <v>2855</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03">
        <v>6.0000000000000001E-3</v>
      </c>
    </row>
    <row r="241" spans="1:37" ht="15" customHeight="1">
      <c r="B241" t="s">
        <v>1619</v>
      </c>
      <c r="D241" t="s">
        <v>2856</v>
      </c>
    </row>
    <row r="242" spans="1:37" ht="15" customHeight="1">
      <c r="A242" s="105" t="s">
        <v>2857</v>
      </c>
      <c r="B242" t="s">
        <v>470</v>
      </c>
      <c r="C242" t="s">
        <v>2858</v>
      </c>
      <c r="D242" t="s">
        <v>2859</v>
      </c>
      <c r="E242" t="s">
        <v>255</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03">
        <v>-1.7000000000000001E-2</v>
      </c>
    </row>
    <row r="243" spans="1:37" ht="15" customHeight="1">
      <c r="A243" s="105" t="s">
        <v>2860</v>
      </c>
      <c r="B243" t="s">
        <v>384</v>
      </c>
      <c r="C243" t="s">
        <v>2861</v>
      </c>
      <c r="D243" t="s">
        <v>2862</v>
      </c>
      <c r="E243" t="s">
        <v>255</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435</v>
      </c>
    </row>
    <row r="244" spans="1:37" ht="15" customHeight="1">
      <c r="A244" s="105" t="s">
        <v>2863</v>
      </c>
      <c r="B244" t="s">
        <v>545</v>
      </c>
      <c r="C244" t="s">
        <v>2864</v>
      </c>
      <c r="D244" t="s">
        <v>2865</v>
      </c>
      <c r="E244" t="s">
        <v>255</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435</v>
      </c>
    </row>
    <row r="245" spans="1:37" ht="15" customHeight="1">
      <c r="A245" s="105" t="s">
        <v>2866</v>
      </c>
      <c r="B245" t="s">
        <v>549</v>
      </c>
      <c r="C245" t="s">
        <v>2867</v>
      </c>
      <c r="D245" t="s">
        <v>2868</v>
      </c>
      <c r="E245" t="s">
        <v>255</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03">
        <v>0.223</v>
      </c>
    </row>
    <row r="246" spans="1:37" ht="15" customHeight="1">
      <c r="B246" t="s">
        <v>335</v>
      </c>
      <c r="D246" t="s">
        <v>2869</v>
      </c>
    </row>
    <row r="247" spans="1:37" ht="15" customHeight="1">
      <c r="A247" s="105" t="s">
        <v>2870</v>
      </c>
      <c r="B247" t="s">
        <v>2871</v>
      </c>
      <c r="C247" t="s">
        <v>2872</v>
      </c>
      <c r="D247" t="s">
        <v>2873</v>
      </c>
      <c r="E247" t="s">
        <v>2850</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03">
        <v>-8.0000000000000002E-3</v>
      </c>
    </row>
    <row r="248" spans="1:37" ht="15" customHeight="1">
      <c r="A248" s="105" t="s">
        <v>2874</v>
      </c>
      <c r="B248" t="s">
        <v>2852</v>
      </c>
      <c r="C248" t="s">
        <v>2875</v>
      </c>
      <c r="D248" t="s">
        <v>2876</v>
      </c>
      <c r="E248" t="s">
        <v>2855</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03">
        <v>6.0000000000000001E-3</v>
      </c>
    </row>
    <row r="249" spans="1:37" ht="15" customHeight="1">
      <c r="B249" t="s">
        <v>1619</v>
      </c>
      <c r="D249" t="s">
        <v>2877</v>
      </c>
    </row>
    <row r="250" spans="1:37" ht="15" customHeight="1">
      <c r="A250" s="105" t="s">
        <v>2878</v>
      </c>
      <c r="B250" t="s">
        <v>470</v>
      </c>
      <c r="C250" t="s">
        <v>2879</v>
      </c>
      <c r="D250" t="s">
        <v>2880</v>
      </c>
      <c r="E250" t="s">
        <v>255</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03">
        <v>-1.4E-2</v>
      </c>
    </row>
    <row r="251" spans="1:37" ht="15" customHeight="1">
      <c r="A251" s="105" t="s">
        <v>2881</v>
      </c>
      <c r="B251" t="s">
        <v>384</v>
      </c>
      <c r="C251" t="s">
        <v>2882</v>
      </c>
      <c r="D251" t="s">
        <v>2883</v>
      </c>
      <c r="E251" t="s">
        <v>255</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03">
        <v>-6.0999999999999999E-2</v>
      </c>
    </row>
    <row r="252" spans="1:37" ht="15" customHeight="1">
      <c r="A252" s="105" t="s">
        <v>2884</v>
      </c>
      <c r="B252" t="s">
        <v>545</v>
      </c>
      <c r="C252" t="s">
        <v>2885</v>
      </c>
      <c r="D252" t="s">
        <v>2886</v>
      </c>
      <c r="E252" t="s">
        <v>255</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435</v>
      </c>
    </row>
    <row r="253" spans="1:37" ht="15" customHeight="1">
      <c r="A253" s="105" t="s">
        <v>2887</v>
      </c>
      <c r="B253" t="s">
        <v>549</v>
      </c>
      <c r="C253" t="s">
        <v>2888</v>
      </c>
      <c r="D253" t="s">
        <v>2889</v>
      </c>
      <c r="E253" t="s">
        <v>255</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03">
        <v>4.8000000000000001E-2</v>
      </c>
    </row>
    <row r="254" spans="1:37" ht="15" customHeight="1">
      <c r="B254" t="s">
        <v>339</v>
      </c>
      <c r="D254" t="s">
        <v>2890</v>
      </c>
    </row>
    <row r="255" spans="1:37" ht="15" customHeight="1">
      <c r="A255" s="105" t="s">
        <v>2891</v>
      </c>
      <c r="B255" t="s">
        <v>2892</v>
      </c>
      <c r="C255" t="s">
        <v>2893</v>
      </c>
      <c r="D255" t="s">
        <v>2894</v>
      </c>
      <c r="E255" t="s">
        <v>2895</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03">
        <v>0.04</v>
      </c>
    </row>
    <row r="256" spans="1:37" ht="15" customHeight="1">
      <c r="A256" s="105" t="s">
        <v>2896</v>
      </c>
      <c r="B256" t="s">
        <v>2897</v>
      </c>
      <c r="C256" t="s">
        <v>2898</v>
      </c>
      <c r="D256" t="s">
        <v>2899</v>
      </c>
      <c r="E256" t="s">
        <v>2895</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03">
        <v>4.2000000000000003E-2</v>
      </c>
    </row>
    <row r="257" spans="1:37" ht="15" customHeight="1">
      <c r="A257" s="105" t="s">
        <v>2900</v>
      </c>
      <c r="B257" t="s">
        <v>2901</v>
      </c>
      <c r="C257" t="s">
        <v>2902</v>
      </c>
      <c r="D257" t="s">
        <v>2903</v>
      </c>
      <c r="E257" t="s">
        <v>2895</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03">
        <v>3.7999999999999999E-2</v>
      </c>
    </row>
    <row r="258" spans="1:37" ht="15" customHeight="1">
      <c r="B258" t="s">
        <v>1619</v>
      </c>
      <c r="D258" t="s">
        <v>2904</v>
      </c>
    </row>
    <row r="259" spans="1:37" ht="15" customHeight="1">
      <c r="A259" s="105" t="s">
        <v>2905</v>
      </c>
      <c r="B259" t="s">
        <v>470</v>
      </c>
      <c r="C259" t="s">
        <v>2906</v>
      </c>
      <c r="D259" t="s">
        <v>2907</v>
      </c>
      <c r="E259" t="s">
        <v>255</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03">
        <v>-0.01</v>
      </c>
    </row>
    <row r="260" spans="1:37" ht="15" customHeight="1">
      <c r="A260" s="105" t="s">
        <v>2908</v>
      </c>
      <c r="B260" t="s">
        <v>384</v>
      </c>
      <c r="C260" t="s">
        <v>2909</v>
      </c>
      <c r="D260" t="s">
        <v>2910</v>
      </c>
      <c r="E260" t="s">
        <v>255</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03">
        <v>5.0000000000000001E-3</v>
      </c>
    </row>
    <row r="261" spans="1:37" ht="15" customHeight="1">
      <c r="A261" s="105" t="s">
        <v>2911</v>
      </c>
      <c r="B261" t="s">
        <v>545</v>
      </c>
      <c r="C261" t="s">
        <v>2912</v>
      </c>
      <c r="D261" t="s">
        <v>2913</v>
      </c>
      <c r="E261" t="s">
        <v>255</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435</v>
      </c>
    </row>
    <row r="262" spans="1:37" ht="15" customHeight="1">
      <c r="A262" s="105" t="s">
        <v>2914</v>
      </c>
      <c r="B262" t="s">
        <v>549</v>
      </c>
      <c r="C262" t="s">
        <v>2915</v>
      </c>
      <c r="D262" t="s">
        <v>2916</v>
      </c>
      <c r="E262" t="s">
        <v>255</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03">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83"/>
  <sheetViews>
    <sheetView workbookViewId="0"/>
  </sheetViews>
  <sheetFormatPr baseColWidth="10" defaultColWidth="8.83203125" defaultRowHeight="13"/>
  <cols>
    <col min="1" max="1" width="41.6640625" style="80" customWidth="1"/>
    <col min="2" max="32" width="8.83203125" style="80" hidden="1" customWidth="1"/>
    <col min="33" max="35" width="8.83203125" style="80" bestFit="1" customWidth="1"/>
    <col min="36" max="37" width="8.83203125" style="80" customWidth="1"/>
    <col min="38" max="245" width="9.1640625" style="80" customWidth="1"/>
    <col min="246" max="246" width="37.6640625" style="80" customWidth="1"/>
    <col min="247" max="273" width="12.1640625" style="80" customWidth="1"/>
    <col min="274" max="274" width="12.6640625" style="80" customWidth="1"/>
    <col min="275" max="276" width="9.1640625" style="80" customWidth="1"/>
    <col min="277" max="278" width="13.5" style="80" customWidth="1"/>
    <col min="279" max="279" width="13.83203125" style="80" customWidth="1"/>
    <col min="280" max="501" width="9.1640625" style="80" customWidth="1"/>
    <col min="502" max="502" width="37.6640625" style="80" customWidth="1"/>
    <col min="503" max="529" width="12.1640625" style="80" customWidth="1"/>
    <col min="530" max="530" width="12.6640625" style="80" customWidth="1"/>
    <col min="531" max="532" width="9.1640625" style="80" customWidth="1"/>
    <col min="533" max="534" width="13.5" style="80" customWidth="1"/>
    <col min="535" max="535" width="13.83203125" style="80" customWidth="1"/>
    <col min="536" max="757" width="9.1640625" style="80" customWidth="1"/>
    <col min="758" max="758" width="37.6640625" style="80" customWidth="1"/>
    <col min="759" max="785" width="12.1640625" style="80" customWidth="1"/>
    <col min="786" max="786" width="12.6640625" style="80" customWidth="1"/>
    <col min="787" max="788" width="9.1640625" style="80" customWidth="1"/>
    <col min="789" max="790" width="13.5" style="80" customWidth="1"/>
    <col min="791" max="791" width="13.83203125" style="80" customWidth="1"/>
    <col min="792" max="1013" width="9.1640625" style="80" customWidth="1"/>
    <col min="1014" max="1014" width="37.6640625" style="80" customWidth="1"/>
    <col min="1015" max="1041" width="12.1640625" style="80" customWidth="1"/>
    <col min="1042" max="1042" width="12.6640625" style="80" customWidth="1"/>
    <col min="1043" max="1044" width="9.1640625" style="80" customWidth="1"/>
    <col min="1045" max="1046" width="13.5" style="80" customWidth="1"/>
    <col min="1047" max="1047" width="13.83203125" style="80" customWidth="1"/>
    <col min="1048" max="1269" width="9.1640625" style="80" customWidth="1"/>
    <col min="1270" max="1270" width="37.6640625" style="80" customWidth="1"/>
    <col min="1271" max="1297" width="12.1640625" style="80" customWidth="1"/>
    <col min="1298" max="1298" width="12.6640625" style="80" customWidth="1"/>
    <col min="1299" max="1300" width="9.1640625" style="80" customWidth="1"/>
    <col min="1301" max="1302" width="13.5" style="80" customWidth="1"/>
    <col min="1303" max="1303" width="13.83203125" style="80" customWidth="1"/>
    <col min="1304" max="1525" width="9.1640625" style="80" customWidth="1"/>
    <col min="1526" max="1526" width="37.6640625" style="80" customWidth="1"/>
    <col min="1527" max="1553" width="12.1640625" style="80" customWidth="1"/>
    <col min="1554" max="1554" width="12.6640625" style="80" customWidth="1"/>
    <col min="1555" max="1556" width="9.1640625" style="80" customWidth="1"/>
    <col min="1557" max="1558" width="13.5" style="80" customWidth="1"/>
    <col min="1559" max="1559" width="13.83203125" style="80" customWidth="1"/>
    <col min="1560" max="1781" width="9.1640625" style="80" customWidth="1"/>
    <col min="1782" max="1782" width="37.6640625" style="80" customWidth="1"/>
    <col min="1783" max="1809" width="12.1640625" style="80" customWidth="1"/>
    <col min="1810" max="1810" width="12.6640625" style="80" customWidth="1"/>
    <col min="1811" max="1812" width="9.1640625" style="80" customWidth="1"/>
    <col min="1813" max="1814" width="13.5" style="80" customWidth="1"/>
    <col min="1815" max="1815" width="13.83203125" style="80" customWidth="1"/>
    <col min="1816" max="2037" width="9.1640625" style="80" customWidth="1"/>
    <col min="2038" max="2038" width="37.6640625" style="80" customWidth="1"/>
    <col min="2039" max="2065" width="12.1640625" style="80" customWidth="1"/>
    <col min="2066" max="2066" width="12.6640625" style="80" customWidth="1"/>
    <col min="2067" max="2068" width="9.1640625" style="80" customWidth="1"/>
    <col min="2069" max="2070" width="13.5" style="80" customWidth="1"/>
    <col min="2071" max="2071" width="13.83203125" style="80" customWidth="1"/>
    <col min="2072" max="2293" width="9.1640625" style="80" customWidth="1"/>
    <col min="2294" max="2294" width="37.6640625" style="80" customWidth="1"/>
    <col min="2295" max="2321" width="12.1640625" style="80" customWidth="1"/>
    <col min="2322" max="2322" width="12.6640625" style="80" customWidth="1"/>
    <col min="2323" max="2324" width="9.1640625" style="80" customWidth="1"/>
    <col min="2325" max="2326" width="13.5" style="80" customWidth="1"/>
    <col min="2327" max="2327" width="13.83203125" style="80" customWidth="1"/>
    <col min="2328" max="2549" width="9.1640625" style="80" customWidth="1"/>
    <col min="2550" max="2550" width="37.6640625" style="80" customWidth="1"/>
    <col min="2551" max="2577" width="12.1640625" style="80" customWidth="1"/>
    <col min="2578" max="2578" width="12.6640625" style="80" customWidth="1"/>
    <col min="2579" max="2580" width="9.1640625" style="80" customWidth="1"/>
    <col min="2581" max="2582" width="13.5" style="80" customWidth="1"/>
    <col min="2583" max="2583" width="13.83203125" style="80" customWidth="1"/>
    <col min="2584" max="2805" width="9.1640625" style="80" customWidth="1"/>
    <col min="2806" max="2806" width="37.6640625" style="80" customWidth="1"/>
    <col min="2807" max="2833" width="12.1640625" style="80" customWidth="1"/>
    <col min="2834" max="2834" width="12.6640625" style="80" customWidth="1"/>
    <col min="2835" max="2836" width="9.1640625" style="80" customWidth="1"/>
    <col min="2837" max="2838" width="13.5" style="80" customWidth="1"/>
    <col min="2839" max="2839" width="13.83203125" style="80" customWidth="1"/>
    <col min="2840" max="3061" width="9.1640625" style="80" customWidth="1"/>
    <col min="3062" max="3062" width="37.6640625" style="80" customWidth="1"/>
    <col min="3063" max="3089" width="12.1640625" style="80" customWidth="1"/>
    <col min="3090" max="3090" width="12.6640625" style="80" customWidth="1"/>
    <col min="3091" max="3092" width="9.1640625" style="80" customWidth="1"/>
    <col min="3093" max="3094" width="13.5" style="80" customWidth="1"/>
    <col min="3095" max="3095" width="13.83203125" style="80" customWidth="1"/>
    <col min="3096" max="3317" width="9.1640625" style="80" customWidth="1"/>
    <col min="3318" max="3318" width="37.6640625" style="80" customWidth="1"/>
    <col min="3319" max="3345" width="12.1640625" style="80" customWidth="1"/>
    <col min="3346" max="3346" width="12.6640625" style="80" customWidth="1"/>
    <col min="3347" max="3348" width="9.1640625" style="80" customWidth="1"/>
    <col min="3349" max="3350" width="13.5" style="80" customWidth="1"/>
    <col min="3351" max="3351" width="13.83203125" style="80" customWidth="1"/>
    <col min="3352" max="3573" width="9.1640625" style="80" customWidth="1"/>
    <col min="3574" max="3574" width="37.6640625" style="80" customWidth="1"/>
    <col min="3575" max="3601" width="12.1640625" style="80" customWidth="1"/>
    <col min="3602" max="3602" width="12.6640625" style="80" customWidth="1"/>
    <col min="3603" max="3604" width="9.1640625" style="80" customWidth="1"/>
    <col min="3605" max="3606" width="13.5" style="80" customWidth="1"/>
    <col min="3607" max="3607" width="13.83203125" style="80" customWidth="1"/>
    <col min="3608" max="3829" width="9.1640625" style="80" customWidth="1"/>
    <col min="3830" max="3830" width="37.6640625" style="80" customWidth="1"/>
    <col min="3831" max="3857" width="12.1640625" style="80" customWidth="1"/>
    <col min="3858" max="3858" width="12.6640625" style="80" customWidth="1"/>
    <col min="3859" max="3860" width="9.1640625" style="80" customWidth="1"/>
    <col min="3861" max="3862" width="13.5" style="80" customWidth="1"/>
    <col min="3863" max="3863" width="13.83203125" style="80" customWidth="1"/>
    <col min="3864" max="4085" width="9.1640625" style="80" customWidth="1"/>
    <col min="4086" max="4086" width="37.6640625" style="80" customWidth="1"/>
    <col min="4087" max="4113" width="12.1640625" style="80" customWidth="1"/>
    <col min="4114" max="4114" width="12.6640625" style="80" customWidth="1"/>
    <col min="4115" max="4116" width="9.1640625" style="80" customWidth="1"/>
    <col min="4117" max="4118" width="13.5" style="80" customWidth="1"/>
    <col min="4119" max="4119" width="13.83203125" style="80" customWidth="1"/>
    <col min="4120" max="4341" width="9.1640625" style="80" customWidth="1"/>
    <col min="4342" max="4342" width="37.6640625" style="80" customWidth="1"/>
    <col min="4343" max="4369" width="12.1640625" style="80" customWidth="1"/>
    <col min="4370" max="4370" width="12.6640625" style="80" customWidth="1"/>
    <col min="4371" max="4372" width="9.1640625" style="80" customWidth="1"/>
    <col min="4373" max="4374" width="13.5" style="80" customWidth="1"/>
    <col min="4375" max="4375" width="13.83203125" style="80" customWidth="1"/>
    <col min="4376" max="4597" width="9.1640625" style="80" customWidth="1"/>
    <col min="4598" max="4598" width="37.6640625" style="80" customWidth="1"/>
    <col min="4599" max="4625" width="12.1640625" style="80" customWidth="1"/>
    <col min="4626" max="4626" width="12.6640625" style="80" customWidth="1"/>
    <col min="4627" max="4628" width="9.1640625" style="80" customWidth="1"/>
    <col min="4629" max="4630" width="13.5" style="80" customWidth="1"/>
    <col min="4631" max="4631" width="13.83203125" style="80" customWidth="1"/>
    <col min="4632" max="4853" width="9.1640625" style="80" customWidth="1"/>
    <col min="4854" max="4854" width="37.6640625" style="80" customWidth="1"/>
    <col min="4855" max="4881" width="12.1640625" style="80" customWidth="1"/>
    <col min="4882" max="4882" width="12.6640625" style="80" customWidth="1"/>
    <col min="4883" max="4884" width="9.1640625" style="80" customWidth="1"/>
    <col min="4885" max="4886" width="13.5" style="80" customWidth="1"/>
    <col min="4887" max="4887" width="13.83203125" style="80" customWidth="1"/>
    <col min="4888" max="5109" width="9.1640625" style="80" customWidth="1"/>
    <col min="5110" max="5110" width="37.6640625" style="80" customWidth="1"/>
    <col min="5111" max="5137" width="12.1640625" style="80" customWidth="1"/>
    <col min="5138" max="5138" width="12.6640625" style="80" customWidth="1"/>
    <col min="5139" max="5140" width="9.1640625" style="80" customWidth="1"/>
    <col min="5141" max="5142" width="13.5" style="80" customWidth="1"/>
    <col min="5143" max="5143" width="13.83203125" style="80" customWidth="1"/>
    <col min="5144" max="5365" width="9.1640625" style="80" customWidth="1"/>
    <col min="5366" max="5366" width="37.6640625" style="80" customWidth="1"/>
    <col min="5367" max="5393" width="12.1640625" style="80" customWidth="1"/>
    <col min="5394" max="5394" width="12.6640625" style="80" customWidth="1"/>
    <col min="5395" max="5396" width="9.1640625" style="80" customWidth="1"/>
    <col min="5397" max="5398" width="13.5" style="80" customWidth="1"/>
    <col min="5399" max="5399" width="13.83203125" style="80" customWidth="1"/>
    <col min="5400" max="5621" width="9.1640625" style="80" customWidth="1"/>
    <col min="5622" max="5622" width="37.6640625" style="80" customWidth="1"/>
    <col min="5623" max="5649" width="12.1640625" style="80" customWidth="1"/>
    <col min="5650" max="5650" width="12.6640625" style="80" customWidth="1"/>
    <col min="5651" max="5652" width="9.1640625" style="80" customWidth="1"/>
    <col min="5653" max="5654" width="13.5" style="80" customWidth="1"/>
    <col min="5655" max="5655" width="13.83203125" style="80" customWidth="1"/>
    <col min="5656" max="5877" width="9.1640625" style="80" customWidth="1"/>
    <col min="5878" max="5878" width="37.6640625" style="80" customWidth="1"/>
    <col min="5879" max="5905" width="12.1640625" style="80" customWidth="1"/>
    <col min="5906" max="5906" width="12.6640625" style="80" customWidth="1"/>
    <col min="5907" max="5908" width="9.1640625" style="80" customWidth="1"/>
    <col min="5909" max="5910" width="13.5" style="80" customWidth="1"/>
    <col min="5911" max="5911" width="13.83203125" style="80" customWidth="1"/>
    <col min="5912" max="6133" width="9.1640625" style="80" customWidth="1"/>
    <col min="6134" max="6134" width="37.6640625" style="80" customWidth="1"/>
    <col min="6135" max="6161" width="12.1640625" style="80" customWidth="1"/>
    <col min="6162" max="6162" width="12.6640625" style="80" customWidth="1"/>
    <col min="6163" max="6164" width="9.1640625" style="80" customWidth="1"/>
    <col min="6165" max="6166" width="13.5" style="80" customWidth="1"/>
    <col min="6167" max="6167" width="13.83203125" style="80" customWidth="1"/>
    <col min="6168" max="6389" width="9.1640625" style="80" customWidth="1"/>
    <col min="6390" max="6390" width="37.6640625" style="80" customWidth="1"/>
    <col min="6391" max="6417" width="12.1640625" style="80" customWidth="1"/>
    <col min="6418" max="6418" width="12.6640625" style="80" customWidth="1"/>
    <col min="6419" max="6420" width="9.1640625" style="80" customWidth="1"/>
    <col min="6421" max="6422" width="13.5" style="80" customWidth="1"/>
    <col min="6423" max="6423" width="13.83203125" style="80" customWidth="1"/>
    <col min="6424" max="6645" width="9.1640625" style="80" customWidth="1"/>
    <col min="6646" max="6646" width="37.6640625" style="80" customWidth="1"/>
    <col min="6647" max="6673" width="12.1640625" style="80" customWidth="1"/>
    <col min="6674" max="6674" width="12.6640625" style="80" customWidth="1"/>
    <col min="6675" max="6676" width="9.1640625" style="80" customWidth="1"/>
    <col min="6677" max="6678" width="13.5" style="80" customWidth="1"/>
    <col min="6679" max="6679" width="13.83203125" style="80" customWidth="1"/>
    <col min="6680" max="6901" width="9.1640625" style="80" customWidth="1"/>
    <col min="6902" max="6902" width="37.6640625" style="80" customWidth="1"/>
    <col min="6903" max="6929" width="12.1640625" style="80" customWidth="1"/>
    <col min="6930" max="6930" width="12.6640625" style="80" customWidth="1"/>
    <col min="6931" max="6932" width="9.1640625" style="80" customWidth="1"/>
    <col min="6933" max="6934" width="13.5" style="80" customWidth="1"/>
    <col min="6935" max="6935" width="13.83203125" style="80" customWidth="1"/>
    <col min="6936" max="7157" width="9.1640625" style="80" customWidth="1"/>
    <col min="7158" max="7158" width="37.6640625" style="80" customWidth="1"/>
    <col min="7159" max="7185" width="12.1640625" style="80" customWidth="1"/>
    <col min="7186" max="7186" width="12.6640625" style="80" customWidth="1"/>
    <col min="7187" max="7188" width="9.1640625" style="80" customWidth="1"/>
    <col min="7189" max="7190" width="13.5" style="80" customWidth="1"/>
    <col min="7191" max="7191" width="13.83203125" style="80" customWidth="1"/>
    <col min="7192" max="7413" width="9.1640625" style="80" customWidth="1"/>
    <col min="7414" max="7414" width="37.6640625" style="80" customWidth="1"/>
    <col min="7415" max="7441" width="12.1640625" style="80" customWidth="1"/>
    <col min="7442" max="7442" width="12.6640625" style="80" customWidth="1"/>
    <col min="7443" max="7444" width="9.1640625" style="80" customWidth="1"/>
    <col min="7445" max="7446" width="13.5" style="80" customWidth="1"/>
    <col min="7447" max="7447" width="13.83203125" style="80" customWidth="1"/>
    <col min="7448" max="7669" width="9.1640625" style="80" customWidth="1"/>
    <col min="7670" max="7670" width="37.6640625" style="80" customWidth="1"/>
    <col min="7671" max="7697" width="12.1640625" style="80" customWidth="1"/>
    <col min="7698" max="7698" width="12.6640625" style="80" customWidth="1"/>
    <col min="7699" max="7700" width="9.1640625" style="80" customWidth="1"/>
    <col min="7701" max="7702" width="13.5" style="80" customWidth="1"/>
    <col min="7703" max="7703" width="13.83203125" style="80" customWidth="1"/>
    <col min="7704" max="7925" width="9.1640625" style="80" customWidth="1"/>
    <col min="7926" max="7926" width="37.6640625" style="80" customWidth="1"/>
    <col min="7927" max="7953" width="12.1640625" style="80" customWidth="1"/>
    <col min="7954" max="7954" width="12.6640625" style="80" customWidth="1"/>
    <col min="7955" max="7956" width="9.1640625" style="80" customWidth="1"/>
    <col min="7957" max="7958" width="13.5" style="80" customWidth="1"/>
    <col min="7959" max="7959" width="13.83203125" style="80" customWidth="1"/>
    <col min="7960" max="8181" width="9.1640625" style="80" customWidth="1"/>
    <col min="8182" max="8182" width="37.6640625" style="80" customWidth="1"/>
    <col min="8183" max="8209" width="12.1640625" style="80" customWidth="1"/>
    <col min="8210" max="8210" width="12.6640625" style="80" customWidth="1"/>
    <col min="8211" max="8212" width="9.1640625" style="80" customWidth="1"/>
    <col min="8213" max="8214" width="13.5" style="80" customWidth="1"/>
    <col min="8215" max="8215" width="13.83203125" style="80" customWidth="1"/>
    <col min="8216" max="8437" width="9.1640625" style="80" customWidth="1"/>
    <col min="8438" max="8438" width="37.6640625" style="80" customWidth="1"/>
    <col min="8439" max="8465" width="12.1640625" style="80" customWidth="1"/>
    <col min="8466" max="8466" width="12.6640625" style="80" customWidth="1"/>
    <col min="8467" max="8468" width="9.1640625" style="80" customWidth="1"/>
    <col min="8469" max="8470" width="13.5" style="80" customWidth="1"/>
    <col min="8471" max="8471" width="13.83203125" style="80" customWidth="1"/>
    <col min="8472" max="8693" width="9.1640625" style="80" customWidth="1"/>
    <col min="8694" max="8694" width="37.6640625" style="80" customWidth="1"/>
    <col min="8695" max="8721" width="12.1640625" style="80" customWidth="1"/>
    <col min="8722" max="8722" width="12.6640625" style="80" customWidth="1"/>
    <col min="8723" max="8724" width="9.1640625" style="80" customWidth="1"/>
    <col min="8725" max="8726" width="13.5" style="80" customWidth="1"/>
    <col min="8727" max="8727" width="13.83203125" style="80" customWidth="1"/>
    <col min="8728" max="8949" width="9.1640625" style="80" customWidth="1"/>
    <col min="8950" max="8950" width="37.6640625" style="80" customWidth="1"/>
    <col min="8951" max="8977" width="12.1640625" style="80" customWidth="1"/>
    <col min="8978" max="8978" width="12.6640625" style="80" customWidth="1"/>
    <col min="8979" max="8980" width="9.1640625" style="80" customWidth="1"/>
    <col min="8981" max="8982" width="13.5" style="80" customWidth="1"/>
    <col min="8983" max="8983" width="13.83203125" style="80" customWidth="1"/>
    <col min="8984" max="9205" width="9.1640625" style="80" customWidth="1"/>
    <col min="9206" max="9206" width="37.6640625" style="80" customWidth="1"/>
    <col min="9207" max="9233" width="12.1640625" style="80" customWidth="1"/>
    <col min="9234" max="9234" width="12.6640625" style="80" customWidth="1"/>
    <col min="9235" max="9236" width="9.1640625" style="80" customWidth="1"/>
    <col min="9237" max="9238" width="13.5" style="80" customWidth="1"/>
    <col min="9239" max="9239" width="13.83203125" style="80" customWidth="1"/>
    <col min="9240" max="9461" width="9.1640625" style="80" customWidth="1"/>
    <col min="9462" max="9462" width="37.6640625" style="80" customWidth="1"/>
    <col min="9463" max="9489" width="12.1640625" style="80" customWidth="1"/>
    <col min="9490" max="9490" width="12.6640625" style="80" customWidth="1"/>
    <col min="9491" max="9492" width="9.1640625" style="80" customWidth="1"/>
    <col min="9493" max="9494" width="13.5" style="80" customWidth="1"/>
    <col min="9495" max="9495" width="13.83203125" style="80" customWidth="1"/>
    <col min="9496" max="9717" width="9.1640625" style="80" customWidth="1"/>
    <col min="9718" max="9718" width="37.6640625" style="80" customWidth="1"/>
    <col min="9719" max="9745" width="12.1640625" style="80" customWidth="1"/>
    <col min="9746" max="9746" width="12.6640625" style="80" customWidth="1"/>
    <col min="9747" max="9748" width="9.1640625" style="80" customWidth="1"/>
    <col min="9749" max="9750" width="13.5" style="80" customWidth="1"/>
    <col min="9751" max="9751" width="13.83203125" style="80" customWidth="1"/>
    <col min="9752" max="9973" width="9.1640625" style="80" customWidth="1"/>
    <col min="9974" max="9974" width="37.6640625" style="80" customWidth="1"/>
    <col min="9975" max="10001" width="12.1640625" style="80" customWidth="1"/>
    <col min="10002" max="10002" width="12.6640625" style="80" customWidth="1"/>
    <col min="10003" max="10004" width="9.1640625" style="80" customWidth="1"/>
    <col min="10005" max="10006" width="13.5" style="80" customWidth="1"/>
    <col min="10007" max="10007" width="13.83203125" style="80" customWidth="1"/>
    <col min="10008" max="10229" width="9.1640625" style="80" customWidth="1"/>
    <col min="10230" max="10230" width="37.6640625" style="80" customWidth="1"/>
    <col min="10231" max="10257" width="12.1640625" style="80" customWidth="1"/>
    <col min="10258" max="10258" width="12.6640625" style="80" customWidth="1"/>
    <col min="10259" max="10260" width="9.1640625" style="80" customWidth="1"/>
    <col min="10261" max="10262" width="13.5" style="80" customWidth="1"/>
    <col min="10263" max="10263" width="13.83203125" style="80" customWidth="1"/>
    <col min="10264" max="10485" width="9.1640625" style="80" customWidth="1"/>
    <col min="10486" max="10486" width="37.6640625" style="80" customWidth="1"/>
    <col min="10487" max="10513" width="12.1640625" style="80" customWidth="1"/>
    <col min="10514" max="10514" width="12.6640625" style="80" customWidth="1"/>
    <col min="10515" max="10516" width="9.1640625" style="80" customWidth="1"/>
    <col min="10517" max="10518" width="13.5" style="80" customWidth="1"/>
    <col min="10519" max="10519" width="13.83203125" style="80" customWidth="1"/>
    <col min="10520" max="10741" width="9.1640625" style="80" customWidth="1"/>
    <col min="10742" max="10742" width="37.6640625" style="80" customWidth="1"/>
    <col min="10743" max="10769" width="12.1640625" style="80" customWidth="1"/>
    <col min="10770" max="10770" width="12.6640625" style="80" customWidth="1"/>
    <col min="10771" max="10772" width="9.1640625" style="80" customWidth="1"/>
    <col min="10773" max="10774" width="13.5" style="80" customWidth="1"/>
    <col min="10775" max="10775" width="13.83203125" style="80" customWidth="1"/>
    <col min="10776" max="10997" width="9.1640625" style="80" customWidth="1"/>
    <col min="10998" max="10998" width="37.6640625" style="80" customWidth="1"/>
    <col min="10999" max="11025" width="12.1640625" style="80" customWidth="1"/>
    <col min="11026" max="11026" width="12.6640625" style="80" customWidth="1"/>
    <col min="11027" max="11028" width="9.1640625" style="80" customWidth="1"/>
    <col min="11029" max="11030" width="13.5" style="80" customWidth="1"/>
    <col min="11031" max="11031" width="13.83203125" style="80" customWidth="1"/>
    <col min="11032" max="11253" width="9.1640625" style="80" customWidth="1"/>
    <col min="11254" max="11254" width="37.6640625" style="80" customWidth="1"/>
    <col min="11255" max="11281" width="12.1640625" style="80" customWidth="1"/>
    <col min="11282" max="11282" width="12.6640625" style="80" customWidth="1"/>
    <col min="11283" max="11284" width="9.1640625" style="80" customWidth="1"/>
    <col min="11285" max="11286" width="13.5" style="80" customWidth="1"/>
    <col min="11287" max="11287" width="13.83203125" style="80" customWidth="1"/>
    <col min="11288" max="11509" width="9.1640625" style="80" customWidth="1"/>
    <col min="11510" max="11510" width="37.6640625" style="80" customWidth="1"/>
    <col min="11511" max="11537" width="12.1640625" style="80" customWidth="1"/>
    <col min="11538" max="11538" width="12.6640625" style="80" customWidth="1"/>
    <col min="11539" max="11540" width="9.1640625" style="80" customWidth="1"/>
    <col min="11541" max="11542" width="13.5" style="80" customWidth="1"/>
    <col min="11543" max="11543" width="13.83203125" style="80" customWidth="1"/>
    <col min="11544" max="11765" width="9.1640625" style="80" customWidth="1"/>
    <col min="11766" max="11766" width="37.6640625" style="80" customWidth="1"/>
    <col min="11767" max="11793" width="12.1640625" style="80" customWidth="1"/>
    <col min="11794" max="11794" width="12.6640625" style="80" customWidth="1"/>
    <col min="11795" max="11796" width="9.1640625" style="80" customWidth="1"/>
    <col min="11797" max="11798" width="13.5" style="80" customWidth="1"/>
    <col min="11799" max="11799" width="13.83203125" style="80" customWidth="1"/>
    <col min="11800" max="12021" width="9.1640625" style="80" customWidth="1"/>
    <col min="12022" max="12022" width="37.6640625" style="80" customWidth="1"/>
    <col min="12023" max="12049" width="12.1640625" style="80" customWidth="1"/>
    <col min="12050" max="12050" width="12.6640625" style="80" customWidth="1"/>
    <col min="12051" max="12052" width="9.1640625" style="80" customWidth="1"/>
    <col min="12053" max="12054" width="13.5" style="80" customWidth="1"/>
    <col min="12055" max="12055" width="13.83203125" style="80" customWidth="1"/>
    <col min="12056" max="12277" width="9.1640625" style="80" customWidth="1"/>
    <col min="12278" max="12278" width="37.6640625" style="80" customWidth="1"/>
    <col min="12279" max="12305" width="12.1640625" style="80" customWidth="1"/>
    <col min="12306" max="12306" width="12.6640625" style="80" customWidth="1"/>
    <col min="12307" max="12308" width="9.1640625" style="80" customWidth="1"/>
    <col min="12309" max="12310" width="13.5" style="80" customWidth="1"/>
    <col min="12311" max="12311" width="13.83203125" style="80" customWidth="1"/>
    <col min="12312" max="12533" width="9.1640625" style="80" customWidth="1"/>
    <col min="12534" max="12534" width="37.6640625" style="80" customWidth="1"/>
    <col min="12535" max="12561" width="12.1640625" style="80" customWidth="1"/>
    <col min="12562" max="12562" width="12.6640625" style="80" customWidth="1"/>
    <col min="12563" max="12564" width="9.1640625" style="80" customWidth="1"/>
    <col min="12565" max="12566" width="13.5" style="80" customWidth="1"/>
    <col min="12567" max="12567" width="13.83203125" style="80" customWidth="1"/>
    <col min="12568" max="12789" width="9.1640625" style="80" customWidth="1"/>
    <col min="12790" max="12790" width="37.6640625" style="80" customWidth="1"/>
    <col min="12791" max="12817" width="12.1640625" style="80" customWidth="1"/>
    <col min="12818" max="12818" width="12.6640625" style="80" customWidth="1"/>
    <col min="12819" max="12820" width="9.1640625" style="80" customWidth="1"/>
    <col min="12821" max="12822" width="13.5" style="80" customWidth="1"/>
    <col min="12823" max="12823" width="13.83203125" style="80" customWidth="1"/>
    <col min="12824" max="13045" width="9.1640625" style="80" customWidth="1"/>
    <col min="13046" max="13046" width="37.6640625" style="80" customWidth="1"/>
    <col min="13047" max="13073" width="12.1640625" style="80" customWidth="1"/>
    <col min="13074" max="13074" width="12.6640625" style="80" customWidth="1"/>
    <col min="13075" max="13076" width="9.1640625" style="80" customWidth="1"/>
    <col min="13077" max="13078" width="13.5" style="80" customWidth="1"/>
    <col min="13079" max="13079" width="13.83203125" style="80" customWidth="1"/>
    <col min="13080" max="13301" width="9.1640625" style="80" customWidth="1"/>
    <col min="13302" max="13302" width="37.6640625" style="80" customWidth="1"/>
    <col min="13303" max="13329" width="12.1640625" style="80" customWidth="1"/>
    <col min="13330" max="13330" width="12.6640625" style="80" customWidth="1"/>
    <col min="13331" max="13332" width="9.1640625" style="80" customWidth="1"/>
    <col min="13333" max="13334" width="13.5" style="80" customWidth="1"/>
    <col min="13335" max="13335" width="13.83203125" style="80" customWidth="1"/>
    <col min="13336" max="13557" width="9.1640625" style="80" customWidth="1"/>
    <col min="13558" max="13558" width="37.6640625" style="80" customWidth="1"/>
    <col min="13559" max="13585" width="12.1640625" style="80" customWidth="1"/>
    <col min="13586" max="13586" width="12.6640625" style="80" customWidth="1"/>
    <col min="13587" max="13588" width="9.1640625" style="80" customWidth="1"/>
    <col min="13589" max="13590" width="13.5" style="80" customWidth="1"/>
    <col min="13591" max="13591" width="13.83203125" style="80" customWidth="1"/>
    <col min="13592" max="13813" width="9.1640625" style="80" customWidth="1"/>
    <col min="13814" max="13814" width="37.6640625" style="80" customWidth="1"/>
    <col min="13815" max="13841" width="12.1640625" style="80" customWidth="1"/>
    <col min="13842" max="13842" width="12.6640625" style="80" customWidth="1"/>
    <col min="13843" max="13844" width="9.1640625" style="80" customWidth="1"/>
    <col min="13845" max="13846" width="13.5" style="80" customWidth="1"/>
    <col min="13847" max="13847" width="13.83203125" style="80" customWidth="1"/>
    <col min="13848" max="14069" width="9.1640625" style="80" customWidth="1"/>
    <col min="14070" max="14070" width="37.6640625" style="80" customWidth="1"/>
    <col min="14071" max="14097" width="12.1640625" style="80" customWidth="1"/>
    <col min="14098" max="14098" width="12.6640625" style="80" customWidth="1"/>
    <col min="14099" max="14100" width="9.1640625" style="80" customWidth="1"/>
    <col min="14101" max="14102" width="13.5" style="80" customWidth="1"/>
    <col min="14103" max="14103" width="13.83203125" style="80" customWidth="1"/>
    <col min="14104" max="14325" width="9.1640625" style="80" customWidth="1"/>
    <col min="14326" max="14326" width="37.6640625" style="80" customWidth="1"/>
    <col min="14327" max="14353" width="12.1640625" style="80" customWidth="1"/>
    <col min="14354" max="14354" width="12.6640625" style="80" customWidth="1"/>
    <col min="14355" max="14356" width="9.1640625" style="80" customWidth="1"/>
    <col min="14357" max="14358" width="13.5" style="80" customWidth="1"/>
    <col min="14359" max="14359" width="13.83203125" style="80" customWidth="1"/>
    <col min="14360" max="14581" width="9.1640625" style="80" customWidth="1"/>
    <col min="14582" max="14582" width="37.6640625" style="80" customWidth="1"/>
    <col min="14583" max="14609" width="12.1640625" style="80" customWidth="1"/>
    <col min="14610" max="14610" width="12.6640625" style="80" customWidth="1"/>
    <col min="14611" max="14612" width="9.1640625" style="80" customWidth="1"/>
    <col min="14613" max="14614" width="13.5" style="80" customWidth="1"/>
    <col min="14615" max="14615" width="13.83203125" style="80" customWidth="1"/>
    <col min="14616" max="14837" width="9.1640625" style="80" customWidth="1"/>
    <col min="14838" max="14838" width="37.6640625" style="80" customWidth="1"/>
    <col min="14839" max="14865" width="12.1640625" style="80" customWidth="1"/>
    <col min="14866" max="14866" width="12.6640625" style="80" customWidth="1"/>
    <col min="14867" max="14868" width="9.1640625" style="80" customWidth="1"/>
    <col min="14869" max="14870" width="13.5" style="80" customWidth="1"/>
    <col min="14871" max="14871" width="13.83203125" style="80" customWidth="1"/>
    <col min="14872" max="15093" width="9.1640625" style="80" customWidth="1"/>
    <col min="15094" max="15094" width="37.6640625" style="80" customWidth="1"/>
    <col min="15095" max="15121" width="12.1640625" style="80" customWidth="1"/>
    <col min="15122" max="15122" width="12.6640625" style="80" customWidth="1"/>
    <col min="15123" max="15124" width="9.1640625" style="80" customWidth="1"/>
    <col min="15125" max="15126" width="13.5" style="80" customWidth="1"/>
    <col min="15127" max="15127" width="13.83203125" style="80" customWidth="1"/>
    <col min="15128" max="15349" width="9.1640625" style="80" customWidth="1"/>
    <col min="15350" max="15350" width="37.6640625" style="80" customWidth="1"/>
    <col min="15351" max="15377" width="12.1640625" style="80" customWidth="1"/>
    <col min="15378" max="15378" width="12.6640625" style="80" customWidth="1"/>
    <col min="15379" max="15380" width="9.1640625" style="80" customWidth="1"/>
    <col min="15381" max="15382" width="13.5" style="80" customWidth="1"/>
    <col min="15383" max="15383" width="13.83203125" style="80" customWidth="1"/>
    <col min="15384" max="15605" width="9.1640625" style="80" customWidth="1"/>
    <col min="15606" max="15606" width="37.6640625" style="80" customWidth="1"/>
    <col min="15607" max="15633" width="12.1640625" style="80" customWidth="1"/>
    <col min="15634" max="15634" width="12.6640625" style="80" customWidth="1"/>
    <col min="15635" max="15636" width="9.1640625" style="80" customWidth="1"/>
    <col min="15637" max="15638" width="13.5" style="80" customWidth="1"/>
    <col min="15639" max="15639" width="13.83203125" style="80" customWidth="1"/>
    <col min="15640" max="15861" width="9.1640625" style="80" customWidth="1"/>
    <col min="15862" max="15862" width="37.6640625" style="80" customWidth="1"/>
    <col min="15863" max="15889" width="12.1640625" style="80" customWidth="1"/>
    <col min="15890" max="15890" width="12.6640625" style="80" customWidth="1"/>
    <col min="15891" max="15892" width="9.1640625" style="80" customWidth="1"/>
    <col min="15893" max="15894" width="13.5" style="80" customWidth="1"/>
    <col min="15895" max="15895" width="13.83203125" style="80" customWidth="1"/>
    <col min="15896" max="16117" width="9.1640625" style="80" customWidth="1"/>
    <col min="16118" max="16118" width="37.6640625" style="80" customWidth="1"/>
    <col min="16119" max="16145" width="12.1640625" style="80" customWidth="1"/>
    <col min="16146" max="16146" width="12.6640625" style="80" customWidth="1"/>
    <col min="16147" max="16148" width="9.1640625" style="80" customWidth="1"/>
    <col min="16149" max="16150" width="13.5" style="80" customWidth="1"/>
    <col min="16151" max="16151" width="13.83203125" style="80" customWidth="1"/>
    <col min="16152" max="16384" width="9.1640625" style="80" customWidth="1"/>
  </cols>
  <sheetData>
    <row r="1" spans="1:38" s="63" customFormat="1" ht="16.5" customHeight="1" thickBot="1">
      <c r="A1" s="62" t="s">
        <v>2917</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row>
    <row r="2" spans="1:38" s="67" customFormat="1" ht="16.5" customHeight="1">
      <c r="A2" s="64"/>
      <c r="B2" s="65">
        <v>1960</v>
      </c>
      <c r="C2" s="65">
        <v>1965</v>
      </c>
      <c r="D2" s="65">
        <v>1970</v>
      </c>
      <c r="E2" s="65">
        <v>1975</v>
      </c>
      <c r="F2" s="65">
        <v>1980</v>
      </c>
      <c r="G2" s="65">
        <v>1985</v>
      </c>
      <c r="H2" s="65">
        <v>1990</v>
      </c>
      <c r="I2" s="65">
        <v>1991</v>
      </c>
      <c r="J2" s="65">
        <v>1992</v>
      </c>
      <c r="K2" s="65">
        <v>1993</v>
      </c>
      <c r="L2" s="65">
        <v>1994</v>
      </c>
      <c r="M2" s="65">
        <v>1995</v>
      </c>
      <c r="N2" s="65">
        <v>1996</v>
      </c>
      <c r="O2" s="65">
        <v>1997</v>
      </c>
      <c r="P2" s="65">
        <v>1998</v>
      </c>
      <c r="Q2" s="65">
        <v>1999</v>
      </c>
      <c r="R2" s="65">
        <v>2000</v>
      </c>
      <c r="S2" s="65">
        <v>2001</v>
      </c>
      <c r="T2" s="64">
        <v>2002</v>
      </c>
      <c r="U2" s="64">
        <v>2003</v>
      </c>
      <c r="V2" s="66">
        <v>2004</v>
      </c>
      <c r="W2" s="64">
        <v>2005</v>
      </c>
      <c r="X2" s="64">
        <v>2006</v>
      </c>
      <c r="Y2" s="64">
        <v>2007</v>
      </c>
      <c r="Z2" s="64">
        <v>2008</v>
      </c>
      <c r="AA2" s="64">
        <v>2009</v>
      </c>
      <c r="AB2" s="64">
        <v>2010</v>
      </c>
      <c r="AC2" s="65">
        <v>2011</v>
      </c>
      <c r="AD2" s="65">
        <v>2012</v>
      </c>
      <c r="AE2" s="64">
        <v>2013</v>
      </c>
      <c r="AF2" s="65">
        <v>2014</v>
      </c>
      <c r="AG2" s="65">
        <v>2015</v>
      </c>
      <c r="AH2" s="65">
        <v>2016</v>
      </c>
      <c r="AI2" s="65">
        <v>2017</v>
      </c>
      <c r="AJ2" s="65">
        <v>2018</v>
      </c>
      <c r="AK2" s="65">
        <v>2019</v>
      </c>
    </row>
    <row r="3" spans="1:38" s="71" customFormat="1" ht="16.5" customHeight="1">
      <c r="A3" s="8" t="s">
        <v>307</v>
      </c>
      <c r="B3" s="68"/>
      <c r="C3" s="68"/>
      <c r="D3" s="68"/>
      <c r="E3" s="119"/>
      <c r="F3" s="119"/>
      <c r="G3" s="69"/>
      <c r="H3" s="69"/>
      <c r="I3" s="69"/>
      <c r="J3" s="69"/>
      <c r="K3" s="69"/>
      <c r="L3" s="69"/>
      <c r="M3" s="69"/>
      <c r="N3" s="69"/>
      <c r="O3" s="69"/>
      <c r="P3" s="69"/>
      <c r="Q3" s="69"/>
      <c r="R3" s="69"/>
      <c r="S3" s="68"/>
      <c r="T3" s="69"/>
      <c r="U3" s="69"/>
      <c r="V3" s="69"/>
      <c r="W3" s="69"/>
      <c r="X3" s="69"/>
      <c r="Y3" s="69"/>
      <c r="Z3" s="69"/>
      <c r="AA3" s="68"/>
      <c r="AB3" s="68"/>
      <c r="AC3" s="68"/>
      <c r="AD3" s="68"/>
      <c r="AE3" s="70"/>
      <c r="AF3" s="70"/>
      <c r="AG3" s="70"/>
      <c r="AH3" s="70"/>
      <c r="AI3" s="70"/>
      <c r="AJ3" s="70"/>
      <c r="AK3" s="70"/>
    </row>
    <row r="4" spans="1:38" s="71" customFormat="1" ht="16.5" customHeight="1">
      <c r="A4" s="6" t="s">
        <v>2918</v>
      </c>
      <c r="B4" s="72">
        <v>31099</v>
      </c>
      <c r="C4" s="72">
        <v>53226</v>
      </c>
      <c r="D4" s="72">
        <v>108442</v>
      </c>
      <c r="E4" s="73">
        <v>119591.474</v>
      </c>
      <c r="F4" s="73">
        <v>190765.929</v>
      </c>
      <c r="G4" s="73">
        <v>275863.54700000002</v>
      </c>
      <c r="H4" s="73">
        <v>337215.22553599998</v>
      </c>
      <c r="I4" s="73">
        <v>329787.96750099998</v>
      </c>
      <c r="J4" s="73">
        <v>345019.61278099997</v>
      </c>
      <c r="K4" s="73">
        <v>351096.458323</v>
      </c>
      <c r="L4" s="73">
        <v>376873.402328</v>
      </c>
      <c r="M4" s="73">
        <v>391593.82941200002</v>
      </c>
      <c r="N4" s="73">
        <v>419281.55251800001</v>
      </c>
      <c r="O4" s="73">
        <v>439262.67014</v>
      </c>
      <c r="P4" s="73">
        <v>449103.79910300003</v>
      </c>
      <c r="Q4" s="73">
        <v>473081.98319599999</v>
      </c>
      <c r="R4" s="73">
        <v>500431.77514500002</v>
      </c>
      <c r="S4" s="73">
        <v>473591.64681000001</v>
      </c>
      <c r="T4" s="73">
        <v>472190.76637199998</v>
      </c>
      <c r="U4" s="73">
        <v>497648.14399399998</v>
      </c>
      <c r="V4" s="73">
        <v>547931.15319800004</v>
      </c>
      <c r="W4" s="73">
        <v>572868.82004599995</v>
      </c>
      <c r="X4" s="73">
        <v>576823.04937200004</v>
      </c>
      <c r="Y4" s="73">
        <v>594614.09036200005</v>
      </c>
      <c r="Z4" s="73">
        <v>570089.94696500001</v>
      </c>
      <c r="AA4" s="73">
        <v>540693.68270899996</v>
      </c>
      <c r="AB4" s="73">
        <v>554710.522322</v>
      </c>
      <c r="AC4" s="73">
        <v>565613.64535799995</v>
      </c>
      <c r="AD4" s="73">
        <v>570438.230553</v>
      </c>
      <c r="AE4" s="73">
        <v>579461.44977599999</v>
      </c>
      <c r="AF4" s="73">
        <v>597005.00355200004</v>
      </c>
      <c r="AG4" s="73">
        <v>632154.82412700006</v>
      </c>
      <c r="AH4" s="73">
        <v>661477.92748199997</v>
      </c>
      <c r="AI4" s="73">
        <v>685472.464806</v>
      </c>
      <c r="AJ4" s="73">
        <v>722415.33364099998</v>
      </c>
      <c r="AK4" s="73">
        <v>754303.24246600003</v>
      </c>
    </row>
    <row r="5" spans="1:38" s="71" customFormat="1" ht="16.5" customHeight="1">
      <c r="A5" s="6" t="s">
        <v>2919</v>
      </c>
      <c r="B5" s="74">
        <v>2300</v>
      </c>
      <c r="C5" s="72" t="s">
        <v>2920</v>
      </c>
      <c r="D5" s="74">
        <v>9100</v>
      </c>
      <c r="E5" s="72" t="s">
        <v>2920</v>
      </c>
      <c r="F5" s="74">
        <v>14700</v>
      </c>
      <c r="G5" s="72" t="s">
        <v>2920</v>
      </c>
      <c r="H5" s="74">
        <v>13000</v>
      </c>
      <c r="I5" s="72" t="s">
        <v>2920</v>
      </c>
      <c r="J5" s="72" t="s">
        <v>2920</v>
      </c>
      <c r="K5" s="72" t="s">
        <v>2920</v>
      </c>
      <c r="L5" s="72" t="s">
        <v>2920</v>
      </c>
      <c r="M5" s="74">
        <v>10800</v>
      </c>
      <c r="N5" s="74">
        <v>12000</v>
      </c>
      <c r="O5" s="74">
        <v>12500</v>
      </c>
      <c r="P5" s="74">
        <v>13100</v>
      </c>
      <c r="Q5" s="74">
        <v>14100</v>
      </c>
      <c r="R5" s="74">
        <v>15200</v>
      </c>
      <c r="S5" s="74">
        <v>15900</v>
      </c>
      <c r="T5" s="73" t="s">
        <v>2921</v>
      </c>
      <c r="U5" s="73" t="s">
        <v>2921</v>
      </c>
      <c r="V5" s="73" t="s">
        <v>2921</v>
      </c>
      <c r="W5" s="73" t="s">
        <v>2921</v>
      </c>
      <c r="X5" s="73" t="s">
        <v>2921</v>
      </c>
      <c r="Y5" s="73" t="s">
        <v>2921</v>
      </c>
      <c r="Z5" s="73" t="s">
        <v>2921</v>
      </c>
      <c r="AA5" s="73" t="s">
        <v>2921</v>
      </c>
      <c r="AB5" s="73" t="s">
        <v>2921</v>
      </c>
      <c r="AC5" s="73" t="s">
        <v>2921</v>
      </c>
      <c r="AD5" s="73" t="s">
        <v>2921</v>
      </c>
      <c r="AE5" s="73" t="s">
        <v>2921</v>
      </c>
      <c r="AF5" s="73" t="s">
        <v>2921</v>
      </c>
      <c r="AG5" s="73" t="s">
        <v>2921</v>
      </c>
      <c r="AH5" s="73" t="s">
        <v>2921</v>
      </c>
      <c r="AI5" s="73" t="s">
        <v>2921</v>
      </c>
      <c r="AJ5" s="73" t="s">
        <v>2921</v>
      </c>
      <c r="AK5" s="73" t="s">
        <v>2921</v>
      </c>
    </row>
    <row r="6" spans="1:38" s="71" customFormat="1" ht="16.5" customHeight="1">
      <c r="A6" s="75" t="s">
        <v>2922</v>
      </c>
      <c r="B6" s="76">
        <v>1272078.3999999999</v>
      </c>
      <c r="C6" s="76">
        <v>1555237.28</v>
      </c>
      <c r="D6" s="76">
        <v>2042002.28</v>
      </c>
      <c r="E6" s="76">
        <v>2404954.4</v>
      </c>
      <c r="F6" s="76">
        <v>2653510.21</v>
      </c>
      <c r="G6" s="76">
        <v>2991120.8</v>
      </c>
      <c r="H6" s="76">
        <v>3539602.56</v>
      </c>
      <c r="I6" s="76">
        <v>3578582.44</v>
      </c>
      <c r="J6" s="76">
        <v>3676688.44</v>
      </c>
      <c r="K6" s="76">
        <v>3747067.87</v>
      </c>
      <c r="L6" s="76">
        <v>3939875</v>
      </c>
      <c r="M6" s="76">
        <v>3848458</v>
      </c>
      <c r="N6" s="76">
        <v>3951008.7272999999</v>
      </c>
      <c r="O6" s="76">
        <v>4071136.5328719998</v>
      </c>
      <c r="P6" s="76">
        <v>4182066.2400156059</v>
      </c>
      <c r="Q6" s="76">
        <v>4285299.4390774053</v>
      </c>
      <c r="R6" s="76">
        <v>4370488.7148582162</v>
      </c>
      <c r="S6" s="76">
        <v>4623397.8260386921</v>
      </c>
      <c r="T6" s="76">
        <v>4646520.9849062953</v>
      </c>
      <c r="U6" s="76">
        <v>4701825.0032426612</v>
      </c>
      <c r="V6" s="76">
        <v>4824654.4447763506</v>
      </c>
      <c r="W6" s="69">
        <v>4867608.4897589097</v>
      </c>
      <c r="X6" s="69">
        <v>4908058.8374757646</v>
      </c>
      <c r="Y6" s="69">
        <v>4959766.7012</v>
      </c>
      <c r="Z6" s="69">
        <v>4900171</v>
      </c>
      <c r="AA6" s="69">
        <v>5000591.8959189998</v>
      </c>
      <c r="AB6" s="69">
        <v>5009805.5620214241</v>
      </c>
      <c r="AC6" s="69">
        <v>4997049.3066988336</v>
      </c>
      <c r="AD6" s="69">
        <v>5046332.4132198002</v>
      </c>
      <c r="AE6" s="69">
        <v>5083123.4649372874</v>
      </c>
      <c r="AF6" s="69">
        <v>5158160.8548277542</v>
      </c>
      <c r="AG6" s="69">
        <v>5282710.2500658771</v>
      </c>
      <c r="AH6" s="69">
        <v>5411827.6229987517</v>
      </c>
      <c r="AI6" s="69">
        <v>5482189.7570441701</v>
      </c>
      <c r="AJ6" s="69">
        <v>5545845.3035232006</v>
      </c>
      <c r="AK6" s="69">
        <v>5579125.9722718718</v>
      </c>
    </row>
    <row r="7" spans="1:38" s="71" customFormat="1" ht="16.5" customHeight="1">
      <c r="A7" s="7" t="s">
        <v>2923</v>
      </c>
      <c r="B7" s="73">
        <v>1144673.3999999999</v>
      </c>
      <c r="C7" s="73">
        <v>1394803.28</v>
      </c>
      <c r="D7" s="73">
        <v>1750897</v>
      </c>
      <c r="E7" s="73">
        <v>1954165.5</v>
      </c>
      <c r="F7" s="73">
        <v>2011988.76</v>
      </c>
      <c r="G7" s="73">
        <v>2094620.64</v>
      </c>
      <c r="H7" s="73">
        <v>2281390.92</v>
      </c>
      <c r="I7" s="73">
        <v>2200259.7000000002</v>
      </c>
      <c r="J7" s="73">
        <v>2208226.09</v>
      </c>
      <c r="K7" s="73">
        <v>2213281.4900000002</v>
      </c>
      <c r="L7" s="73">
        <v>2756223</v>
      </c>
      <c r="M7" s="73">
        <v>2286887</v>
      </c>
      <c r="N7" s="73">
        <v>2337068</v>
      </c>
      <c r="O7" s="73">
        <v>2389065</v>
      </c>
      <c r="P7" s="73">
        <v>2463828.420042248</v>
      </c>
      <c r="Q7" s="73">
        <v>2495140.3026243281</v>
      </c>
      <c r="R7" s="73">
        <v>2544457.3524414399</v>
      </c>
      <c r="S7" s="73">
        <v>2556481.2400000002</v>
      </c>
      <c r="T7" s="73">
        <v>2620388.92</v>
      </c>
      <c r="U7" s="73">
        <v>2641885.0920744999</v>
      </c>
      <c r="V7" s="73">
        <v>2685826.6531088972</v>
      </c>
      <c r="W7" s="73">
        <v>2699304.6428176579</v>
      </c>
      <c r="X7" s="73">
        <v>2671044.2305259039</v>
      </c>
      <c r="Y7" s="73">
        <v>3324977</v>
      </c>
      <c r="Z7" s="73">
        <v>3199116</v>
      </c>
      <c r="AA7" s="73">
        <v>3413875</v>
      </c>
      <c r="AB7" s="73">
        <v>3429995.6410861239</v>
      </c>
      <c r="AC7" s="73">
        <v>3464405.2296386859</v>
      </c>
      <c r="AD7" s="73">
        <v>3490438.2857423411</v>
      </c>
      <c r="AE7" s="73">
        <v>3507723.097311466</v>
      </c>
      <c r="AF7" s="73">
        <v>3502000.6903627221</v>
      </c>
      <c r="AG7" s="73">
        <v>3628378.8815517379</v>
      </c>
      <c r="AH7" s="73">
        <v>3699794.4380078609</v>
      </c>
      <c r="AI7" s="73">
        <v>3709919.1961312541</v>
      </c>
      <c r="AJ7" s="73">
        <v>3729610.234329388</v>
      </c>
      <c r="AK7" s="73">
        <v>3765896.0121443858</v>
      </c>
    </row>
    <row r="8" spans="1:38" s="71" customFormat="1" ht="16.5" customHeight="1">
      <c r="A8" s="7" t="s">
        <v>2924</v>
      </c>
      <c r="B8" s="72" t="s">
        <v>2920</v>
      </c>
      <c r="C8" s="77" t="s">
        <v>2920</v>
      </c>
      <c r="D8" s="72">
        <v>3276.9</v>
      </c>
      <c r="E8" s="72">
        <v>6191.9</v>
      </c>
      <c r="F8" s="72">
        <v>12256.8</v>
      </c>
      <c r="G8" s="72">
        <v>11811.8</v>
      </c>
      <c r="H8" s="72">
        <v>12424.1</v>
      </c>
      <c r="I8" s="72">
        <v>11656.06</v>
      </c>
      <c r="J8" s="72">
        <v>11946.25</v>
      </c>
      <c r="K8" s="72">
        <v>12184.38</v>
      </c>
      <c r="L8" s="73">
        <v>11264</v>
      </c>
      <c r="M8" s="73">
        <v>10777</v>
      </c>
      <c r="N8" s="73">
        <v>10912</v>
      </c>
      <c r="O8" s="73">
        <v>11089</v>
      </c>
      <c r="P8" s="73">
        <v>11311.19799623053</v>
      </c>
      <c r="Q8" s="73">
        <v>11642.29501041563</v>
      </c>
      <c r="R8" s="73">
        <v>11515.79615117548</v>
      </c>
      <c r="S8" s="73">
        <v>11759.58</v>
      </c>
      <c r="T8" s="73">
        <v>12131.04</v>
      </c>
      <c r="U8" s="73">
        <v>12162.99980024194</v>
      </c>
      <c r="V8" s="73">
        <v>12855.361903711801</v>
      </c>
      <c r="W8" s="73">
        <v>13276.957048550579</v>
      </c>
      <c r="X8" s="73">
        <v>15302.837710775921</v>
      </c>
      <c r="Y8" s="73">
        <v>27173</v>
      </c>
      <c r="Z8" s="73">
        <v>26430</v>
      </c>
      <c r="AA8" s="73">
        <v>24162</v>
      </c>
      <c r="AB8" s="73">
        <v>21482.71562323636</v>
      </c>
      <c r="AC8" s="73">
        <v>21516.752486125952</v>
      </c>
      <c r="AD8" s="73">
        <v>24815.916143547369</v>
      </c>
      <c r="AE8" s="73">
        <v>23633.293571165999</v>
      </c>
      <c r="AF8" s="73">
        <v>23173.173385423499</v>
      </c>
      <c r="AG8" s="73">
        <v>22751.532128664399</v>
      </c>
      <c r="AH8" s="73">
        <v>23725.111955421391</v>
      </c>
      <c r="AI8" s="73">
        <v>23381.622003386128</v>
      </c>
      <c r="AJ8" s="73">
        <v>23296.76856786057</v>
      </c>
      <c r="AK8" s="73">
        <v>22846.37347519381</v>
      </c>
    </row>
    <row r="9" spans="1:38" s="71" customFormat="1" ht="16.5" customHeight="1">
      <c r="A9" s="7" t="s">
        <v>2925</v>
      </c>
      <c r="B9" s="72" t="s">
        <v>2920</v>
      </c>
      <c r="C9" s="72" t="s">
        <v>2920</v>
      </c>
      <c r="D9" s="72">
        <v>225613.38</v>
      </c>
      <c r="E9" s="72">
        <v>363267</v>
      </c>
      <c r="F9" s="72">
        <v>520773.65</v>
      </c>
      <c r="G9" s="72">
        <v>688091.36</v>
      </c>
      <c r="H9" s="72">
        <v>999753.54</v>
      </c>
      <c r="I9" s="72">
        <v>1116957.68</v>
      </c>
      <c r="J9" s="72">
        <v>1201667.1000000001</v>
      </c>
      <c r="K9" s="72">
        <v>1252860</v>
      </c>
      <c r="L9" s="73">
        <v>885897</v>
      </c>
      <c r="M9" s="73">
        <v>1256146</v>
      </c>
      <c r="N9" s="73">
        <v>1298299</v>
      </c>
      <c r="O9" s="73">
        <v>1352675</v>
      </c>
      <c r="P9" s="73">
        <v>1380557.2397938729</v>
      </c>
      <c r="Q9" s="73">
        <v>1432782.3794077849</v>
      </c>
      <c r="R9" s="73">
        <v>1467663.799149916</v>
      </c>
      <c r="S9" s="73">
        <v>1678852.559588542</v>
      </c>
      <c r="T9" s="73">
        <v>1674791.8930520001</v>
      </c>
      <c r="U9" s="73">
        <v>1706102.912463947</v>
      </c>
      <c r="V9" s="73">
        <v>1780771.1384466069</v>
      </c>
      <c r="W9" s="73">
        <v>1804848.0064037021</v>
      </c>
      <c r="X9" s="73">
        <v>1876689.847532914</v>
      </c>
      <c r="Y9" s="73">
        <v>1017007</v>
      </c>
      <c r="Z9" s="73">
        <v>1049667</v>
      </c>
      <c r="AA9" s="73">
        <v>991383</v>
      </c>
      <c r="AB9" s="73">
        <v>1001455.72770592</v>
      </c>
      <c r="AC9" s="73">
        <v>972382.44726826402</v>
      </c>
      <c r="AD9" s="73">
        <v>970669.41516661318</v>
      </c>
      <c r="AE9" s="73">
        <v>977476.62107445241</v>
      </c>
      <c r="AF9" s="73">
        <v>1037129.086196658</v>
      </c>
      <c r="AG9" s="73">
        <v>1028773.684001882</v>
      </c>
      <c r="AH9" s="73">
        <v>1075233.5052042799</v>
      </c>
      <c r="AI9" s="73">
        <v>1106303.445420448</v>
      </c>
      <c r="AJ9" s="73">
        <v>1119644.0825954301</v>
      </c>
      <c r="AK9" s="73">
        <v>1128488.8887035879</v>
      </c>
    </row>
    <row r="10" spans="1:38" s="71" customFormat="1" ht="16.5" customHeight="1">
      <c r="A10" s="6" t="s">
        <v>2926</v>
      </c>
      <c r="B10" s="72">
        <v>98551</v>
      </c>
      <c r="C10" s="72">
        <v>128769</v>
      </c>
      <c r="D10" s="72">
        <v>27081</v>
      </c>
      <c r="E10" s="72">
        <v>34606</v>
      </c>
      <c r="F10" s="72">
        <v>39813</v>
      </c>
      <c r="G10" s="72">
        <v>45441</v>
      </c>
      <c r="H10" s="72">
        <v>51901</v>
      </c>
      <c r="I10" s="72">
        <v>52898</v>
      </c>
      <c r="J10" s="72">
        <v>53874</v>
      </c>
      <c r="K10" s="72">
        <v>56772</v>
      </c>
      <c r="L10" s="73">
        <v>61284</v>
      </c>
      <c r="M10" s="73">
        <v>62705</v>
      </c>
      <c r="N10" s="73">
        <v>64072</v>
      </c>
      <c r="O10" s="73">
        <v>66893</v>
      </c>
      <c r="P10" s="73">
        <v>68021</v>
      </c>
      <c r="Q10" s="73">
        <v>70311</v>
      </c>
      <c r="R10" s="73">
        <v>70500</v>
      </c>
      <c r="S10" s="73">
        <v>85488.639999999999</v>
      </c>
      <c r="T10" s="73">
        <v>75866</v>
      </c>
      <c r="U10" s="73">
        <v>77756.625026012029</v>
      </c>
      <c r="V10" s="73">
        <v>78441.001270563196</v>
      </c>
      <c r="W10" s="73">
        <v>78495.659525951312</v>
      </c>
      <c r="X10" s="73">
        <v>80344.221164056842</v>
      </c>
      <c r="Y10" s="73">
        <v>119979</v>
      </c>
      <c r="Z10" s="73">
        <v>126855</v>
      </c>
      <c r="AA10" s="73">
        <v>120207</v>
      </c>
      <c r="AB10" s="73">
        <v>110738.2452064016</v>
      </c>
      <c r="AC10" s="73">
        <v>103803.0302729814</v>
      </c>
      <c r="AD10" s="73">
        <v>105605.2225970268</v>
      </c>
      <c r="AE10" s="73">
        <v>106581.5789048788</v>
      </c>
      <c r="AF10" s="73">
        <v>109301.40619692919</v>
      </c>
      <c r="AG10" s="73">
        <v>109597.3184496071</v>
      </c>
      <c r="AH10" s="73">
        <v>113337.9416326799</v>
      </c>
      <c r="AI10" s="73">
        <v>116102.39910916959</v>
      </c>
      <c r="AJ10" s="73">
        <v>120698.994214612</v>
      </c>
      <c r="AK10" s="73">
        <v>124745.7071807546</v>
      </c>
    </row>
    <row r="11" spans="1:38" s="71" customFormat="1" ht="16.5" customHeight="1">
      <c r="A11" s="6" t="s">
        <v>2927</v>
      </c>
      <c r="B11" s="72">
        <v>28854</v>
      </c>
      <c r="C11" s="72">
        <v>31665</v>
      </c>
      <c r="D11" s="72">
        <v>35134</v>
      </c>
      <c r="E11" s="72">
        <v>46724</v>
      </c>
      <c r="F11" s="72">
        <v>68678</v>
      </c>
      <c r="G11" s="72">
        <v>78063</v>
      </c>
      <c r="H11" s="72">
        <v>94341</v>
      </c>
      <c r="I11" s="72">
        <v>96645</v>
      </c>
      <c r="J11" s="72">
        <v>99510</v>
      </c>
      <c r="K11" s="72">
        <v>103116</v>
      </c>
      <c r="L11" s="73">
        <v>108932</v>
      </c>
      <c r="M11" s="73">
        <v>115451</v>
      </c>
      <c r="N11" s="73">
        <v>118899</v>
      </c>
      <c r="O11" s="73">
        <v>124584</v>
      </c>
      <c r="P11" s="73">
        <v>128359</v>
      </c>
      <c r="Q11" s="73">
        <v>132386</v>
      </c>
      <c r="R11" s="73">
        <v>135020</v>
      </c>
      <c r="S11" s="73">
        <v>161169.12</v>
      </c>
      <c r="T11" s="73">
        <v>138737</v>
      </c>
      <c r="U11" s="73">
        <v>140159.9624817427</v>
      </c>
      <c r="V11" s="73">
        <v>142369.77185656939</v>
      </c>
      <c r="W11" s="73">
        <v>144027.63604132409</v>
      </c>
      <c r="X11" s="73">
        <v>142169.22730548191</v>
      </c>
      <c r="Y11" s="73">
        <v>184199</v>
      </c>
      <c r="Z11" s="73">
        <v>183826</v>
      </c>
      <c r="AA11" s="73">
        <v>168100</v>
      </c>
      <c r="AB11" s="73">
        <v>175788.97173715089</v>
      </c>
      <c r="AC11" s="73">
        <v>163791.29311902041</v>
      </c>
      <c r="AD11" s="73">
        <v>163601.73110557569</v>
      </c>
      <c r="AE11" s="73">
        <v>168435.63414130089</v>
      </c>
      <c r="AF11" s="73">
        <v>169830.17838475661</v>
      </c>
      <c r="AG11" s="73">
        <v>170246.27799988689</v>
      </c>
      <c r="AH11" s="73">
        <v>174556.97827435561</v>
      </c>
      <c r="AI11" s="73">
        <v>181490.18169777931</v>
      </c>
      <c r="AJ11" s="73">
        <v>184165.1211510069</v>
      </c>
      <c r="AK11" s="73">
        <v>175304.70135307591</v>
      </c>
    </row>
    <row r="12" spans="1:38" s="71" customFormat="1" ht="16.5" customHeight="1">
      <c r="A12" s="6" t="s">
        <v>2928</v>
      </c>
      <c r="B12" s="72" t="s">
        <v>2920</v>
      </c>
      <c r="C12" s="72" t="s">
        <v>2920</v>
      </c>
      <c r="D12" s="72" t="s">
        <v>2920</v>
      </c>
      <c r="E12" s="72" t="s">
        <v>2920</v>
      </c>
      <c r="F12" s="72" t="s">
        <v>2920</v>
      </c>
      <c r="G12" s="72">
        <v>73093</v>
      </c>
      <c r="H12" s="72">
        <v>99792</v>
      </c>
      <c r="I12" s="72">
        <v>100166</v>
      </c>
      <c r="J12" s="72">
        <v>101465</v>
      </c>
      <c r="K12" s="72">
        <v>108854</v>
      </c>
      <c r="L12" s="72">
        <v>116275</v>
      </c>
      <c r="M12" s="72">
        <v>116492</v>
      </c>
      <c r="N12" s="72">
        <v>121758.7273</v>
      </c>
      <c r="O12" s="72">
        <v>126830.532872</v>
      </c>
      <c r="P12" s="72">
        <v>129989.382183254</v>
      </c>
      <c r="Q12" s="72">
        <v>143037.46203487611</v>
      </c>
      <c r="R12" s="72">
        <v>141331.7671156849</v>
      </c>
      <c r="S12" s="72">
        <v>129646.6864501497</v>
      </c>
      <c r="T12" s="72">
        <v>124606.1318542955</v>
      </c>
      <c r="U12" s="72">
        <v>123757.41139621761</v>
      </c>
      <c r="V12" s="72">
        <v>124390.5181900022</v>
      </c>
      <c r="W12" s="72">
        <v>127655.5879217226</v>
      </c>
      <c r="X12" s="72">
        <v>122508.4732366328</v>
      </c>
      <c r="Y12" s="72">
        <v>286431.70120000001</v>
      </c>
      <c r="Z12" s="72">
        <v>292075.290018</v>
      </c>
      <c r="AA12" s="72">
        <v>282864.89591899997</v>
      </c>
      <c r="AB12" s="72">
        <v>270344.2606625912</v>
      </c>
      <c r="AC12" s="73">
        <v>271150.55391375569</v>
      </c>
      <c r="AD12" s="73">
        <v>291201.84246469662</v>
      </c>
      <c r="AE12" s="73">
        <v>299273.23993402399</v>
      </c>
      <c r="AF12" s="73">
        <v>316726.32030126388</v>
      </c>
      <c r="AG12" s="73">
        <v>322962.55593409849</v>
      </c>
      <c r="AH12" s="73">
        <v>325179.64792415377</v>
      </c>
      <c r="AI12" s="73">
        <v>344992.9126821332</v>
      </c>
      <c r="AJ12" s="73">
        <v>368430.10266490339</v>
      </c>
      <c r="AK12" s="73">
        <v>361844.28941487317</v>
      </c>
    </row>
    <row r="13" spans="1:38" s="71" customFormat="1" ht="16.5" customHeight="1">
      <c r="A13" s="78" t="s">
        <v>2929</v>
      </c>
      <c r="B13" s="68" t="s">
        <v>2920</v>
      </c>
      <c r="C13" s="68" t="s">
        <v>2920</v>
      </c>
      <c r="D13" s="68" t="s">
        <v>2920</v>
      </c>
      <c r="E13" s="68" t="s">
        <v>2920</v>
      </c>
      <c r="F13" s="76">
        <v>39854</v>
      </c>
      <c r="G13" s="76">
        <v>39581</v>
      </c>
      <c r="H13" s="76">
        <v>41143</v>
      </c>
      <c r="I13" s="76">
        <v>40703</v>
      </c>
      <c r="J13" s="76">
        <v>40241</v>
      </c>
      <c r="K13" s="76">
        <v>39384</v>
      </c>
      <c r="L13" s="76">
        <v>39585</v>
      </c>
      <c r="M13" s="76">
        <v>39808</v>
      </c>
      <c r="N13" s="76">
        <v>38984.124200000013</v>
      </c>
      <c r="O13" s="76">
        <v>40180.218952000003</v>
      </c>
      <c r="P13" s="76">
        <v>41605.038687999993</v>
      </c>
      <c r="Q13" s="76">
        <v>43278.862480999996</v>
      </c>
      <c r="R13" s="76">
        <v>45100.241891000012</v>
      </c>
      <c r="S13" s="76">
        <v>46507.533026999998</v>
      </c>
      <c r="T13" s="76">
        <v>46096.088879000003</v>
      </c>
      <c r="U13" s="76">
        <v>45676.831125999997</v>
      </c>
      <c r="V13" s="76">
        <v>46545.783080000001</v>
      </c>
      <c r="W13" s="76">
        <v>47124.653055000002</v>
      </c>
      <c r="X13" s="76">
        <v>49504.172899999998</v>
      </c>
      <c r="Y13" s="76">
        <v>51873.259700000002</v>
      </c>
      <c r="Z13" s="76">
        <v>53712.078122999999</v>
      </c>
      <c r="AA13" s="76">
        <v>53898.382540000013</v>
      </c>
      <c r="AB13" s="76">
        <v>52627.181348999991</v>
      </c>
      <c r="AC13" s="76">
        <v>54328.134432999992</v>
      </c>
      <c r="AD13" s="76">
        <v>55169.258447999993</v>
      </c>
      <c r="AE13" s="76">
        <v>56467.102654000009</v>
      </c>
      <c r="AF13" s="76">
        <v>57012.092909000014</v>
      </c>
      <c r="AG13" s="76">
        <v>55697.697335999997</v>
      </c>
      <c r="AH13" s="76">
        <v>56321.611936000008</v>
      </c>
      <c r="AI13" s="76">
        <v>54825.884253999997</v>
      </c>
      <c r="AJ13" s="76">
        <v>53830.315946000002</v>
      </c>
      <c r="AK13" s="69">
        <v>54097.055531000013</v>
      </c>
    </row>
    <row r="14" spans="1:38" ht="16.5" customHeight="1">
      <c r="A14" s="6" t="s">
        <v>2930</v>
      </c>
      <c r="B14" s="72" t="s">
        <v>2920</v>
      </c>
      <c r="C14" s="72" t="s">
        <v>2920</v>
      </c>
      <c r="D14" s="72" t="s">
        <v>2920</v>
      </c>
      <c r="E14" s="72" t="s">
        <v>2920</v>
      </c>
      <c r="F14" s="72">
        <v>21790</v>
      </c>
      <c r="G14" s="72">
        <v>21161</v>
      </c>
      <c r="H14" s="72">
        <v>20981</v>
      </c>
      <c r="I14" s="72">
        <v>21090</v>
      </c>
      <c r="J14" s="72">
        <v>20336</v>
      </c>
      <c r="K14" s="72">
        <v>20247</v>
      </c>
      <c r="L14" s="72">
        <v>18832</v>
      </c>
      <c r="M14" s="72">
        <v>18818</v>
      </c>
      <c r="N14" s="72">
        <v>16802.168099999999</v>
      </c>
      <c r="O14" s="72">
        <v>17509.219212</v>
      </c>
      <c r="P14" s="72">
        <v>17873.721648999999</v>
      </c>
      <c r="Q14" s="72">
        <v>18683.797939</v>
      </c>
      <c r="R14" s="72">
        <v>18807.334752999999</v>
      </c>
      <c r="S14" s="72">
        <v>19582.868181999998</v>
      </c>
      <c r="T14" s="72">
        <v>19678.689117000002</v>
      </c>
      <c r="U14" s="72">
        <v>19178.851354999999</v>
      </c>
      <c r="V14" s="72">
        <v>18920.853863</v>
      </c>
      <c r="W14" s="72">
        <v>19424.922554000001</v>
      </c>
      <c r="X14" s="72">
        <v>20390.185933000001</v>
      </c>
      <c r="Y14" s="72">
        <v>20388.053</v>
      </c>
      <c r="Z14" s="72">
        <v>21198.098654000001</v>
      </c>
      <c r="AA14" s="72">
        <v>21099.988628999999</v>
      </c>
      <c r="AB14" s="72">
        <v>20569.726839999999</v>
      </c>
      <c r="AC14" s="72">
        <v>19905.426138999999</v>
      </c>
      <c r="AD14" s="72">
        <v>20129.730629000001</v>
      </c>
      <c r="AE14" s="72">
        <v>18926.876337000002</v>
      </c>
      <c r="AF14" s="72">
        <v>18964.660620999999</v>
      </c>
      <c r="AG14" s="72">
        <v>18506.425159999999</v>
      </c>
      <c r="AH14" s="72">
        <v>18149.823675</v>
      </c>
      <c r="AI14" s="72">
        <v>17075.697165000001</v>
      </c>
      <c r="AJ14" s="72">
        <v>16584.114250999999</v>
      </c>
      <c r="AK14" s="73">
        <v>16387.317525999999</v>
      </c>
      <c r="AL14" s="79"/>
    </row>
    <row r="15" spans="1:38" ht="16.5" customHeight="1">
      <c r="A15" s="6" t="s">
        <v>2931</v>
      </c>
      <c r="B15" s="72" t="s">
        <v>2920</v>
      </c>
      <c r="C15" s="72" t="s">
        <v>2920</v>
      </c>
      <c r="D15" s="72" t="s">
        <v>2920</v>
      </c>
      <c r="E15" s="72" t="s">
        <v>2920</v>
      </c>
      <c r="F15" s="72" t="s">
        <v>2920</v>
      </c>
      <c r="G15" s="72" t="s">
        <v>2920</v>
      </c>
      <c r="H15" s="72" t="s">
        <v>2920</v>
      </c>
      <c r="I15" s="72" t="s">
        <v>2920</v>
      </c>
      <c r="J15" s="72" t="s">
        <v>2920</v>
      </c>
      <c r="K15" s="72" t="s">
        <v>2920</v>
      </c>
      <c r="L15" s="72" t="s">
        <v>2920</v>
      </c>
      <c r="M15" s="72" t="s">
        <v>2920</v>
      </c>
      <c r="N15" s="72" t="s">
        <v>2920</v>
      </c>
      <c r="O15" s="72" t="s">
        <v>2920</v>
      </c>
      <c r="P15" s="72" t="s">
        <v>2920</v>
      </c>
      <c r="Q15" s="72" t="s">
        <v>2920</v>
      </c>
      <c r="R15" s="72" t="s">
        <v>2920</v>
      </c>
      <c r="S15" s="72" t="s">
        <v>2920</v>
      </c>
      <c r="T15" s="72" t="s">
        <v>2920</v>
      </c>
      <c r="U15" s="72" t="s">
        <v>2920</v>
      </c>
      <c r="V15" s="72" t="s">
        <v>2920</v>
      </c>
      <c r="W15" s="72" t="s">
        <v>2920</v>
      </c>
      <c r="X15" s="72" t="s">
        <v>2920</v>
      </c>
      <c r="Y15" s="72" t="s">
        <v>2920</v>
      </c>
      <c r="Z15" s="72" t="s">
        <v>2920</v>
      </c>
      <c r="AA15" s="72" t="s">
        <v>2920</v>
      </c>
      <c r="AB15" s="72" t="s">
        <v>2920</v>
      </c>
      <c r="AC15" s="72">
        <v>653.14929600000005</v>
      </c>
      <c r="AD15" s="72">
        <v>1012.461811</v>
      </c>
      <c r="AE15" s="72">
        <v>2330.5266470000001</v>
      </c>
      <c r="AF15" s="72">
        <v>2464.2874219999999</v>
      </c>
      <c r="AG15" s="72">
        <v>1586.7355230000001</v>
      </c>
      <c r="AH15" s="72">
        <v>2261.1835350000001</v>
      </c>
      <c r="AI15" s="72">
        <v>2147.8257210000002</v>
      </c>
      <c r="AJ15" s="72">
        <v>2040.4712919999999</v>
      </c>
      <c r="AK15" s="73">
        <v>1979.8159760000001</v>
      </c>
      <c r="AL15" s="79"/>
    </row>
    <row r="16" spans="1:38" ht="16.5" customHeight="1">
      <c r="A16" s="6" t="s">
        <v>2932</v>
      </c>
      <c r="B16" s="72" t="s">
        <v>2920</v>
      </c>
      <c r="C16" s="72" t="s">
        <v>2920</v>
      </c>
      <c r="D16" s="72" t="s">
        <v>2920</v>
      </c>
      <c r="E16" s="72" t="s">
        <v>2920</v>
      </c>
      <c r="F16" s="72">
        <v>381</v>
      </c>
      <c r="G16" s="72">
        <v>350</v>
      </c>
      <c r="H16" s="72">
        <v>571</v>
      </c>
      <c r="I16" s="72">
        <v>662</v>
      </c>
      <c r="J16" s="72">
        <v>701</v>
      </c>
      <c r="K16" s="72">
        <v>705</v>
      </c>
      <c r="L16" s="72">
        <v>833</v>
      </c>
      <c r="M16" s="72">
        <v>860</v>
      </c>
      <c r="N16" s="72">
        <v>955.24509999999998</v>
      </c>
      <c r="O16" s="72">
        <v>1023.708132</v>
      </c>
      <c r="P16" s="72">
        <v>1115.35194</v>
      </c>
      <c r="Q16" s="72">
        <v>1190.168551</v>
      </c>
      <c r="R16" s="72">
        <v>1339.431795</v>
      </c>
      <c r="S16" s="72">
        <v>1427.305259</v>
      </c>
      <c r="T16" s="72">
        <v>1431.6725369999999</v>
      </c>
      <c r="U16" s="72">
        <v>1476.0326319999999</v>
      </c>
      <c r="V16" s="72">
        <v>1576.197658</v>
      </c>
      <c r="W16" s="72">
        <v>1699.5838490000001</v>
      </c>
      <c r="X16" s="72">
        <v>1865.7202</v>
      </c>
      <c r="Y16" s="72">
        <v>1930.2944</v>
      </c>
      <c r="Z16" s="72">
        <v>2081.062559</v>
      </c>
      <c r="AA16" s="72">
        <v>2196.117518</v>
      </c>
      <c r="AB16" s="72">
        <v>2172.7471529999998</v>
      </c>
      <c r="AC16" s="72">
        <v>2363.430715</v>
      </c>
      <c r="AD16" s="72">
        <v>2488.8479259999999</v>
      </c>
      <c r="AE16" s="72">
        <v>2564.6256589999998</v>
      </c>
      <c r="AF16" s="72">
        <v>2674.5207209999999</v>
      </c>
      <c r="AG16" s="72">
        <v>2678.1120999999998</v>
      </c>
      <c r="AH16" s="72">
        <v>2755.9249209999998</v>
      </c>
      <c r="AI16" s="72">
        <v>2776.0459599999999</v>
      </c>
      <c r="AJ16" s="72">
        <v>2728.4780609999998</v>
      </c>
      <c r="AK16" s="73">
        <v>2692.6561099999999</v>
      </c>
      <c r="AL16" s="79"/>
    </row>
    <row r="17" spans="1:38" ht="16.5" customHeight="1">
      <c r="A17" s="6" t="s">
        <v>2933</v>
      </c>
      <c r="B17" s="72" t="s">
        <v>2920</v>
      </c>
      <c r="C17" s="72" t="s">
        <v>2920</v>
      </c>
      <c r="D17" s="72" t="s">
        <v>2920</v>
      </c>
      <c r="E17" s="72" t="s">
        <v>2920</v>
      </c>
      <c r="F17" s="72">
        <v>10558</v>
      </c>
      <c r="G17" s="72">
        <v>10427</v>
      </c>
      <c r="H17" s="72">
        <v>11475</v>
      </c>
      <c r="I17" s="72">
        <v>10528</v>
      </c>
      <c r="J17" s="72">
        <v>10737</v>
      </c>
      <c r="K17" s="72">
        <v>10231</v>
      </c>
      <c r="L17" s="72">
        <v>10668</v>
      </c>
      <c r="M17" s="72">
        <v>10559</v>
      </c>
      <c r="N17" s="72">
        <v>11530.220300000001</v>
      </c>
      <c r="O17" s="72">
        <v>12056.0676</v>
      </c>
      <c r="P17" s="72">
        <v>12284.382321999999</v>
      </c>
      <c r="Q17" s="72">
        <v>12902.056581000001</v>
      </c>
      <c r="R17" s="72">
        <v>13843.512075000001</v>
      </c>
      <c r="S17" s="72">
        <v>14178.091571999999</v>
      </c>
      <c r="T17" s="72">
        <v>13663.224326</v>
      </c>
      <c r="U17" s="72">
        <v>13606.195594000001</v>
      </c>
      <c r="V17" s="72">
        <v>14354.281086999999</v>
      </c>
      <c r="W17" s="72">
        <v>14417.698761</v>
      </c>
      <c r="X17" s="72">
        <v>14721.465516</v>
      </c>
      <c r="Y17" s="72">
        <v>16137.9522</v>
      </c>
      <c r="Z17" s="72">
        <v>16849.920437000001</v>
      </c>
      <c r="AA17" s="72">
        <v>16805.109970000001</v>
      </c>
      <c r="AB17" s="72">
        <v>16406.938677999999</v>
      </c>
      <c r="AC17" s="72">
        <v>17316.613255</v>
      </c>
      <c r="AD17" s="72">
        <v>17516.432841999998</v>
      </c>
      <c r="AE17" s="72">
        <v>18004.627035000001</v>
      </c>
      <c r="AF17" s="72">
        <v>18339.048674999998</v>
      </c>
      <c r="AG17" s="72">
        <v>18283.014310999999</v>
      </c>
      <c r="AH17" s="72">
        <v>18356.560739</v>
      </c>
      <c r="AI17" s="72">
        <v>17591.049738000002</v>
      </c>
      <c r="AJ17" s="72">
        <v>16914.100309000001</v>
      </c>
      <c r="AK17" s="73">
        <v>17365.828963</v>
      </c>
      <c r="AL17" s="81"/>
    </row>
    <row r="18" spans="1:38" ht="16.5" customHeight="1">
      <c r="A18" s="6" t="s">
        <v>2934</v>
      </c>
      <c r="B18" s="72" t="s">
        <v>2920</v>
      </c>
      <c r="C18" s="72" t="s">
        <v>2920</v>
      </c>
      <c r="D18" s="72" t="s">
        <v>2920</v>
      </c>
      <c r="E18" s="72" t="s">
        <v>2920</v>
      </c>
      <c r="F18" s="72">
        <v>219</v>
      </c>
      <c r="G18" s="72">
        <v>306</v>
      </c>
      <c r="H18" s="72">
        <v>193</v>
      </c>
      <c r="I18" s="72">
        <v>195</v>
      </c>
      <c r="J18" s="72">
        <v>199</v>
      </c>
      <c r="K18" s="72">
        <v>188</v>
      </c>
      <c r="L18" s="72">
        <v>187</v>
      </c>
      <c r="M18" s="72">
        <v>187</v>
      </c>
      <c r="N18" s="72">
        <v>184.16370000000001</v>
      </c>
      <c r="O18" s="72">
        <v>189.170345</v>
      </c>
      <c r="P18" s="72">
        <v>181.71669800000001</v>
      </c>
      <c r="Q18" s="72">
        <v>186.10567</v>
      </c>
      <c r="R18" s="72">
        <v>191.89107100000001</v>
      </c>
      <c r="S18" s="72">
        <v>186.997972</v>
      </c>
      <c r="T18" s="72">
        <v>187.793553</v>
      </c>
      <c r="U18" s="72">
        <v>176.144657</v>
      </c>
      <c r="V18" s="72">
        <v>173.214709</v>
      </c>
      <c r="W18" s="72">
        <v>172.98174700000001</v>
      </c>
      <c r="X18" s="72">
        <v>163.889129</v>
      </c>
      <c r="Y18" s="72">
        <v>155.51650000000001</v>
      </c>
      <c r="Z18" s="72">
        <v>160.68531200000001</v>
      </c>
      <c r="AA18" s="72">
        <v>168.066937</v>
      </c>
      <c r="AB18" s="72">
        <v>158.87200799999999</v>
      </c>
      <c r="AC18" s="72">
        <v>160.306691</v>
      </c>
      <c r="AD18" s="72">
        <v>161.88904700000001</v>
      </c>
      <c r="AE18" s="72">
        <v>156.31329400000001</v>
      </c>
      <c r="AF18" s="72">
        <v>157.73160200000001</v>
      </c>
      <c r="AG18" s="72">
        <v>146.21782099999999</v>
      </c>
      <c r="AH18" s="72">
        <v>153.97867400000001</v>
      </c>
      <c r="AI18" s="72">
        <v>140.21642199999999</v>
      </c>
      <c r="AJ18" s="72">
        <v>126.282285</v>
      </c>
      <c r="AK18" s="73">
        <v>125.805218</v>
      </c>
      <c r="AL18" s="81"/>
    </row>
    <row r="19" spans="1:38" ht="16.5" customHeight="1">
      <c r="A19" s="6" t="s">
        <v>2935</v>
      </c>
      <c r="B19" s="72">
        <v>4197</v>
      </c>
      <c r="C19" s="72">
        <v>4128</v>
      </c>
      <c r="D19" s="72">
        <v>4592</v>
      </c>
      <c r="E19" s="72">
        <v>4513</v>
      </c>
      <c r="F19" s="72">
        <v>6516</v>
      </c>
      <c r="G19" s="72">
        <v>6534</v>
      </c>
      <c r="H19" s="72">
        <v>7082</v>
      </c>
      <c r="I19" s="72">
        <v>7344</v>
      </c>
      <c r="J19" s="72">
        <v>7320</v>
      </c>
      <c r="K19" s="72">
        <v>6940</v>
      </c>
      <c r="L19" s="72">
        <v>7996</v>
      </c>
      <c r="M19" s="72">
        <v>8244</v>
      </c>
      <c r="N19" s="72">
        <v>8350.4012999999995</v>
      </c>
      <c r="O19" s="72">
        <v>8037.4858980000008</v>
      </c>
      <c r="P19" s="72">
        <v>8702.2589120000011</v>
      </c>
      <c r="Q19" s="72">
        <v>8764.0169889999997</v>
      </c>
      <c r="R19" s="72">
        <v>9399.8729629999998</v>
      </c>
      <c r="S19" s="72">
        <v>9543.5642550000011</v>
      </c>
      <c r="T19" s="72">
        <v>9499.8287029999992</v>
      </c>
      <c r="U19" s="72">
        <v>9555.383124</v>
      </c>
      <c r="V19" s="72">
        <v>9715.2788890000011</v>
      </c>
      <c r="W19" s="72">
        <v>9470.1332469999998</v>
      </c>
      <c r="X19" s="72">
        <v>10358.926487000001</v>
      </c>
      <c r="Y19" s="72">
        <v>11136.821900000001</v>
      </c>
      <c r="Z19" s="72">
        <v>11031.999811</v>
      </c>
      <c r="AA19" s="72">
        <v>11129.418953</v>
      </c>
      <c r="AB19" s="72">
        <v>10773.7353</v>
      </c>
      <c r="AC19" s="72">
        <v>11314.228574000001</v>
      </c>
      <c r="AD19" s="72">
        <v>11120.63185</v>
      </c>
      <c r="AE19" s="72">
        <v>11735.558829</v>
      </c>
      <c r="AF19" s="72">
        <v>11599.846942</v>
      </c>
      <c r="AG19" s="72">
        <v>11687.41799</v>
      </c>
      <c r="AH19" s="72">
        <v>11767.703304999999</v>
      </c>
      <c r="AI19" s="72">
        <v>12250.669639</v>
      </c>
      <c r="AJ19" s="72">
        <v>12609.891154999999</v>
      </c>
      <c r="AK19" s="73">
        <v>12707.307116</v>
      </c>
      <c r="AL19" s="79"/>
    </row>
    <row r="20" spans="1:38" ht="16.5" customHeight="1">
      <c r="A20" s="7" t="s">
        <v>2936</v>
      </c>
      <c r="B20" s="72" t="s">
        <v>2920</v>
      </c>
      <c r="C20" s="72" t="s">
        <v>2920</v>
      </c>
      <c r="D20" s="72" t="s">
        <v>2920</v>
      </c>
      <c r="E20" s="72" t="s">
        <v>2920</v>
      </c>
      <c r="F20" s="72" t="s">
        <v>2920</v>
      </c>
      <c r="G20" s="72">
        <v>364</v>
      </c>
      <c r="H20" s="72">
        <v>431</v>
      </c>
      <c r="I20" s="72">
        <v>454</v>
      </c>
      <c r="J20" s="72">
        <v>495</v>
      </c>
      <c r="K20" s="72">
        <v>562</v>
      </c>
      <c r="L20" s="72">
        <v>577</v>
      </c>
      <c r="M20" s="72">
        <v>607</v>
      </c>
      <c r="N20" s="72">
        <v>390.9409</v>
      </c>
      <c r="O20" s="72">
        <v>531.07757100000003</v>
      </c>
      <c r="P20" s="72">
        <v>513.41098099999999</v>
      </c>
      <c r="Q20" s="72">
        <v>558.98629999999991</v>
      </c>
      <c r="R20" s="72">
        <v>587.65657799999997</v>
      </c>
      <c r="S20" s="72">
        <v>625.77712400000007</v>
      </c>
      <c r="T20" s="72">
        <v>650.98968500000001</v>
      </c>
      <c r="U20" s="72">
        <v>688.58305900000005</v>
      </c>
      <c r="V20" s="72">
        <v>703.84377199999994</v>
      </c>
      <c r="W20" s="72">
        <v>738.47902800000008</v>
      </c>
      <c r="X20" s="72">
        <v>753.30440099999998</v>
      </c>
      <c r="Y20" s="72">
        <v>777.72930000000008</v>
      </c>
      <c r="Z20" s="72">
        <v>843.926016</v>
      </c>
      <c r="AA20" s="72">
        <v>881.04851499999995</v>
      </c>
      <c r="AB20" s="72">
        <v>841.18544899999995</v>
      </c>
      <c r="AC20" s="72">
        <v>846.28385000000003</v>
      </c>
      <c r="AD20" s="72">
        <v>851.33871699999997</v>
      </c>
      <c r="AE20" s="72">
        <v>851.65238199999999</v>
      </c>
      <c r="AF20" s="72">
        <v>863.76945699999999</v>
      </c>
      <c r="AG20" s="72">
        <v>871.27002600000003</v>
      </c>
      <c r="AH20" s="72">
        <v>865.04832399999998</v>
      </c>
      <c r="AI20" s="72">
        <v>863.55728899999997</v>
      </c>
      <c r="AJ20" s="72">
        <v>851.11984399999994</v>
      </c>
      <c r="AK20" s="73">
        <v>838.53669000000002</v>
      </c>
      <c r="AL20" s="79"/>
    </row>
    <row r="21" spans="1:38" ht="16.5" customHeight="1">
      <c r="A21" s="6" t="s">
        <v>2937</v>
      </c>
      <c r="B21" s="72" t="s">
        <v>2920</v>
      </c>
      <c r="C21" s="72" t="s">
        <v>2920</v>
      </c>
      <c r="D21" s="72" t="s">
        <v>2920</v>
      </c>
      <c r="E21" s="72" t="s">
        <v>2920</v>
      </c>
      <c r="F21" s="72" t="s">
        <v>2920</v>
      </c>
      <c r="G21" s="72" t="s">
        <v>2920</v>
      </c>
      <c r="H21" s="72">
        <v>286</v>
      </c>
      <c r="I21" s="72">
        <v>282</v>
      </c>
      <c r="J21" s="72">
        <v>271</v>
      </c>
      <c r="K21" s="72">
        <v>260</v>
      </c>
      <c r="L21" s="72">
        <v>260</v>
      </c>
      <c r="M21" s="72">
        <v>260</v>
      </c>
      <c r="N21" s="72">
        <v>255.38839999999999</v>
      </c>
      <c r="O21" s="72">
        <v>254.21924200000001</v>
      </c>
      <c r="P21" s="72">
        <v>280.125878</v>
      </c>
      <c r="Q21" s="72">
        <v>294.71404899999999</v>
      </c>
      <c r="R21" s="72">
        <v>298.132858</v>
      </c>
      <c r="S21" s="72">
        <v>295.33117600000003</v>
      </c>
      <c r="T21" s="72">
        <v>301.363563</v>
      </c>
      <c r="U21" s="72">
        <v>366.84362800000002</v>
      </c>
      <c r="V21" s="72">
        <v>356.984306</v>
      </c>
      <c r="W21" s="72">
        <v>359.19848400000001</v>
      </c>
      <c r="X21" s="72">
        <v>359.85686900000002</v>
      </c>
      <c r="Y21" s="72">
        <v>380.78190000000001</v>
      </c>
      <c r="Z21" s="72">
        <v>390.45811700000002</v>
      </c>
      <c r="AA21" s="72">
        <v>364.67172900000003</v>
      </c>
      <c r="AB21" s="72">
        <v>389.20500600000003</v>
      </c>
      <c r="AC21" s="72">
        <v>389.38419099999999</v>
      </c>
      <c r="AD21" s="72">
        <v>402.115701</v>
      </c>
      <c r="AE21" s="72">
        <v>402.30593399999998</v>
      </c>
      <c r="AF21" s="72">
        <v>414.20945999999998</v>
      </c>
      <c r="AG21" s="72">
        <v>450.52650199999999</v>
      </c>
      <c r="AH21" s="72">
        <v>489.35633300000001</v>
      </c>
      <c r="AI21" s="72">
        <v>486.03749599999998</v>
      </c>
      <c r="AJ21" s="72">
        <v>519.78385800000001</v>
      </c>
      <c r="AK21" s="73">
        <v>546.56959700000004</v>
      </c>
      <c r="AL21" s="79"/>
    </row>
    <row r="22" spans="1:38" ht="16.5" customHeight="1">
      <c r="A22" s="6" t="s">
        <v>2938</v>
      </c>
      <c r="B22" s="72" t="s">
        <v>2920</v>
      </c>
      <c r="C22" s="72" t="s">
        <v>2920</v>
      </c>
      <c r="D22" s="72" t="s">
        <v>2920</v>
      </c>
      <c r="E22" s="72" t="s">
        <v>2920</v>
      </c>
      <c r="F22" s="72">
        <v>390</v>
      </c>
      <c r="G22" s="72">
        <v>439</v>
      </c>
      <c r="H22" s="72">
        <v>124</v>
      </c>
      <c r="I22" s="72">
        <v>148</v>
      </c>
      <c r="J22" s="72">
        <v>182</v>
      </c>
      <c r="K22" s="72">
        <v>251</v>
      </c>
      <c r="L22" s="72">
        <v>232</v>
      </c>
      <c r="M22" s="72">
        <v>273</v>
      </c>
      <c r="N22" s="72">
        <v>515.5963999999949</v>
      </c>
      <c r="O22" s="72">
        <v>579.27095199999894</v>
      </c>
      <c r="P22" s="72">
        <v>654.07030799999484</v>
      </c>
      <c r="Q22" s="72">
        <v>699.01640200000111</v>
      </c>
      <c r="R22" s="72">
        <v>632.40979800000787</v>
      </c>
      <c r="S22" s="72">
        <v>667.59748699999909</v>
      </c>
      <c r="T22" s="72">
        <v>682.52739499999007</v>
      </c>
      <c r="U22" s="72">
        <v>628.79707700001018</v>
      </c>
      <c r="V22" s="72">
        <v>745.12879600000451</v>
      </c>
      <c r="W22" s="72">
        <v>841.65538500000548</v>
      </c>
      <c r="X22" s="72">
        <v>890.82436499999312</v>
      </c>
      <c r="Y22" s="72">
        <v>966.1105000000025</v>
      </c>
      <c r="Z22" s="72">
        <v>1155.9272169999999</v>
      </c>
      <c r="AA22" s="72">
        <v>1253.9602890000001</v>
      </c>
      <c r="AB22" s="72">
        <v>1314.7709150000001</v>
      </c>
      <c r="AC22" s="72">
        <v>1379.3117219999999</v>
      </c>
      <c r="AD22" s="72">
        <v>1485.809925</v>
      </c>
      <c r="AE22" s="72">
        <v>1494.6165370000001</v>
      </c>
      <c r="AF22" s="72">
        <v>1534.0180089999999</v>
      </c>
      <c r="AG22" s="72">
        <v>1487.977903</v>
      </c>
      <c r="AH22" s="72">
        <v>1522.03243</v>
      </c>
      <c r="AI22" s="72">
        <v>1494.7848240000001</v>
      </c>
      <c r="AJ22" s="72">
        <v>1456.074891</v>
      </c>
      <c r="AK22" s="73">
        <v>1453.218335</v>
      </c>
      <c r="AL22" s="79"/>
    </row>
    <row r="23" spans="1:38" s="75" customFormat="1" ht="16.5" customHeight="1">
      <c r="A23" s="8" t="s">
        <v>2939</v>
      </c>
      <c r="B23" s="68">
        <v>17064</v>
      </c>
      <c r="C23" s="68">
        <v>13260</v>
      </c>
      <c r="D23" s="68">
        <v>6179</v>
      </c>
      <c r="E23" s="68">
        <v>3931</v>
      </c>
      <c r="F23" s="68">
        <v>4503</v>
      </c>
      <c r="G23" s="68">
        <v>4825</v>
      </c>
      <c r="H23" s="68">
        <v>6057</v>
      </c>
      <c r="I23" s="68">
        <v>6273</v>
      </c>
      <c r="J23" s="68">
        <v>6091</v>
      </c>
      <c r="K23" s="68">
        <v>6199</v>
      </c>
      <c r="L23" s="68">
        <v>5921</v>
      </c>
      <c r="M23" s="68">
        <v>5545</v>
      </c>
      <c r="N23" s="68">
        <v>5050</v>
      </c>
      <c r="O23" s="68">
        <v>5166</v>
      </c>
      <c r="P23" s="68">
        <v>5304</v>
      </c>
      <c r="Q23" s="68">
        <v>5330</v>
      </c>
      <c r="R23" s="68">
        <v>5573.9916949999997</v>
      </c>
      <c r="S23" s="68">
        <v>5571</v>
      </c>
      <c r="T23" s="68">
        <v>5313.8277230000003</v>
      </c>
      <c r="U23" s="68">
        <v>5679.9337930000002</v>
      </c>
      <c r="V23" s="68">
        <v>5510.88</v>
      </c>
      <c r="W23" s="68">
        <v>5381.3719999999994</v>
      </c>
      <c r="X23" s="68">
        <v>5409.8040000000001</v>
      </c>
      <c r="Y23" s="68">
        <v>5782.8180000000002</v>
      </c>
      <c r="Z23" s="68">
        <v>6178.5059999999994</v>
      </c>
      <c r="AA23" s="68">
        <v>5914.0330000000004</v>
      </c>
      <c r="AB23" s="68">
        <v>6419.7687269999997</v>
      </c>
      <c r="AC23" s="69">
        <v>6567.8390909999989</v>
      </c>
      <c r="AD23" s="69">
        <v>6803.8689760000007</v>
      </c>
      <c r="AE23" s="69">
        <v>6809.5782929999996</v>
      </c>
      <c r="AF23" s="69">
        <v>6674.6818009999997</v>
      </c>
      <c r="AG23" s="69">
        <v>6535.9028010000002</v>
      </c>
      <c r="AH23" s="69">
        <v>6520.4109099999996</v>
      </c>
      <c r="AI23" s="69">
        <v>6563.3325960000002</v>
      </c>
      <c r="AJ23" s="69">
        <v>6361.2704389999999</v>
      </c>
      <c r="AK23" s="69">
        <v>6419.8326479999996</v>
      </c>
    </row>
    <row r="24" spans="1:38" s="75" customFormat="1" ht="16.5" customHeight="1">
      <c r="A24" s="8" t="s">
        <v>2940</v>
      </c>
      <c r="B24" s="69" t="s">
        <v>2921</v>
      </c>
      <c r="C24" s="69" t="s">
        <v>2921</v>
      </c>
      <c r="D24" s="69" t="s">
        <v>2921</v>
      </c>
      <c r="E24" s="69" t="s">
        <v>2921</v>
      </c>
      <c r="F24" s="69" t="s">
        <v>2921</v>
      </c>
      <c r="G24" s="69" t="s">
        <v>2921</v>
      </c>
      <c r="H24" s="68">
        <v>11418</v>
      </c>
      <c r="I24" s="69" t="s">
        <v>2921</v>
      </c>
      <c r="J24" s="69" t="s">
        <v>2921</v>
      </c>
      <c r="K24" s="69" t="s">
        <v>2921</v>
      </c>
      <c r="L24" s="69" t="s">
        <v>2921</v>
      </c>
      <c r="M24" s="69">
        <v>10821</v>
      </c>
      <c r="N24" s="69" t="s">
        <v>2921</v>
      </c>
      <c r="O24" s="69" t="s">
        <v>2921</v>
      </c>
      <c r="P24" s="69" t="s">
        <v>2921</v>
      </c>
      <c r="Q24" s="69" t="s">
        <v>2921</v>
      </c>
      <c r="R24" s="69" t="s">
        <v>2921</v>
      </c>
      <c r="S24" s="69">
        <v>24779</v>
      </c>
      <c r="T24" s="69" t="s">
        <v>2921</v>
      </c>
      <c r="U24" s="69" t="s">
        <v>2921</v>
      </c>
      <c r="V24" s="69" t="s">
        <v>2921</v>
      </c>
      <c r="W24" s="69" t="s">
        <v>2921</v>
      </c>
      <c r="X24" s="69" t="s">
        <v>2921</v>
      </c>
      <c r="Y24" s="69" t="s">
        <v>2921</v>
      </c>
      <c r="Z24" s="69" t="s">
        <v>2921</v>
      </c>
      <c r="AA24" s="68">
        <v>27943</v>
      </c>
      <c r="AB24" s="69" t="s">
        <v>2921</v>
      </c>
      <c r="AC24" s="69" t="s">
        <v>2921</v>
      </c>
      <c r="AD24" s="69" t="s">
        <v>2921</v>
      </c>
      <c r="AE24" s="69" t="s">
        <v>2921</v>
      </c>
      <c r="AF24" s="69" t="s">
        <v>2921</v>
      </c>
      <c r="AG24" s="69" t="s">
        <v>2921</v>
      </c>
      <c r="AH24" s="69" t="s">
        <v>2921</v>
      </c>
      <c r="AI24" s="69">
        <v>33651</v>
      </c>
      <c r="AJ24" s="69" t="s">
        <v>2921</v>
      </c>
      <c r="AK24" s="69" t="s">
        <v>2921</v>
      </c>
    </row>
    <row r="25" spans="1:38" s="75" customFormat="1" ht="16.5" customHeight="1" thickBot="1">
      <c r="A25" s="8" t="s">
        <v>2941</v>
      </c>
      <c r="B25" s="82" t="s">
        <v>2921</v>
      </c>
      <c r="C25" s="82" t="s">
        <v>2921</v>
      </c>
      <c r="D25" s="82" t="s">
        <v>2921</v>
      </c>
      <c r="E25" s="82" t="s">
        <v>2921</v>
      </c>
      <c r="F25" s="82" t="s">
        <v>2921</v>
      </c>
      <c r="G25" s="82" t="s">
        <v>2921</v>
      </c>
      <c r="H25" s="83">
        <v>3471</v>
      </c>
      <c r="I25" s="82" t="s">
        <v>2921</v>
      </c>
      <c r="J25" s="82" t="s">
        <v>2921</v>
      </c>
      <c r="K25" s="82" t="s">
        <v>2921</v>
      </c>
      <c r="L25" s="82" t="s">
        <v>2921</v>
      </c>
      <c r="M25" s="82">
        <v>4593</v>
      </c>
      <c r="N25" s="82" t="s">
        <v>2921</v>
      </c>
      <c r="O25" s="82" t="s">
        <v>2921</v>
      </c>
      <c r="P25" s="82" t="s">
        <v>2921</v>
      </c>
      <c r="Q25" s="82" t="s">
        <v>2921</v>
      </c>
      <c r="R25" s="82" t="s">
        <v>2921</v>
      </c>
      <c r="S25" s="83">
        <v>6266</v>
      </c>
      <c r="T25" s="82" t="s">
        <v>2921</v>
      </c>
      <c r="U25" s="82" t="s">
        <v>2921</v>
      </c>
      <c r="V25" s="82" t="s">
        <v>2921</v>
      </c>
      <c r="W25" s="82" t="s">
        <v>2921</v>
      </c>
      <c r="X25" s="82" t="s">
        <v>2921</v>
      </c>
      <c r="Y25" s="82" t="s">
        <v>2921</v>
      </c>
      <c r="Z25" s="82" t="s">
        <v>2921</v>
      </c>
      <c r="AA25" s="83">
        <v>8956</v>
      </c>
      <c r="AB25" s="82" t="s">
        <v>2921</v>
      </c>
      <c r="AC25" s="82" t="s">
        <v>2921</v>
      </c>
      <c r="AD25" s="82" t="s">
        <v>2921</v>
      </c>
      <c r="AE25" s="82" t="s">
        <v>2921</v>
      </c>
      <c r="AF25" s="82" t="s">
        <v>2921</v>
      </c>
      <c r="AG25" s="82" t="s">
        <v>2921</v>
      </c>
      <c r="AH25" s="82" t="s">
        <v>2921</v>
      </c>
      <c r="AI25" s="82">
        <v>8499</v>
      </c>
      <c r="AJ25" s="82" t="s">
        <v>2921</v>
      </c>
      <c r="AK25" s="82" t="s">
        <v>2921</v>
      </c>
    </row>
    <row r="26" spans="1:38" s="85" customFormat="1" ht="12.75" customHeight="1">
      <c r="A26" s="84" t="s">
        <v>2942</v>
      </c>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38" s="86" customFormat="1" ht="12.7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38" s="85" customFormat="1" ht="38.25" customHeight="1">
      <c r="A28" s="87" t="s">
        <v>2943</v>
      </c>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spans="1:38" s="85" customFormat="1" ht="12.75" customHeight="1">
      <c r="A29" s="87" t="s">
        <v>2944</v>
      </c>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spans="1:38" s="85" customFormat="1" ht="12.75" customHeight="1">
      <c r="A30" s="87" t="s">
        <v>2945</v>
      </c>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spans="1:38" s="85" customFormat="1" ht="25.5" customHeight="1">
      <c r="A31" s="87" t="s">
        <v>2946</v>
      </c>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spans="1:38" s="85" customFormat="1" ht="12.75" customHeight="1">
      <c r="A32" s="87" t="s">
        <v>2947</v>
      </c>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spans="1:26" s="85" customFormat="1" ht="12.75" customHeight="1">
      <c r="A33" s="87" t="s">
        <v>2948</v>
      </c>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spans="1:26" s="85" customFormat="1" ht="12.75" customHeight="1">
      <c r="A34" s="87" t="s">
        <v>2949</v>
      </c>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spans="1:26" s="85" customFormat="1" ht="12.75" customHeight="1">
      <c r="A35" s="88" t="s">
        <v>2950</v>
      </c>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spans="1:26" s="85" customFormat="1" ht="12.75" customHeight="1">
      <c r="A36" s="87" t="s">
        <v>2951</v>
      </c>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spans="1:26" s="85" customFormat="1" ht="25.5" customHeight="1">
      <c r="A37" s="87" t="s">
        <v>2952</v>
      </c>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spans="1:26" s="85" customFormat="1" ht="12.75" customHeight="1"/>
    <row r="39" spans="1:26" s="85" customFormat="1" ht="12.75" customHeight="1">
      <c r="A39" s="89" t="s">
        <v>2953</v>
      </c>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s="85" customFormat="1" ht="12.75" customHeight="1">
      <c r="A40" s="90" t="s">
        <v>2954</v>
      </c>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spans="1:26" s="85" customFormat="1" ht="38.25" customHeight="1">
      <c r="A41" s="90" t="s">
        <v>2955</v>
      </c>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1:26" s="85" customFormat="1" ht="25.5" customHeight="1">
      <c r="A42" s="90" t="s">
        <v>2956</v>
      </c>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spans="1:26" s="85" customFormat="1" ht="25.5" customHeight="1">
      <c r="A43" s="90" t="s">
        <v>2957</v>
      </c>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spans="1:26" s="85" customFormat="1" ht="12.75" customHeight="1">
      <c r="A44" s="90" t="s">
        <v>2958</v>
      </c>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spans="1:26" s="85" customFormat="1" ht="24.75" customHeight="1">
      <c r="A45" s="90" t="s">
        <v>2959</v>
      </c>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spans="1:26" s="85" customFormat="1" ht="12.75" customHeight="1">
      <c r="A46" s="91" t="s">
        <v>2960</v>
      </c>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s="85" customFormat="1" ht="12.75" customHeight="1">
      <c r="A47" s="92" t="s">
        <v>2961</v>
      </c>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s="85" customFormat="1" ht="12.75" customHeight="1">
      <c r="A48" s="90" t="s">
        <v>2962</v>
      </c>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spans="1:26" s="85" customFormat="1" ht="12.75" customHeight="1">
      <c r="A49" s="90" t="s">
        <v>2963</v>
      </c>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spans="1:26" s="85" customFormat="1" ht="12.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spans="1:26" s="85" customFormat="1" ht="12.75" customHeight="1">
      <c r="A51" s="93" t="s">
        <v>2964</v>
      </c>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spans="1:26" s="85" customFormat="1" ht="12.75" customHeight="1">
      <c r="A52" s="93" t="s">
        <v>2965</v>
      </c>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s="85" customFormat="1" ht="12.75" customHeight="1">
      <c r="A53" s="94" t="s">
        <v>2966</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s="85" customFormat="1" ht="12.75" customHeight="1">
      <c r="A54" s="95" t="s">
        <v>2967</v>
      </c>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spans="1:26" s="85" customFormat="1" ht="12.75" customHeight="1">
      <c r="A55" s="95" t="s">
        <v>2968</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85" customFormat="1" ht="12.75" customHeight="1">
      <c r="A56" s="91" t="s">
        <v>2969</v>
      </c>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s="85" customFormat="1" ht="12.75" customHeight="1">
      <c r="A57" s="91" t="s">
        <v>2970</v>
      </c>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spans="1:26" s="85" customFormat="1" ht="13" customHeight="1">
      <c r="A58" s="94" t="s">
        <v>2971</v>
      </c>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s="85" customFormat="1" ht="13" customHeight="1">
      <c r="A59" s="91" t="s">
        <v>2972</v>
      </c>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spans="1:26" s="85" customFormat="1" ht="12.75" customHeight="1">
      <c r="A60" s="96" t="s">
        <v>2973</v>
      </c>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s="85" customFormat="1" ht="12.75" customHeight="1">
      <c r="A61" s="97" t="s">
        <v>2974</v>
      </c>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spans="1:26" s="85" customFormat="1" ht="12.75" customHeight="1">
      <c r="A62" s="91" t="s">
        <v>2975</v>
      </c>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spans="1:26" s="98" customFormat="1" ht="12.75" customHeight="1">
      <c r="A63" s="95" t="s">
        <v>2976</v>
      </c>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spans="1:26" s="98" customFormat="1" ht="12.75" customHeight="1">
      <c r="A64" s="97" t="s">
        <v>2977</v>
      </c>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spans="1:26" s="85" customFormat="1" ht="12.75" customHeight="1">
      <c r="A65" s="91" t="s">
        <v>2978</v>
      </c>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spans="1:26" s="98" customFormat="1" ht="12.75" customHeight="1">
      <c r="A66" s="95" t="s">
        <v>2979</v>
      </c>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spans="1:26" s="98" customFormat="1" ht="12.75" customHeight="1">
      <c r="A67" s="96" t="s">
        <v>2980</v>
      </c>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s="98" customFormat="1" ht="12.75" customHeight="1">
      <c r="A68" s="97" t="s">
        <v>2981</v>
      </c>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spans="1:26" s="98" customFormat="1" ht="12.75" customHeight="1">
      <c r="A69" s="95" t="s">
        <v>2982</v>
      </c>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spans="1:26" s="85" customFormat="1" ht="12.75" customHeight="1">
      <c r="A70" s="95" t="s">
        <v>2983</v>
      </c>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spans="1:26" s="85" customFormat="1" ht="12.75" customHeight="1">
      <c r="A71" s="95" t="s">
        <v>2984</v>
      </c>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spans="1:26" s="85" customFormat="1" ht="12.75" customHeight="1">
      <c r="A72" s="95" t="s">
        <v>2985</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85" customFormat="1" ht="12.75" customHeight="1">
      <c r="A73" s="97" t="s">
        <v>2977</v>
      </c>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spans="1:26" s="98" customFormat="1" ht="12.75" customHeight="1">
      <c r="A74" s="95" t="s">
        <v>2986</v>
      </c>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spans="1:26" s="85" customFormat="1" ht="12.75" customHeight="1">
      <c r="A75" s="95" t="s">
        <v>2984</v>
      </c>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spans="1:26" s="85" customFormat="1" ht="12.75" customHeight="1">
      <c r="A76" s="95" t="s">
        <v>2985</v>
      </c>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spans="1:26" s="85" customFormat="1" ht="12.75" customHeight="1">
      <c r="A77" s="96" t="s">
        <v>2987</v>
      </c>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s="85" customFormat="1" ht="12.75" customHeight="1">
      <c r="A78" s="95" t="s">
        <v>2988</v>
      </c>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spans="1:26" s="85" customFormat="1" ht="12.75" customHeight="1">
      <c r="A79" s="95" t="s">
        <v>2989</v>
      </c>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spans="1:26" s="85" customFormat="1" ht="12.75" customHeight="1">
      <c r="A80" s="95" t="s">
        <v>2990</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ht="12.75" customHeight="1">
      <c r="A81" s="95" t="s">
        <v>2991</v>
      </c>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spans="1:26" ht="12.75" customHeight="1">
      <c r="A82" s="96" t="s">
        <v>2992</v>
      </c>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75" customHeight="1">
      <c r="A83" s="95" t="s">
        <v>2993</v>
      </c>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sheetData>
  <pageMargins left="0.25" right="0.25" top="0.25" bottom="0.25" header="0.3" footer="0.3"/>
  <pageSetup scale="42"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baseColWidth="10" defaultColWidth="8.83203125" defaultRowHeight="15"/>
  <cols>
    <col min="1" max="1" width="26.83203125" style="113" customWidth="1"/>
    <col min="2" max="2" width="16.6640625" style="113" customWidth="1"/>
    <col min="3" max="3" width="12.5" style="113" customWidth="1"/>
    <col min="4" max="4" width="14.1640625" style="113" customWidth="1"/>
    <col min="5" max="5" width="16.6640625" style="113" customWidth="1"/>
    <col min="6" max="6" width="16.33203125" style="113" customWidth="1"/>
    <col min="7" max="7" width="15.83203125" style="113" customWidth="1"/>
  </cols>
  <sheetData>
    <row r="1" spans="1:7">
      <c r="A1" s="15" t="s">
        <v>2994</v>
      </c>
    </row>
    <row r="2" spans="1:7">
      <c r="A2" s="15"/>
    </row>
    <row r="3" spans="1:7" ht="48" customHeight="1">
      <c r="A3" s="3" t="s">
        <v>2995</v>
      </c>
      <c r="B3" s="3" t="s">
        <v>2996</v>
      </c>
      <c r="C3" s="3" t="s">
        <v>2997</v>
      </c>
      <c r="D3" s="3" t="s">
        <v>2998</v>
      </c>
      <c r="E3" s="3" t="s">
        <v>2999</v>
      </c>
      <c r="F3" s="3" t="s">
        <v>3000</v>
      </c>
      <c r="G3" s="3" t="s">
        <v>3001</v>
      </c>
    </row>
    <row r="4" spans="1:7">
      <c r="A4" t="s">
        <v>3002</v>
      </c>
      <c r="B4" s="4">
        <v>21611</v>
      </c>
      <c r="C4" s="4">
        <v>244203</v>
      </c>
      <c r="D4" s="4">
        <v>3584</v>
      </c>
      <c r="E4">
        <v>11.3</v>
      </c>
      <c r="F4">
        <v>5.7</v>
      </c>
      <c r="G4">
        <v>2.4</v>
      </c>
    </row>
    <row r="5" spans="1:7">
      <c r="A5" t="s">
        <v>3003</v>
      </c>
      <c r="B5" s="4">
        <v>10147</v>
      </c>
      <c r="C5" s="4">
        <v>121865</v>
      </c>
      <c r="D5" s="4">
        <v>2035</v>
      </c>
      <c r="E5">
        <v>12</v>
      </c>
      <c r="F5">
        <v>6</v>
      </c>
      <c r="G5">
        <v>2.7</v>
      </c>
    </row>
    <row r="6" spans="1:7">
      <c r="A6" t="s">
        <v>3004</v>
      </c>
      <c r="B6">
        <v>735</v>
      </c>
      <c r="C6" s="4">
        <v>8137</v>
      </c>
      <c r="D6">
        <v>154</v>
      </c>
      <c r="E6">
        <v>11.1</v>
      </c>
      <c r="F6">
        <v>7.8</v>
      </c>
      <c r="G6">
        <v>2.4</v>
      </c>
    </row>
    <row r="7" spans="1:7">
      <c r="A7" t="s">
        <v>3005</v>
      </c>
      <c r="B7">
        <v>854</v>
      </c>
      <c r="C7" s="4">
        <v>12694</v>
      </c>
      <c r="D7">
        <v>220</v>
      </c>
      <c r="E7">
        <v>14.9</v>
      </c>
      <c r="F7">
        <v>4.0999999999999996</v>
      </c>
      <c r="G7">
        <v>3.8</v>
      </c>
    </row>
    <row r="8" spans="1:7">
      <c r="A8" t="s">
        <v>3006</v>
      </c>
      <c r="B8" s="4">
        <v>1704</v>
      </c>
      <c r="C8" s="4">
        <v>18728</v>
      </c>
      <c r="D8">
        <v>212</v>
      </c>
      <c r="E8">
        <v>11</v>
      </c>
      <c r="F8">
        <v>4.7</v>
      </c>
      <c r="G8">
        <v>2.2999999999999998</v>
      </c>
    </row>
    <row r="9" spans="1:7">
      <c r="A9" t="s">
        <v>3007</v>
      </c>
      <c r="B9" s="4">
        <v>2508</v>
      </c>
      <c r="C9" s="4">
        <v>21580</v>
      </c>
      <c r="D9">
        <v>362</v>
      </c>
      <c r="E9">
        <v>8.6</v>
      </c>
      <c r="F9">
        <v>6.3</v>
      </c>
      <c r="G9">
        <v>2.2999999999999998</v>
      </c>
    </row>
    <row r="10" spans="1:7">
      <c r="A10" t="s">
        <v>3008</v>
      </c>
      <c r="B10" s="4">
        <v>3916</v>
      </c>
      <c r="C10" s="4">
        <v>43741</v>
      </c>
      <c r="D10">
        <v>280</v>
      </c>
      <c r="E10">
        <v>11.2</v>
      </c>
      <c r="F10">
        <v>4.5999999999999996</v>
      </c>
      <c r="G10">
        <v>1.3</v>
      </c>
    </row>
    <row r="11" spans="1:7">
      <c r="A11" t="s">
        <v>3009</v>
      </c>
      <c r="B11" s="4">
        <v>1747</v>
      </c>
      <c r="C11" s="4">
        <v>17458</v>
      </c>
      <c r="D11">
        <v>322</v>
      </c>
      <c r="E11">
        <v>10</v>
      </c>
      <c r="F11">
        <v>6.8</v>
      </c>
      <c r="G11">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
  <sheetViews>
    <sheetView workbookViewId="0"/>
  </sheetViews>
  <sheetFormatPr baseColWidth="10" defaultColWidth="8.83203125" defaultRowHeight="15"/>
  <cols>
    <col min="1" max="1" width="41.1640625" style="113" customWidth="1"/>
    <col min="2" max="6" width="10.5" style="58" customWidth="1"/>
  </cols>
  <sheetData>
    <row r="1" spans="1:6">
      <c r="A1" s="1" t="s">
        <v>3010</v>
      </c>
      <c r="B1" s="12"/>
      <c r="C1" s="12"/>
      <c r="D1" s="12"/>
      <c r="E1" s="12"/>
      <c r="F1" s="12"/>
    </row>
    <row r="2" spans="1:6">
      <c r="B2" s="11">
        <v>2010</v>
      </c>
      <c r="C2" s="11" t="s">
        <v>3011</v>
      </c>
      <c r="D2" s="11" t="s">
        <v>3012</v>
      </c>
      <c r="E2" s="11" t="s">
        <v>3013</v>
      </c>
      <c r="F2" s="11" t="s">
        <v>3014</v>
      </c>
    </row>
    <row r="3" spans="1:6">
      <c r="A3" t="s">
        <v>3015</v>
      </c>
      <c r="B3" s="58">
        <v>130</v>
      </c>
      <c r="C3" s="58">
        <v>130</v>
      </c>
      <c r="D3" s="58">
        <v>130</v>
      </c>
      <c r="E3" s="58">
        <v>130</v>
      </c>
      <c r="F3" s="58">
        <v>130</v>
      </c>
    </row>
    <row r="4" spans="1:6">
      <c r="A4" t="s">
        <v>3016</v>
      </c>
      <c r="B4" s="58">
        <v>110.8</v>
      </c>
      <c r="C4" s="58">
        <v>91.6</v>
      </c>
      <c r="D4" s="58">
        <v>85.6</v>
      </c>
      <c r="E4" s="58">
        <v>81</v>
      </c>
      <c r="F4" s="58">
        <v>71.2</v>
      </c>
    </row>
    <row r="5" spans="1:6">
      <c r="A5" t="s">
        <v>3017</v>
      </c>
      <c r="C5" s="58">
        <v>87.5</v>
      </c>
      <c r="D5" s="58">
        <v>90.2</v>
      </c>
      <c r="E5" s="58">
        <v>92.5</v>
      </c>
      <c r="F5" s="58">
        <v>94</v>
      </c>
    </row>
    <row r="6" spans="1:6">
      <c r="A6" t="s">
        <v>3018</v>
      </c>
      <c r="C6" s="58">
        <v>90.7</v>
      </c>
      <c r="D6" s="58">
        <v>91.6</v>
      </c>
      <c r="E6" s="58">
        <v>92.5</v>
      </c>
      <c r="F6" s="58">
        <v>93.5</v>
      </c>
    </row>
    <row r="7" spans="1:6">
      <c r="A7" t="s">
        <v>3019</v>
      </c>
      <c r="C7" s="58">
        <v>86.7</v>
      </c>
      <c r="D7" s="58">
        <v>87.8</v>
      </c>
      <c r="E7" s="58">
        <v>88</v>
      </c>
    </row>
    <row r="8" spans="1:6">
      <c r="A8" t="s">
        <v>3020</v>
      </c>
      <c r="B8" s="58">
        <v>152</v>
      </c>
      <c r="C8" s="58">
        <v>104.1</v>
      </c>
      <c r="D8" s="58">
        <v>98.2</v>
      </c>
      <c r="E8" s="58">
        <v>92.3</v>
      </c>
      <c r="F8" s="58">
        <v>84.6</v>
      </c>
    </row>
    <row r="9" spans="1:6">
      <c r="A9" t="s">
        <v>3021</v>
      </c>
      <c r="B9" s="58">
        <v>80</v>
      </c>
      <c r="C9" s="58">
        <v>88</v>
      </c>
      <c r="D9" s="58">
        <v>92</v>
      </c>
      <c r="E9" s="58">
        <v>90</v>
      </c>
      <c r="F9" s="58">
        <v>94</v>
      </c>
    </row>
    <row r="10" spans="1:6">
      <c r="A10" t="s">
        <v>3022</v>
      </c>
      <c r="B10" s="58">
        <v>37.6</v>
      </c>
      <c r="C10" s="58">
        <v>25.8</v>
      </c>
      <c r="D10" s="58">
        <v>21.7</v>
      </c>
      <c r="E10" s="58">
        <v>19.899999999999999</v>
      </c>
      <c r="F10" s="58">
        <v>15.9</v>
      </c>
    </row>
    <row r="11" spans="1:6">
      <c r="A11" t="s">
        <v>3023</v>
      </c>
      <c r="B11" s="58">
        <v>152</v>
      </c>
      <c r="C11" s="58">
        <v>195</v>
      </c>
      <c r="D11" s="58">
        <v>225</v>
      </c>
      <c r="E11" s="58">
        <v>250</v>
      </c>
      <c r="F11" s="58">
        <v>303</v>
      </c>
    </row>
    <row r="12" spans="1:6">
      <c r="A12" t="s">
        <v>3024</v>
      </c>
      <c r="B12" s="58">
        <v>22.1</v>
      </c>
      <c r="C12" s="58">
        <v>17.3</v>
      </c>
      <c r="D12" s="58">
        <v>15</v>
      </c>
      <c r="E12" s="58">
        <v>13.5</v>
      </c>
      <c r="F12" s="58">
        <v>11.1</v>
      </c>
    </row>
    <row r="13" spans="1:6">
      <c r="A13" t="s">
        <v>3025</v>
      </c>
      <c r="B13" s="58">
        <v>450</v>
      </c>
      <c r="C13" s="58">
        <v>250</v>
      </c>
      <c r="D13" s="58">
        <v>200</v>
      </c>
      <c r="E13" s="58">
        <v>160</v>
      </c>
      <c r="F13" s="58">
        <v>150</v>
      </c>
    </row>
    <row r="14" spans="1:6">
      <c r="A14" t="s">
        <v>3026</v>
      </c>
      <c r="B14" s="10">
        <v>15979</v>
      </c>
      <c r="C14" s="10">
        <v>5401</v>
      </c>
      <c r="D14" s="10">
        <v>4384</v>
      </c>
      <c r="E14" s="10">
        <v>3184</v>
      </c>
      <c r="F14" s="10">
        <v>2050</v>
      </c>
    </row>
    <row r="15" spans="1:6">
      <c r="A15" t="s">
        <v>3027</v>
      </c>
      <c r="B15" s="10">
        <v>15979</v>
      </c>
      <c r="C15" s="10">
        <v>2968</v>
      </c>
      <c r="D15" s="10">
        <v>2139</v>
      </c>
      <c r="E15" s="58" t="s">
        <v>3028</v>
      </c>
      <c r="F15" s="58" t="s">
        <v>3029</v>
      </c>
    </row>
    <row r="17" spans="1:4">
      <c r="A17" s="1" t="s">
        <v>3030</v>
      </c>
      <c r="B17" s="12"/>
      <c r="C17" s="12"/>
      <c r="D17" s="12"/>
    </row>
    <row r="18" spans="1:4">
      <c r="B18" s="58">
        <v>2010</v>
      </c>
      <c r="C18" s="58">
        <v>2030</v>
      </c>
      <c r="D18" s="58">
        <v>2050</v>
      </c>
    </row>
    <row r="19" spans="1:4">
      <c r="A19" t="s">
        <v>3023</v>
      </c>
      <c r="B19" s="58">
        <f>B11</f>
        <v>152</v>
      </c>
      <c r="C19" s="58">
        <f>C11</f>
        <v>195</v>
      </c>
      <c r="D19" s="58">
        <f>E11</f>
        <v>250</v>
      </c>
    </row>
    <row r="21" spans="1:4">
      <c r="B21" s="58">
        <v>2017</v>
      </c>
    </row>
    <row r="22" spans="1:4">
      <c r="A22" t="s">
        <v>3031</v>
      </c>
      <c r="B22" s="58">
        <f>TREND(B19:C19,B18:C18,B21)</f>
        <v>167.05000000000018</v>
      </c>
    </row>
    <row r="24" spans="1:4">
      <c r="A24" t="s">
        <v>3032</v>
      </c>
      <c r="B24" s="120">
        <f>(D19-B22)/B22</f>
        <v>0.49655791679137817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
  <sheetViews>
    <sheetView workbookViewId="0">
      <selection activeCell="B2" sqref="B2"/>
    </sheetView>
  </sheetViews>
  <sheetFormatPr baseColWidth="10" defaultColWidth="8.83203125" defaultRowHeight="15"/>
  <cols>
    <col min="1" max="1" width="21.5" style="113" customWidth="1"/>
    <col min="2" max="2" width="21.83203125" style="113" customWidth="1"/>
    <col min="3" max="3" width="35.1640625" style="113" customWidth="1"/>
    <col min="4" max="4" width="20.33203125" style="113" customWidth="1"/>
    <col min="5" max="5" width="16.6640625" style="113" customWidth="1"/>
    <col min="6" max="8" width="20.5" style="113" customWidth="1"/>
  </cols>
  <sheetData>
    <row r="1" spans="1:8" ht="33" customHeight="1" thickBot="1">
      <c r="A1" s="3" t="s">
        <v>3033</v>
      </c>
      <c r="B1" s="58" t="s">
        <v>3034</v>
      </c>
      <c r="C1" s="58" t="s">
        <v>3035</v>
      </c>
      <c r="D1" s="58" t="s">
        <v>3036</v>
      </c>
      <c r="E1" s="58" t="s">
        <v>3037</v>
      </c>
      <c r="F1" s="58" t="s">
        <v>3038</v>
      </c>
      <c r="G1" s="58" t="s">
        <v>3039</v>
      </c>
      <c r="H1" s="58" t="s">
        <v>3040</v>
      </c>
    </row>
    <row r="2" spans="1:8" ht="16" customHeight="1" thickBot="1">
      <c r="A2" t="s">
        <v>3041</v>
      </c>
      <c r="B2" s="121">
        <v>2.7175224068570612E-4</v>
      </c>
      <c r="C2" s="121">
        <v>8.5343678893031675E-5</v>
      </c>
      <c r="D2" s="122">
        <v>8.5343678893031675E-5</v>
      </c>
      <c r="E2" s="121">
        <v>8.5343678893031675E-5</v>
      </c>
      <c r="F2" s="121">
        <v>1.878683878790026E-4</v>
      </c>
      <c r="G2" s="121">
        <v>6.6141351142099544E-5</v>
      </c>
      <c r="H2" s="121">
        <v>2.5603103667909503E-4</v>
      </c>
    </row>
    <row r="3" spans="1:8" ht="16" customHeight="1" thickBot="1">
      <c r="A3" t="s">
        <v>3042</v>
      </c>
      <c r="B3" s="123">
        <v>2.6158745070478042E-3</v>
      </c>
      <c r="C3" s="123">
        <v>8.1403303269968186E-4</v>
      </c>
      <c r="D3" s="123">
        <v>8.1403303269968186E-4</v>
      </c>
      <c r="E3" s="124">
        <v>8.1403303269968186E-4</v>
      </c>
      <c r="F3" s="123">
        <v>1.8050458435911491E-3</v>
      </c>
      <c r="G3" s="123">
        <v>6.3087560034225348E-4</v>
      </c>
      <c r="H3" s="123">
        <v>2.442099098099045E-3</v>
      </c>
    </row>
    <row r="4" spans="1:8">
      <c r="A4" t="s">
        <v>3043</v>
      </c>
      <c r="B4" s="125">
        <v>3.6837767936328798E-4</v>
      </c>
      <c r="C4" s="125">
        <v>1.146353155333106E-4</v>
      </c>
      <c r="D4" s="125">
        <v>1.146353155333106E-4</v>
      </c>
      <c r="E4" s="125">
        <v>1.146353155333106E-4</v>
      </c>
      <c r="F4">
        <v>0</v>
      </c>
      <c r="G4">
        <v>0</v>
      </c>
      <c r="H4" s="125">
        <v>3.4390594659993172E-4</v>
      </c>
    </row>
    <row r="5" spans="1:8">
      <c r="A5" t="s">
        <v>3044</v>
      </c>
      <c r="B5" s="125">
        <v>1.114074381529145E-2</v>
      </c>
      <c r="C5" s="125">
        <v>3.4668839999999999E-3</v>
      </c>
      <c r="D5" s="125">
        <v>3.4668839999999999E-3</v>
      </c>
      <c r="E5" s="125">
        <v>3.4668839999999999E-3</v>
      </c>
      <c r="F5">
        <v>0</v>
      </c>
      <c r="G5">
        <v>0</v>
      </c>
      <c r="H5" s="125">
        <v>1.0400652E-2</v>
      </c>
    </row>
    <row r="6" spans="1:8">
      <c r="A6" t="s">
        <v>3045</v>
      </c>
      <c r="B6" s="125">
        <v>1.5467626362604091E-2</v>
      </c>
      <c r="C6" s="125">
        <v>4.813365E-3</v>
      </c>
      <c r="D6" s="125">
        <v>4.813365E-3</v>
      </c>
      <c r="E6" s="125">
        <v>4.813365E-3</v>
      </c>
      <c r="F6">
        <v>0</v>
      </c>
      <c r="G6">
        <v>0</v>
      </c>
      <c r="H6" s="125">
        <v>1.4440095E-2</v>
      </c>
    </row>
    <row r="7" spans="1:8">
      <c r="A7" t="s">
        <v>3046</v>
      </c>
      <c r="B7">
        <v>0</v>
      </c>
      <c r="C7">
        <v>0</v>
      </c>
      <c r="D7">
        <v>0</v>
      </c>
      <c r="E7">
        <v>0</v>
      </c>
      <c r="F7">
        <v>0</v>
      </c>
      <c r="G7">
        <v>0</v>
      </c>
      <c r="H7">
        <v>0</v>
      </c>
    </row>
    <row r="8" spans="1:8">
      <c r="D8" s="9"/>
    </row>
    <row r="9" spans="1:8">
      <c r="D9" s="43"/>
    </row>
    <row r="10" spans="1:8">
      <c r="D10" s="9"/>
    </row>
    <row r="11" spans="1:8">
      <c r="C11" s="55"/>
      <c r="D11" s="43"/>
    </row>
    <row r="12" spans="1:8">
      <c r="D12" s="9"/>
    </row>
    <row r="13" spans="1:8">
      <c r="D13" s="43"/>
    </row>
    <row r="14" spans="1:8">
      <c r="D14" s="1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24"/>
  <sheetViews>
    <sheetView topLeftCell="A74" workbookViewId="0">
      <selection activeCell="E98" sqref="E98"/>
    </sheetView>
  </sheetViews>
  <sheetFormatPr baseColWidth="10" defaultColWidth="8.83203125" defaultRowHeight="15"/>
  <cols>
    <col min="1" max="1" width="50.5" style="113" customWidth="1"/>
    <col min="2" max="2" width="20.1640625" style="113" bestFit="1" customWidth="1"/>
    <col min="3" max="3" width="11.6640625" style="113" bestFit="1" customWidth="1"/>
    <col min="4" max="4" width="21.33203125" style="113" customWidth="1"/>
    <col min="5" max="5" width="17.83203125" style="113" customWidth="1"/>
    <col min="6" max="33" width="11.6640625" style="113" bestFit="1" customWidth="1"/>
    <col min="34" max="36" width="10" style="113" bestFit="1" customWidth="1"/>
  </cols>
  <sheetData>
    <row r="1" spans="1:36">
      <c r="A1" s="1" t="s">
        <v>3047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3048</v>
      </c>
      <c r="B3" s="109">
        <f>(INDEX('AEO 48'!$E$70:$AL$70,MATCH('Calculations Etc'!B$2,'AEO 48'!$E$1:$AL$1,0))-INDEX('AEO 48'!$E$178:$AL$178,MATCH('Calculations Etc'!B$2,'AEO 48'!$E$1:$AL$1,0)))/INDEX('AEO 48'!$E$70:$AL$70,MATCH('Calculations Etc'!B$2,'AEO 48'!$E$1:$AL$1,0))</f>
        <v>0.45646238062495437</v>
      </c>
      <c r="C3" s="10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3049</v>
      </c>
      <c r="B4" s="109">
        <f>INDEX('AEO 48'!$178:$178,MATCH(B$2,'AEO 48'!$1:$1,0))/INDEX('AEO 48'!$70:$70,MATCH(B$2,'AEO 48'!$1:$1,0))</f>
        <v>0.54353761937504563</v>
      </c>
      <c r="C4" s="109">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 t="shared" ref="B5:AF5" si="0">SUM(B3:B4)</f>
        <v>1</v>
      </c>
      <c r="C5">
        <f t="shared" si="0"/>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1" t="s">
        <v>3050</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1:36">
      <c r="B7">
        <f t="shared" ref="B7:AF7" si="1">B2</f>
        <v>2020</v>
      </c>
      <c r="C7">
        <f t="shared" si="1"/>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3043</v>
      </c>
      <c r="B8" s="31">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3051</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1" t="s">
        <v>3052</v>
      </c>
      <c r="B11" s="1"/>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15"/>
    </row>
    <row r="12" spans="1:36">
      <c r="B12">
        <f>B2</f>
        <v>2020</v>
      </c>
      <c r="C12">
        <v>2021</v>
      </c>
      <c r="D12">
        <f>D2</f>
        <v>2022</v>
      </c>
      <c r="E12">
        <v>2022</v>
      </c>
      <c r="F12">
        <f>F2</f>
        <v>2024</v>
      </c>
      <c r="G12">
        <v>2023</v>
      </c>
      <c r="H12">
        <f>H2</f>
        <v>2026</v>
      </c>
      <c r="I12">
        <v>2024</v>
      </c>
      <c r="J12">
        <f>J2</f>
        <v>2028</v>
      </c>
      <c r="K12">
        <v>2025</v>
      </c>
      <c r="L12">
        <f>L2</f>
        <v>2030</v>
      </c>
      <c r="M12">
        <v>2026</v>
      </c>
      <c r="N12">
        <f>N2</f>
        <v>2032</v>
      </c>
      <c r="O12">
        <v>2027</v>
      </c>
      <c r="P12">
        <f>P2</f>
        <v>2034</v>
      </c>
      <c r="Q12">
        <v>2028</v>
      </c>
      <c r="R12">
        <f>R2</f>
        <v>2036</v>
      </c>
      <c r="S12">
        <v>2029</v>
      </c>
      <c r="T12">
        <f>T2</f>
        <v>2038</v>
      </c>
      <c r="U12">
        <v>2030</v>
      </c>
      <c r="V12">
        <f>V2</f>
        <v>2040</v>
      </c>
      <c r="W12">
        <v>2031</v>
      </c>
      <c r="X12">
        <f>X2</f>
        <v>2042</v>
      </c>
      <c r="Y12">
        <v>2032</v>
      </c>
      <c r="Z12">
        <f>Z2</f>
        <v>2044</v>
      </c>
      <c r="AA12">
        <v>2033</v>
      </c>
      <c r="AB12">
        <f>AB2</f>
        <v>2046</v>
      </c>
      <c r="AC12">
        <v>2034</v>
      </c>
      <c r="AD12">
        <f>AD2</f>
        <v>2048</v>
      </c>
      <c r="AE12">
        <v>2035</v>
      </c>
      <c r="AF12">
        <f>AF2</f>
        <v>2050</v>
      </c>
    </row>
    <row r="13" spans="1:36">
      <c r="A13" t="s">
        <v>3053</v>
      </c>
      <c r="B13">
        <f t="array" ref="B13">(INDEX('AEO 7'!$22:$22,MATCH(B2,'AEO 7'!$1:$1,0))*10^9)/(INDEX('AEO 7'!$58:$58,,MATCH(B2,'AEO 7'!$1:$1,0))*10^15)</f>
        <v>8.7638862145128277E-4</v>
      </c>
      <c r="C13">
        <f t="array" ref="C13">(INDEX('AEO 7'!$22:$22,MATCH(C2,'AEO 7'!$1:$1,0))*10^9)/(INDEX('AEO 7'!$58:$58,,MATCH(C2,'AEO 7'!$1:$1,0))*10^15)</f>
        <v>8.6858289366033401E-4</v>
      </c>
      <c r="D13">
        <f t="array" ref="D13">(INDEX('AEO 7'!$22:$22,MATCH(D2,'AEO 7'!$1:$1,0))*10^9)/(INDEX('AEO 7'!$58:$58,,MATCH(D2,'AEO 7'!$1:$1,0))*10^15)</f>
        <v>8.6877437432266249E-4</v>
      </c>
      <c r="E13">
        <f t="array" ref="E13">(INDEX('AEO 7'!$22:$22,MATCH(E2,'AEO 7'!$1:$1,0))*10^9)/(INDEX('AEO 7'!$58:$58,,MATCH(E2,'AEO 7'!$1:$1,0))*10^15)</f>
        <v>8.7093458730761733E-4</v>
      </c>
      <c r="F13">
        <f t="array" ref="F13">(INDEX('AEO 7'!$22:$22,MATCH(F2,'AEO 7'!$1:$1,0))*10^9)/(INDEX('AEO 7'!$58:$58,,MATCH(F2,'AEO 7'!$1:$1,0))*10^15)</f>
        <v>8.736463756778552E-4</v>
      </c>
      <c r="G13">
        <f t="array" ref="G13">(INDEX('AEO 7'!$22:$22,MATCH(G2,'AEO 7'!$1:$1,0))*10^9)/(INDEX('AEO 7'!$58:$58,,MATCH(G2,'AEO 7'!$1:$1,0))*10^15)</f>
        <v>8.7735221110251792E-4</v>
      </c>
      <c r="H13">
        <f t="array" ref="H13">(INDEX('AEO 7'!$22:$22,MATCH(H2,'AEO 7'!$1:$1,0))*10^9)/(INDEX('AEO 7'!$58:$58,,MATCH(H2,'AEO 7'!$1:$1,0))*10^15)</f>
        <v>8.8073902997118413E-4</v>
      </c>
      <c r="I13">
        <f t="array" ref="I13">(INDEX('AEO 7'!$22:$22,MATCH(I2,'AEO 7'!$1:$1,0))*10^9)/(INDEX('AEO 7'!$58:$58,,MATCH(I2,'AEO 7'!$1:$1,0))*10^15)</f>
        <v>8.8339079190982771E-4</v>
      </c>
      <c r="J13">
        <f t="array" ref="J13">(INDEX('AEO 7'!$22:$22,MATCH(J2,'AEO 7'!$1:$1,0))*10^9)/(INDEX('AEO 7'!$58:$58,,MATCH(J2,'AEO 7'!$1:$1,0))*10^15)</f>
        <v>8.8949252263659186E-4</v>
      </c>
      <c r="K13">
        <f t="array" ref="K13">(INDEX('AEO 7'!$22:$22,MATCH(K2,'AEO 7'!$1:$1,0))*10^9)/(INDEX('AEO 7'!$58:$58,,MATCH(K2,'AEO 7'!$1:$1,0))*10^15)</f>
        <v>8.9464835150599158E-4</v>
      </c>
      <c r="L13">
        <f t="array" ref="L13">(INDEX('AEO 7'!$22:$22,MATCH(L2,'AEO 7'!$1:$1,0))*10^9)/(INDEX('AEO 7'!$58:$58,,MATCH(L2,'AEO 7'!$1:$1,0))*10^15)</f>
        <v>8.973424598838829E-4</v>
      </c>
      <c r="M13">
        <f t="array" ref="M13">(INDEX('AEO 7'!$22:$22,MATCH(M2,'AEO 7'!$1:$1,0))*10^9)/(INDEX('AEO 7'!$58:$58,,MATCH(M2,'AEO 7'!$1:$1,0))*10^15)</f>
        <v>9.0212622002573651E-4</v>
      </c>
      <c r="N13">
        <f t="array" ref="N13">(INDEX('AEO 7'!$22:$22,MATCH(N2,'AEO 7'!$1:$1,0))*10^9)/(INDEX('AEO 7'!$58:$58,,MATCH(N2,'AEO 7'!$1:$1,0))*10^15)</f>
        <v>9.0526711058628933E-4</v>
      </c>
      <c r="O13">
        <f t="array" ref="O13">(INDEX('AEO 7'!$22:$22,MATCH(O2,'AEO 7'!$1:$1,0))*10^9)/(INDEX('AEO 7'!$58:$58,,MATCH(O2,'AEO 7'!$1:$1,0))*10^15)</f>
        <v>9.0834532435354919E-4</v>
      </c>
      <c r="P13">
        <f t="array" ref="P13">(INDEX('AEO 7'!$22:$22,MATCH(P2,'AEO 7'!$1:$1,0))*10^9)/(INDEX('AEO 7'!$58:$58,,MATCH(P2,'AEO 7'!$1:$1,0))*10^15)</f>
        <v>9.1088507423963392E-4</v>
      </c>
      <c r="Q13">
        <f t="array" ref="Q13">(INDEX('AEO 7'!$22:$22,MATCH(Q2,'AEO 7'!$1:$1,0))*10^9)/(INDEX('AEO 7'!$58:$58,,MATCH(Q2,'AEO 7'!$1:$1,0))*10^15)</f>
        <v>9.1469488608285192E-4</v>
      </c>
      <c r="R13">
        <f t="array" ref="R13">(INDEX('AEO 7'!$22:$22,MATCH(R2,'AEO 7'!$1:$1,0))*10^9)/(INDEX('AEO 7'!$58:$58,,MATCH(R2,'AEO 7'!$1:$1,0))*10^15)</f>
        <v>9.1742988466540179E-4</v>
      </c>
      <c r="S13">
        <f t="array" ref="S13">(INDEX('AEO 7'!$22:$22,MATCH(S2,'AEO 7'!$1:$1,0))*10^9)/(INDEX('AEO 7'!$58:$58,,MATCH(S2,'AEO 7'!$1:$1,0))*10^15)</f>
        <v>9.1979706310358516E-4</v>
      </c>
      <c r="T13">
        <f t="array" ref="T13">(INDEX('AEO 7'!$22:$22,MATCH(T2,'AEO 7'!$1:$1,0))*10^9)/(INDEX('AEO 7'!$58:$58,,MATCH(T2,'AEO 7'!$1:$1,0))*10^15)</f>
        <v>9.2232841836233169E-4</v>
      </c>
      <c r="U13">
        <f t="array" ref="U13">(INDEX('AEO 7'!$22:$22,MATCH(U2,'AEO 7'!$1:$1,0))*10^9)/(INDEX('AEO 7'!$58:$58,,MATCH(U2,'AEO 7'!$1:$1,0))*10^15)</f>
        <v>9.2542898153305628E-4</v>
      </c>
      <c r="V13">
        <f t="array" ref="V13">(INDEX('AEO 7'!$22:$22,MATCH(V2,'AEO 7'!$1:$1,0))*10^9)/(INDEX('AEO 7'!$58:$58,,MATCH(V2,'AEO 7'!$1:$1,0))*10^15)</f>
        <v>9.280444612359502E-4</v>
      </c>
      <c r="W13">
        <f t="array" ref="W13">(INDEX('AEO 7'!$22:$22,MATCH(W2,'AEO 7'!$1:$1,0))*10^9)/(INDEX('AEO 7'!$58:$58,,MATCH(W2,'AEO 7'!$1:$1,0))*10^15)</f>
        <v>9.311671890877151E-4</v>
      </c>
      <c r="X13">
        <f t="array" ref="X13">(INDEX('AEO 7'!$22:$22,MATCH(X2,'AEO 7'!$1:$1,0))*10^9)/(INDEX('AEO 7'!$58:$58,,MATCH(X2,'AEO 7'!$1:$1,0))*10^15)</f>
        <v>9.3441961609233137E-4</v>
      </c>
      <c r="Y13">
        <f t="array" ref="Y13">(INDEX('AEO 7'!$22:$22,MATCH(Y2,'AEO 7'!$1:$1,0))*10^9)/(INDEX('AEO 7'!$58:$58,,MATCH(Y2,'AEO 7'!$1:$1,0))*10^15)</f>
        <v>9.376490052737177E-4</v>
      </c>
      <c r="Z13">
        <f t="array" ref="Z13">(INDEX('AEO 7'!$22:$22,MATCH(Z2,'AEO 7'!$1:$1,0))*10^9)/(INDEX('AEO 7'!$58:$58,,MATCH(Z2,'AEO 7'!$1:$1,0))*10^15)</f>
        <v>9.408107292685578E-4</v>
      </c>
      <c r="AA13">
        <f t="array" ref="AA13">(INDEX('AEO 7'!$22:$22,MATCH(AA2,'AEO 7'!$1:$1,0))*10^9)/(INDEX('AEO 7'!$58:$58,,MATCH(AA2,'AEO 7'!$1:$1,0))*10^15)</f>
        <v>9.4402193862419092E-4</v>
      </c>
      <c r="AB13">
        <f t="array" ref="AB13">(INDEX('AEO 7'!$22:$22,MATCH(AB2,'AEO 7'!$1:$1,0))*10^9)/(INDEX('AEO 7'!$58:$58,,MATCH(AB2,'AEO 7'!$1:$1,0))*10^15)</f>
        <v>9.4751187609984149E-4</v>
      </c>
      <c r="AC13">
        <f t="array" ref="AC13">(INDEX('AEO 7'!$22:$22,MATCH(AC2,'AEO 7'!$1:$1,0))*10^9)/(INDEX('AEO 7'!$58:$58,,MATCH(AC2,'AEO 7'!$1:$1,0))*10^15)</f>
        <v>9.5068608282059051E-4</v>
      </c>
      <c r="AD13">
        <f t="array" ref="AD13">(INDEX('AEO 7'!$22:$22,MATCH(AD2,'AEO 7'!$1:$1,0))*10^9)/(INDEX('AEO 7'!$58:$58,,MATCH(AD2,'AEO 7'!$1:$1,0))*10^15)</f>
        <v>9.5426655440848456E-4</v>
      </c>
      <c r="AE13">
        <f t="array" ref="AE13">(INDEX('AEO 7'!$22:$22,MATCH(AE2,'AEO 7'!$1:$1,0))*10^9)/(INDEX('AEO 7'!$58:$58,,MATCH(AE2,'AEO 7'!$1:$1,0))*10^15)</f>
        <v>9.5698177977524121E-4</v>
      </c>
      <c r="AF13">
        <f t="array" ref="AF13">(INDEX('AEO 7'!$22:$22,MATCH(AF2,'AEO 7'!$1:$1,0))*10^9)/(INDEX('AEO 7'!$58:$58,,MATCH(AF2,'AEO 7'!$1:$1,0))*10^15)</f>
        <v>9.5946977568148097E-4</v>
      </c>
    </row>
    <row r="15" spans="1:36">
      <c r="A15" s="1" t="s">
        <v>3054</v>
      </c>
      <c r="B15" s="2"/>
      <c r="D15" s="1" t="s">
        <v>3055</v>
      </c>
    </row>
    <row r="16" spans="1:36">
      <c r="A16" t="s">
        <v>3056</v>
      </c>
      <c r="B16" s="127">
        <v>0.68595041322314043</v>
      </c>
      <c r="D16" s="5" t="s">
        <v>3057</v>
      </c>
    </row>
    <row r="17" spans="1:5">
      <c r="A17" t="s">
        <v>3042</v>
      </c>
      <c r="B17" s="127">
        <v>0.68881036513545346</v>
      </c>
    </row>
    <row r="19" spans="1:5">
      <c r="A19" s="1" t="s">
        <v>3058</v>
      </c>
      <c r="B19" s="2"/>
      <c r="D19" s="1" t="s">
        <v>3055</v>
      </c>
    </row>
    <row r="20" spans="1:5">
      <c r="A20" t="s">
        <v>3059</v>
      </c>
      <c r="B20">
        <v>0.55000000000000004</v>
      </c>
      <c r="D20" s="5" t="s">
        <v>3060</v>
      </c>
    </row>
    <row r="22" spans="1:5">
      <c r="A22" s="1" t="s">
        <v>3061</v>
      </c>
      <c r="B22" s="2"/>
      <c r="D22" s="1" t="s">
        <v>3055</v>
      </c>
    </row>
    <row r="23" spans="1:5">
      <c r="A23" t="s">
        <v>31</v>
      </c>
      <c r="B23">
        <v>1.67</v>
      </c>
      <c r="D23" s="5" t="s">
        <v>3062</v>
      </c>
    </row>
    <row r="24" spans="1:5">
      <c r="A24" t="s">
        <v>3063</v>
      </c>
      <c r="B24">
        <v>1</v>
      </c>
    </row>
    <row r="25" spans="1:5">
      <c r="A25" t="s">
        <v>3051</v>
      </c>
      <c r="B25">
        <v>16</v>
      </c>
    </row>
    <row r="26" spans="1:5">
      <c r="A26" t="s">
        <v>70</v>
      </c>
      <c r="B26">
        <v>48.656731685074099</v>
      </c>
    </row>
    <row r="28" spans="1:5">
      <c r="A28" s="1" t="s">
        <v>3064</v>
      </c>
      <c r="B28" s="2"/>
      <c r="D28" s="1" t="s">
        <v>3055</v>
      </c>
    </row>
    <row r="29" spans="1:5">
      <c r="A29" t="s">
        <v>3065</v>
      </c>
      <c r="B29">
        <v>120476</v>
      </c>
      <c r="D29" t="s">
        <v>3</v>
      </c>
      <c r="E29" t="s">
        <v>3066</v>
      </c>
    </row>
    <row r="30" spans="1:5">
      <c r="A30" t="s">
        <v>3067</v>
      </c>
      <c r="B30">
        <v>137452</v>
      </c>
      <c r="D30" s="59">
        <v>2017</v>
      </c>
      <c r="E30" t="s">
        <v>3068</v>
      </c>
    </row>
    <row r="32" spans="1:5">
      <c r="A32" s="1" t="s">
        <v>3069</v>
      </c>
      <c r="B32" s="2"/>
      <c r="D32" s="1" t="s">
        <v>3055</v>
      </c>
    </row>
    <row r="33" spans="1:33">
      <c r="A33" t="s">
        <v>3070</v>
      </c>
      <c r="B33" s="17">
        <v>0.2</v>
      </c>
      <c r="D33" s="5" t="s">
        <v>3071</v>
      </c>
    </row>
    <row r="34" spans="1:33">
      <c r="A34" t="s">
        <v>3072</v>
      </c>
      <c r="B34" s="17">
        <v>0.6</v>
      </c>
      <c r="D34" s="5" t="s">
        <v>3073</v>
      </c>
    </row>
    <row r="35" spans="1:33">
      <c r="A35" t="s">
        <v>3074</v>
      </c>
      <c r="B35">
        <f>B34/B33</f>
        <v>2.9999999999999996</v>
      </c>
    </row>
    <row r="37" spans="1:33">
      <c r="A37" s="1" t="s">
        <v>3075</v>
      </c>
      <c r="B37" s="1"/>
      <c r="D37" s="1" t="s">
        <v>3055</v>
      </c>
    </row>
    <row r="38" spans="1:33">
      <c r="A38" t="s">
        <v>3076</v>
      </c>
      <c r="B38" s="128">
        <v>0.22500000000000001</v>
      </c>
      <c r="D38" s="18" t="s">
        <v>3077</v>
      </c>
    </row>
    <row r="39" spans="1:33">
      <c r="A39" t="s">
        <v>3078</v>
      </c>
      <c r="B39">
        <f>1-B38</f>
        <v>0.77500000000000002</v>
      </c>
      <c r="D39" s="18" t="s">
        <v>3079</v>
      </c>
    </row>
    <row r="41" spans="1:33">
      <c r="A41" s="1" t="s">
        <v>3080</v>
      </c>
    </row>
    <row r="42" spans="1:33" s="15" customFormat="1">
      <c r="A42" s="32" t="s">
        <v>3081</v>
      </c>
      <c r="B42" s="15">
        <v>2020</v>
      </c>
      <c r="C42" s="15">
        <v>2021</v>
      </c>
      <c r="D42" s="15">
        <v>2022</v>
      </c>
      <c r="E42" s="15">
        <v>2023</v>
      </c>
      <c r="F42" s="15">
        <v>2024</v>
      </c>
      <c r="G42" s="15">
        <v>2025</v>
      </c>
      <c r="H42" s="15">
        <v>2026</v>
      </c>
      <c r="I42" s="15">
        <v>2027</v>
      </c>
      <c r="J42" s="15">
        <v>2028</v>
      </c>
      <c r="K42" s="15">
        <v>2029</v>
      </c>
      <c r="L42" s="15">
        <v>2030</v>
      </c>
      <c r="M42" s="15">
        <v>2031</v>
      </c>
      <c r="N42" s="15">
        <v>2032</v>
      </c>
      <c r="O42" s="15">
        <v>2033</v>
      </c>
      <c r="P42" s="15">
        <v>2034</v>
      </c>
      <c r="Q42" s="15">
        <v>2035</v>
      </c>
      <c r="R42" s="15">
        <v>2036</v>
      </c>
      <c r="S42" s="15">
        <v>2037</v>
      </c>
      <c r="T42" s="15">
        <v>2038</v>
      </c>
      <c r="U42" s="15">
        <v>2039</v>
      </c>
      <c r="V42" s="15">
        <v>2040</v>
      </c>
      <c r="W42" s="15">
        <v>2041</v>
      </c>
      <c r="X42" s="15">
        <v>2042</v>
      </c>
      <c r="Y42" s="15">
        <v>2043</v>
      </c>
      <c r="Z42" s="15">
        <v>2044</v>
      </c>
      <c r="AA42" s="15">
        <v>2045</v>
      </c>
      <c r="AB42" s="15">
        <v>2046</v>
      </c>
      <c r="AC42" s="15">
        <v>2047</v>
      </c>
      <c r="AD42" s="15">
        <v>2048</v>
      </c>
      <c r="AE42" s="15">
        <v>2049</v>
      </c>
      <c r="AF42" s="15">
        <v>2050</v>
      </c>
    </row>
    <row r="43" spans="1:33" s="15" customFormat="1">
      <c r="A43" s="39" t="s">
        <v>3082</v>
      </c>
    </row>
    <row r="44" spans="1:33">
      <c r="A44" t="s">
        <v>754</v>
      </c>
      <c r="B44" s="36">
        <f>INDEX('AEO 38'!$E$17:$AJ$76,MATCH($A44,'AEO 38'!$A$17:$A$76,0),MATCH(B$42,'AEO 38'!$E$1:$AJ$1,0))</f>
        <v>4430.5400390000004</v>
      </c>
      <c r="C44" s="36">
        <f>INDEX('AEO 38'!$E$17:$AJ$76,MATCH($A44,'AEO 38'!$A$17:$A$76,0),MATCH(C$42,'AEO 38'!$E$1:$AJ$1,0))</f>
        <v>4768.9262699999999</v>
      </c>
      <c r="D44" s="36">
        <f>INDEX('AEO 38'!$E$17:$AJ$76,MATCH($A44,'AEO 38'!$A$17:$A$76,0),MATCH(D$42,'AEO 38'!$E$1:$AJ$1,0))</f>
        <v>5242.6860349999997</v>
      </c>
      <c r="E44" s="36">
        <f>INDEX('AEO 38'!$E$17:$AJ$76,MATCH($A44,'AEO 38'!$A$17:$A$76,0),MATCH(E$42,'AEO 38'!$E$1:$AJ$1,0))</f>
        <v>5277.4257809999999</v>
      </c>
      <c r="F44" s="36">
        <f>INDEX('AEO 38'!$E$17:$AJ$76,MATCH($A44,'AEO 38'!$A$17:$A$76,0),MATCH(F$42,'AEO 38'!$E$1:$AJ$1,0))</f>
        <v>5332.482422</v>
      </c>
      <c r="G44" s="36">
        <f>INDEX('AEO 38'!$E$17:$AJ$76,MATCH($A44,'AEO 38'!$A$17:$A$76,0),MATCH(G$42,'AEO 38'!$E$1:$AJ$1,0))</f>
        <v>5366.3647460000002</v>
      </c>
      <c r="H44" s="36">
        <f>INDEX('AEO 38'!$E$17:$AJ$76,MATCH($A44,'AEO 38'!$A$17:$A$76,0),MATCH(H$42,'AEO 38'!$E$1:$AJ$1,0))</f>
        <v>5276.0283200000003</v>
      </c>
      <c r="I44" s="36">
        <f>INDEX('AEO 38'!$E$17:$AJ$76,MATCH($A44,'AEO 38'!$A$17:$A$76,0),MATCH(I$42,'AEO 38'!$E$1:$AJ$1,0))</f>
        <v>5157.7226559999999</v>
      </c>
      <c r="J44" s="36">
        <f>INDEX('AEO 38'!$E$17:$AJ$76,MATCH($A44,'AEO 38'!$A$17:$A$76,0),MATCH(J$42,'AEO 38'!$E$1:$AJ$1,0))</f>
        <v>5160.4291990000002</v>
      </c>
      <c r="K44" s="36">
        <f>INDEX('AEO 38'!$E$17:$AJ$76,MATCH($A44,'AEO 38'!$A$17:$A$76,0),MATCH(K$42,'AEO 38'!$E$1:$AJ$1,0))</f>
        <v>5150.4785160000001</v>
      </c>
      <c r="L44" s="36">
        <f>INDEX('AEO 38'!$E$17:$AJ$76,MATCH($A44,'AEO 38'!$A$17:$A$76,0),MATCH(L$42,'AEO 38'!$E$1:$AJ$1,0))</f>
        <v>5149.1210940000001</v>
      </c>
      <c r="M44" s="36">
        <f>INDEX('AEO 38'!$E$17:$AJ$76,MATCH($A44,'AEO 38'!$A$17:$A$76,0),MATCH(M$42,'AEO 38'!$E$1:$AJ$1,0))</f>
        <v>5129.0278319999998</v>
      </c>
      <c r="N44" s="36">
        <f>INDEX('AEO 38'!$E$17:$AJ$76,MATCH($A44,'AEO 38'!$A$17:$A$76,0),MATCH(N$42,'AEO 38'!$E$1:$AJ$1,0))</f>
        <v>5123.6499020000001</v>
      </c>
      <c r="O44" s="36">
        <f>INDEX('AEO 38'!$E$17:$AJ$76,MATCH($A44,'AEO 38'!$A$17:$A$76,0),MATCH(O$42,'AEO 38'!$E$1:$AJ$1,0))</f>
        <v>5107.1650390000004</v>
      </c>
      <c r="P44" s="36">
        <f>INDEX('AEO 38'!$E$17:$AJ$76,MATCH($A44,'AEO 38'!$A$17:$A$76,0),MATCH(P$42,'AEO 38'!$E$1:$AJ$1,0))</f>
        <v>5106.6157229999999</v>
      </c>
      <c r="Q44" s="36">
        <f>INDEX('AEO 38'!$E$17:$AJ$76,MATCH($A44,'AEO 38'!$A$17:$A$76,0),MATCH(Q$42,'AEO 38'!$E$1:$AJ$1,0))</f>
        <v>5067.029297</v>
      </c>
      <c r="R44" s="36">
        <f>INDEX('AEO 38'!$E$17:$AJ$76,MATCH($A44,'AEO 38'!$A$17:$A$76,0),MATCH(R$42,'AEO 38'!$E$1:$AJ$1,0))</f>
        <v>4988.6606449999999</v>
      </c>
      <c r="S44" s="36">
        <f>INDEX('AEO 38'!$E$17:$AJ$76,MATCH($A44,'AEO 38'!$A$17:$A$76,0),MATCH(S$42,'AEO 38'!$E$1:$AJ$1,0))</f>
        <v>4915.4423829999996</v>
      </c>
      <c r="T44" s="36">
        <f>INDEX('AEO 38'!$E$17:$AJ$76,MATCH($A44,'AEO 38'!$A$17:$A$76,0),MATCH(T$42,'AEO 38'!$E$1:$AJ$1,0))</f>
        <v>4879.7421880000002</v>
      </c>
      <c r="U44" s="36">
        <f>INDEX('AEO 38'!$E$17:$AJ$76,MATCH($A44,'AEO 38'!$A$17:$A$76,0),MATCH(U$42,'AEO 38'!$E$1:$AJ$1,0))</f>
        <v>4824.8183589999999</v>
      </c>
      <c r="V44" s="36">
        <f>INDEX('AEO 38'!$E$17:$AJ$76,MATCH($A44,'AEO 38'!$A$17:$A$76,0),MATCH(V$42,'AEO 38'!$E$1:$AJ$1,0))</f>
        <v>4767.015625</v>
      </c>
      <c r="W44" s="36">
        <f>INDEX('AEO 38'!$E$17:$AJ$76,MATCH($A44,'AEO 38'!$A$17:$A$76,0),MATCH(W$42,'AEO 38'!$E$1:$AJ$1,0))</f>
        <v>4718.7866210000002</v>
      </c>
      <c r="X44" s="36">
        <f>INDEX('AEO 38'!$E$17:$AJ$76,MATCH($A44,'AEO 38'!$A$17:$A$76,0),MATCH(X$42,'AEO 38'!$E$1:$AJ$1,0))</f>
        <v>4672.1494140000004</v>
      </c>
      <c r="Y44" s="36">
        <f>INDEX('AEO 38'!$E$17:$AJ$76,MATCH($A44,'AEO 38'!$A$17:$A$76,0),MATCH(Y$42,'AEO 38'!$E$1:$AJ$1,0))</f>
        <v>4616.1040039999998</v>
      </c>
      <c r="Z44" s="36">
        <f>INDEX('AEO 38'!$E$17:$AJ$76,MATCH($A44,'AEO 38'!$A$17:$A$76,0),MATCH(Z$42,'AEO 38'!$E$1:$AJ$1,0))</f>
        <v>4570.1870120000003</v>
      </c>
      <c r="AA44" s="36">
        <f>INDEX('AEO 38'!$E$17:$AJ$76,MATCH($A44,'AEO 38'!$A$17:$A$76,0),MATCH(AA$42,'AEO 38'!$E$1:$AJ$1,0))</f>
        <v>4571.701172</v>
      </c>
      <c r="AB44" s="36">
        <f>INDEX('AEO 38'!$E$17:$AJ$76,MATCH($A44,'AEO 38'!$A$17:$A$76,0),MATCH(AB$42,'AEO 38'!$E$1:$AJ$1,0))</f>
        <v>4505.4287109999996</v>
      </c>
      <c r="AC44" s="36">
        <f>INDEX('AEO 38'!$E$17:$AJ$76,MATCH($A44,'AEO 38'!$A$17:$A$76,0),MATCH(AC$42,'AEO 38'!$E$1:$AJ$1,0))</f>
        <v>4434.6743159999996</v>
      </c>
      <c r="AD44" s="36">
        <f>INDEX('AEO 38'!$E$17:$AJ$76,MATCH($A44,'AEO 38'!$A$17:$A$76,0),MATCH(AD$42,'AEO 38'!$E$1:$AJ$1,0))</f>
        <v>4405.3608400000003</v>
      </c>
      <c r="AE44" s="36">
        <f>INDEX('AEO 38'!$E$17:$AJ$76,MATCH($A44,'AEO 38'!$A$17:$A$76,0),MATCH(AE$42,'AEO 38'!$E$1:$AJ$1,0))</f>
        <v>4332.6879879999997</v>
      </c>
      <c r="AF44" s="36">
        <f>INDEX('AEO 38'!$E$17:$AJ$76,MATCH($A44,'AEO 38'!$A$17:$A$76,0),MATCH(AF$42,'AEO 38'!$E$1:$AJ$1,0))</f>
        <v>4252.9243159999996</v>
      </c>
      <c r="AG44" s="36"/>
    </row>
    <row r="45" spans="1:33">
      <c r="A45" t="s">
        <v>841</v>
      </c>
      <c r="B45" s="36">
        <f>INDEX('AEO 38'!$E$17:$AJ$76,MATCH($A45,'AEO 38'!$A$17:$A$76,0),MATCH(B$42,'AEO 38'!$E$1:$AJ$1,0))</f>
        <v>6511.5112300000001</v>
      </c>
      <c r="C45" s="36">
        <f>INDEX('AEO 38'!$E$17:$AJ$76,MATCH($A45,'AEO 38'!$A$17:$A$76,0),MATCH(C$42,'AEO 38'!$E$1:$AJ$1,0))</f>
        <v>7292.9345700000003</v>
      </c>
      <c r="D45" s="36">
        <f>INDEX('AEO 38'!$E$17:$AJ$76,MATCH($A45,'AEO 38'!$A$17:$A$76,0),MATCH(D$42,'AEO 38'!$E$1:$AJ$1,0))</f>
        <v>7525.9262699999999</v>
      </c>
      <c r="E45" s="36">
        <f>INDEX('AEO 38'!$E$17:$AJ$76,MATCH($A45,'AEO 38'!$A$17:$A$76,0),MATCH(E$42,'AEO 38'!$E$1:$AJ$1,0))</f>
        <v>7716.5991210000002</v>
      </c>
      <c r="F45" s="36">
        <f>INDEX('AEO 38'!$E$17:$AJ$76,MATCH($A45,'AEO 38'!$A$17:$A$76,0),MATCH(F$42,'AEO 38'!$E$1:$AJ$1,0))</f>
        <v>8010.6342770000001</v>
      </c>
      <c r="G45" s="36">
        <f>INDEX('AEO 38'!$E$17:$AJ$76,MATCH($A45,'AEO 38'!$A$17:$A$76,0),MATCH(G$42,'AEO 38'!$E$1:$AJ$1,0))</f>
        <v>8217.6806639999995</v>
      </c>
      <c r="H45" s="36">
        <f>INDEX('AEO 38'!$E$17:$AJ$76,MATCH($A45,'AEO 38'!$A$17:$A$76,0),MATCH(H$42,'AEO 38'!$E$1:$AJ$1,0))</f>
        <v>8112.4086909999996</v>
      </c>
      <c r="I45" s="36">
        <f>INDEX('AEO 38'!$E$17:$AJ$76,MATCH($A45,'AEO 38'!$A$17:$A$76,0),MATCH(I$42,'AEO 38'!$E$1:$AJ$1,0))</f>
        <v>7927.6225590000004</v>
      </c>
      <c r="J45" s="36">
        <f>INDEX('AEO 38'!$E$17:$AJ$76,MATCH($A45,'AEO 38'!$A$17:$A$76,0),MATCH(J$42,'AEO 38'!$E$1:$AJ$1,0))</f>
        <v>7939.861328</v>
      </c>
      <c r="K45" s="36">
        <f>INDEX('AEO 38'!$E$17:$AJ$76,MATCH($A45,'AEO 38'!$A$17:$A$76,0),MATCH(K$42,'AEO 38'!$E$1:$AJ$1,0))</f>
        <v>7908.939453</v>
      </c>
      <c r="L45" s="36">
        <f>INDEX('AEO 38'!$E$17:$AJ$76,MATCH($A45,'AEO 38'!$A$17:$A$76,0),MATCH(L$42,'AEO 38'!$E$1:$AJ$1,0))</f>
        <v>7718.6572269999997</v>
      </c>
      <c r="M45" s="36">
        <f>INDEX('AEO 38'!$E$17:$AJ$76,MATCH($A45,'AEO 38'!$A$17:$A$76,0),MATCH(M$42,'AEO 38'!$E$1:$AJ$1,0))</f>
        <v>7683.6752930000002</v>
      </c>
      <c r="N45" s="36">
        <f>INDEX('AEO 38'!$E$17:$AJ$76,MATCH($A45,'AEO 38'!$A$17:$A$76,0),MATCH(N$42,'AEO 38'!$E$1:$AJ$1,0))</f>
        <v>7655.0903319999998</v>
      </c>
      <c r="O45" s="36">
        <f>INDEX('AEO 38'!$E$17:$AJ$76,MATCH($A45,'AEO 38'!$A$17:$A$76,0),MATCH(O$42,'AEO 38'!$E$1:$AJ$1,0))</f>
        <v>7618.3012699999999</v>
      </c>
      <c r="P45" s="36">
        <f>INDEX('AEO 38'!$E$17:$AJ$76,MATCH($A45,'AEO 38'!$A$17:$A$76,0),MATCH(P$42,'AEO 38'!$E$1:$AJ$1,0))</f>
        <v>7564.6049800000001</v>
      </c>
      <c r="Q45" s="36">
        <f>INDEX('AEO 38'!$E$17:$AJ$76,MATCH($A45,'AEO 38'!$A$17:$A$76,0),MATCH(Q$42,'AEO 38'!$E$1:$AJ$1,0))</f>
        <v>7588.0214839999999</v>
      </c>
      <c r="R45" s="36">
        <f>INDEX('AEO 38'!$E$17:$AJ$76,MATCH($A45,'AEO 38'!$A$17:$A$76,0),MATCH(R$42,'AEO 38'!$E$1:$AJ$1,0))</f>
        <v>7548.6801759999998</v>
      </c>
      <c r="S45" s="36">
        <f>INDEX('AEO 38'!$E$17:$AJ$76,MATCH($A45,'AEO 38'!$A$17:$A$76,0),MATCH(S$42,'AEO 38'!$E$1:$AJ$1,0))</f>
        <v>7479.4257809999999</v>
      </c>
      <c r="T45" s="36">
        <f>INDEX('AEO 38'!$E$17:$AJ$76,MATCH($A45,'AEO 38'!$A$17:$A$76,0),MATCH(T$42,'AEO 38'!$E$1:$AJ$1,0))</f>
        <v>7456.2070309999999</v>
      </c>
      <c r="U45" s="36">
        <f>INDEX('AEO 38'!$E$17:$AJ$76,MATCH($A45,'AEO 38'!$A$17:$A$76,0),MATCH(U$42,'AEO 38'!$E$1:$AJ$1,0))</f>
        <v>7444.9130859999996</v>
      </c>
      <c r="V45" s="36">
        <f>INDEX('AEO 38'!$E$17:$AJ$76,MATCH($A45,'AEO 38'!$A$17:$A$76,0),MATCH(V$42,'AEO 38'!$E$1:$AJ$1,0))</f>
        <v>7408.1596680000002</v>
      </c>
      <c r="W45" s="36">
        <f>INDEX('AEO 38'!$E$17:$AJ$76,MATCH($A45,'AEO 38'!$A$17:$A$76,0),MATCH(W$42,'AEO 38'!$E$1:$AJ$1,0))</f>
        <v>7379.0336909999996</v>
      </c>
      <c r="X45" s="36">
        <f>INDEX('AEO 38'!$E$17:$AJ$76,MATCH($A45,'AEO 38'!$A$17:$A$76,0),MATCH(X$42,'AEO 38'!$E$1:$AJ$1,0))</f>
        <v>7367.5815430000002</v>
      </c>
      <c r="Y45" s="36">
        <f>INDEX('AEO 38'!$E$17:$AJ$76,MATCH($A45,'AEO 38'!$A$17:$A$76,0),MATCH(Y$42,'AEO 38'!$E$1:$AJ$1,0))</f>
        <v>7330.8530270000001</v>
      </c>
      <c r="Z45" s="36">
        <f>INDEX('AEO 38'!$E$17:$AJ$76,MATCH($A45,'AEO 38'!$A$17:$A$76,0),MATCH(Z$42,'AEO 38'!$E$1:$AJ$1,0))</f>
        <v>7297.3505859999996</v>
      </c>
      <c r="AA45" s="36">
        <f>INDEX('AEO 38'!$E$17:$AJ$76,MATCH($A45,'AEO 38'!$A$17:$A$76,0),MATCH(AA$42,'AEO 38'!$E$1:$AJ$1,0))</f>
        <v>7318.8364259999998</v>
      </c>
      <c r="AB45" s="36">
        <f>INDEX('AEO 38'!$E$17:$AJ$76,MATCH($A45,'AEO 38'!$A$17:$A$76,0),MATCH(AB$42,'AEO 38'!$E$1:$AJ$1,0))</f>
        <v>7272.265625</v>
      </c>
      <c r="AC45" s="36">
        <f>INDEX('AEO 38'!$E$17:$AJ$76,MATCH($A45,'AEO 38'!$A$17:$A$76,0),MATCH(AC$42,'AEO 38'!$E$1:$AJ$1,0))</f>
        <v>7213.9648440000001</v>
      </c>
      <c r="AD45" s="36">
        <f>INDEX('AEO 38'!$E$17:$AJ$76,MATCH($A45,'AEO 38'!$A$17:$A$76,0),MATCH(AD$42,'AEO 38'!$E$1:$AJ$1,0))</f>
        <v>7236.2163090000004</v>
      </c>
      <c r="AE45" s="36">
        <f>INDEX('AEO 38'!$E$17:$AJ$76,MATCH($A45,'AEO 38'!$A$17:$A$76,0),MATCH(AE$42,'AEO 38'!$E$1:$AJ$1,0))</f>
        <v>7160.7158200000003</v>
      </c>
      <c r="AF45" s="36">
        <f>INDEX('AEO 38'!$E$17:$AJ$76,MATCH($A45,'AEO 38'!$A$17:$A$76,0),MATCH(AF$42,'AEO 38'!$E$1:$AJ$1,0))</f>
        <v>7073.6337890000004</v>
      </c>
      <c r="AG45" s="36"/>
    </row>
    <row r="46" spans="1:33" s="35" customFormat="1">
      <c r="A46" s="34" t="s">
        <v>392</v>
      </c>
      <c r="B46" s="37">
        <f t="shared" ref="B46:AF46" si="2">SUM(B44:B45)</f>
        <v>10942.051269</v>
      </c>
      <c r="C46" s="37">
        <f t="shared" si="2"/>
        <v>12061.860840000001</v>
      </c>
      <c r="D46" s="37">
        <f t="shared" si="2"/>
        <v>12768.612304999999</v>
      </c>
      <c r="E46" s="37">
        <f t="shared" si="2"/>
        <v>12994.024902000001</v>
      </c>
      <c r="F46" s="37">
        <f t="shared" si="2"/>
        <v>13343.116699</v>
      </c>
      <c r="G46" s="37">
        <f t="shared" si="2"/>
        <v>13584.045409999999</v>
      </c>
      <c r="H46" s="37">
        <f t="shared" si="2"/>
        <v>13388.437011</v>
      </c>
      <c r="I46" s="37">
        <f t="shared" si="2"/>
        <v>13085.345215000001</v>
      </c>
      <c r="J46" s="37">
        <f t="shared" si="2"/>
        <v>13100.290527000001</v>
      </c>
      <c r="K46" s="37">
        <f t="shared" si="2"/>
        <v>13059.417969</v>
      </c>
      <c r="L46" s="37">
        <f t="shared" si="2"/>
        <v>12867.778321</v>
      </c>
      <c r="M46" s="37">
        <f t="shared" si="2"/>
        <v>12812.703125</v>
      </c>
      <c r="N46" s="37">
        <f t="shared" si="2"/>
        <v>12778.740234000001</v>
      </c>
      <c r="O46" s="37">
        <f t="shared" si="2"/>
        <v>12725.466308999999</v>
      </c>
      <c r="P46" s="37">
        <f t="shared" si="2"/>
        <v>12671.220702999999</v>
      </c>
      <c r="Q46" s="37">
        <f t="shared" si="2"/>
        <v>12655.050781</v>
      </c>
      <c r="R46" s="37">
        <f t="shared" si="2"/>
        <v>12537.340821</v>
      </c>
      <c r="S46" s="37">
        <f t="shared" si="2"/>
        <v>12394.868164</v>
      </c>
      <c r="T46" s="37">
        <f t="shared" si="2"/>
        <v>12335.949219</v>
      </c>
      <c r="U46" s="37">
        <f t="shared" si="2"/>
        <v>12269.731444999999</v>
      </c>
      <c r="V46" s="37">
        <f t="shared" si="2"/>
        <v>12175.175293</v>
      </c>
      <c r="W46" s="37">
        <f t="shared" si="2"/>
        <v>12097.820312</v>
      </c>
      <c r="X46" s="37">
        <f t="shared" si="2"/>
        <v>12039.730957</v>
      </c>
      <c r="Y46" s="37">
        <f t="shared" si="2"/>
        <v>11946.957031</v>
      </c>
      <c r="Z46" s="37">
        <f t="shared" si="2"/>
        <v>11867.537597999999</v>
      </c>
      <c r="AA46" s="37">
        <f t="shared" si="2"/>
        <v>11890.537597999999</v>
      </c>
      <c r="AB46" s="37">
        <f t="shared" si="2"/>
        <v>11777.694336</v>
      </c>
      <c r="AC46" s="37">
        <f t="shared" si="2"/>
        <v>11648.639159999999</v>
      </c>
      <c r="AD46" s="37">
        <f t="shared" si="2"/>
        <v>11641.577149000001</v>
      </c>
      <c r="AE46" s="37">
        <f t="shared" si="2"/>
        <v>11493.403807999999</v>
      </c>
      <c r="AF46" s="37">
        <f t="shared" si="2"/>
        <v>11326.558105</v>
      </c>
      <c r="AG46" s="37"/>
    </row>
    <row r="47" spans="1:33">
      <c r="A47" s="32" t="s">
        <v>3083</v>
      </c>
      <c r="B47" s="15">
        <f t="shared" ref="B47:AF47" si="3">B42</f>
        <v>2020</v>
      </c>
      <c r="C47" s="15">
        <f t="shared" si="3"/>
        <v>2021</v>
      </c>
      <c r="D47" s="15">
        <f t="shared" si="3"/>
        <v>2022</v>
      </c>
      <c r="E47" s="15">
        <f t="shared" si="3"/>
        <v>2023</v>
      </c>
      <c r="F47" s="15">
        <f t="shared" si="3"/>
        <v>2024</v>
      </c>
      <c r="G47" s="15">
        <f t="shared" si="3"/>
        <v>2025</v>
      </c>
      <c r="H47" s="15">
        <f t="shared" si="3"/>
        <v>2026</v>
      </c>
      <c r="I47" s="15">
        <f t="shared" si="3"/>
        <v>2027</v>
      </c>
      <c r="J47" s="15">
        <f t="shared" si="3"/>
        <v>2028</v>
      </c>
      <c r="K47" s="15">
        <f t="shared" si="3"/>
        <v>2029</v>
      </c>
      <c r="L47" s="15">
        <f t="shared" si="3"/>
        <v>2030</v>
      </c>
      <c r="M47" s="15">
        <f t="shared" si="3"/>
        <v>2031</v>
      </c>
      <c r="N47" s="15">
        <f t="shared" si="3"/>
        <v>2032</v>
      </c>
      <c r="O47" s="15">
        <f t="shared" si="3"/>
        <v>2033</v>
      </c>
      <c r="P47" s="15">
        <f t="shared" si="3"/>
        <v>2034</v>
      </c>
      <c r="Q47" s="15">
        <f t="shared" si="3"/>
        <v>2035</v>
      </c>
      <c r="R47" s="15">
        <f t="shared" si="3"/>
        <v>2036</v>
      </c>
      <c r="S47" s="15">
        <f t="shared" si="3"/>
        <v>2037</v>
      </c>
      <c r="T47" s="15">
        <f t="shared" si="3"/>
        <v>2038</v>
      </c>
      <c r="U47" s="15">
        <f t="shared" si="3"/>
        <v>2039</v>
      </c>
      <c r="V47" s="15">
        <f t="shared" si="3"/>
        <v>2040</v>
      </c>
      <c r="W47" s="15">
        <f t="shared" si="3"/>
        <v>2041</v>
      </c>
      <c r="X47" s="15">
        <f t="shared" si="3"/>
        <v>2042</v>
      </c>
      <c r="Y47" s="15">
        <f t="shared" si="3"/>
        <v>2043</v>
      </c>
      <c r="Z47" s="15">
        <f t="shared" si="3"/>
        <v>2044</v>
      </c>
      <c r="AA47" s="15">
        <f t="shared" si="3"/>
        <v>2045</v>
      </c>
      <c r="AB47" s="15">
        <f t="shared" si="3"/>
        <v>2046</v>
      </c>
      <c r="AC47" s="15">
        <f t="shared" si="3"/>
        <v>2047</v>
      </c>
      <c r="AD47" s="15">
        <f t="shared" si="3"/>
        <v>2048</v>
      </c>
      <c r="AE47" s="15">
        <f t="shared" si="3"/>
        <v>2049</v>
      </c>
      <c r="AF47" s="15">
        <f t="shared" si="3"/>
        <v>2050</v>
      </c>
      <c r="AG47" s="15"/>
    </row>
    <row r="48" spans="1:33">
      <c r="A48" s="39" t="s">
        <v>3084</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row>
    <row r="49" spans="1:37">
      <c r="A49" t="s">
        <v>977</v>
      </c>
      <c r="B49" s="38">
        <f>INDEX('AEO 40'!$E$17:$AJ$60,MATCH($A49,'AEO 40'!$A$17:$A$60,0),MATCH(B$42,'AEO 40'!$E$1:$AJ$1,0))</f>
        <v>41.799618000000002</v>
      </c>
      <c r="C49" s="38">
        <f>INDEX('AEO 40'!$E$17:$AJ$60,MATCH($A49,'AEO 40'!$A$17:$A$60,0),MATCH(C$42,'AEO 40'!$E$1:$AJ$1,0))</f>
        <v>43.725628</v>
      </c>
      <c r="D49" s="38">
        <f>INDEX('AEO 40'!$E$17:$AJ$60,MATCH($A49,'AEO 40'!$A$17:$A$60,0),MATCH(D$42,'AEO 40'!$E$1:$AJ$1,0))</f>
        <v>44.206856000000002</v>
      </c>
      <c r="E49" s="38">
        <f>INDEX('AEO 40'!$E$17:$AJ$60,MATCH($A49,'AEO 40'!$A$17:$A$60,0),MATCH(E$42,'AEO 40'!$E$1:$AJ$1,0))</f>
        <v>44.834556999999997</v>
      </c>
      <c r="F49" s="38">
        <f>INDEX('AEO 40'!$E$17:$AJ$60,MATCH($A49,'AEO 40'!$A$17:$A$60,0),MATCH(F$42,'AEO 40'!$E$1:$AJ$1,0))</f>
        <v>45.396872999999999</v>
      </c>
      <c r="G49" s="38">
        <f>INDEX('AEO 40'!$E$17:$AJ$60,MATCH($A49,'AEO 40'!$A$17:$A$60,0),MATCH(G$42,'AEO 40'!$E$1:$AJ$1,0))</f>
        <v>45.904418999999997</v>
      </c>
      <c r="H49" s="38">
        <f>INDEX('AEO 40'!$E$17:$AJ$60,MATCH($A49,'AEO 40'!$A$17:$A$60,0),MATCH(H$42,'AEO 40'!$E$1:$AJ$1,0))</f>
        <v>46.549140999999999</v>
      </c>
      <c r="I49" s="38">
        <f>INDEX('AEO 40'!$E$17:$AJ$60,MATCH($A49,'AEO 40'!$A$17:$A$60,0),MATCH(I$42,'AEO 40'!$E$1:$AJ$1,0))</f>
        <v>46.557521999999999</v>
      </c>
      <c r="J49" s="38">
        <f>INDEX('AEO 40'!$E$17:$AJ$60,MATCH($A49,'AEO 40'!$A$17:$A$60,0),MATCH(J$42,'AEO 40'!$E$1:$AJ$1,0))</f>
        <v>46.492728999999997</v>
      </c>
      <c r="K49" s="38">
        <f>INDEX('AEO 40'!$E$17:$AJ$60,MATCH($A49,'AEO 40'!$A$17:$A$60,0),MATCH(K$42,'AEO 40'!$E$1:$AJ$1,0))</f>
        <v>46.427345000000003</v>
      </c>
      <c r="L49" s="38">
        <f>INDEX('AEO 40'!$E$17:$AJ$60,MATCH($A49,'AEO 40'!$A$17:$A$60,0),MATCH(L$42,'AEO 40'!$E$1:$AJ$1,0))</f>
        <v>46.381999999999998</v>
      </c>
      <c r="M49" s="38">
        <f>INDEX('AEO 40'!$E$17:$AJ$60,MATCH($A49,'AEO 40'!$A$17:$A$60,0),MATCH(M$42,'AEO 40'!$E$1:$AJ$1,0))</f>
        <v>46.339816999999996</v>
      </c>
      <c r="N49" s="38">
        <f>INDEX('AEO 40'!$E$17:$AJ$60,MATCH($A49,'AEO 40'!$A$17:$A$60,0),MATCH(N$42,'AEO 40'!$E$1:$AJ$1,0))</f>
        <v>46.277225000000001</v>
      </c>
      <c r="O49" s="38">
        <f>INDEX('AEO 40'!$E$17:$AJ$60,MATCH($A49,'AEO 40'!$A$17:$A$60,0),MATCH(O$42,'AEO 40'!$E$1:$AJ$1,0))</f>
        <v>46.229134000000002</v>
      </c>
      <c r="P49" s="38">
        <f>INDEX('AEO 40'!$E$17:$AJ$60,MATCH($A49,'AEO 40'!$A$17:$A$60,0),MATCH(P$42,'AEO 40'!$E$1:$AJ$1,0))</f>
        <v>46.176754000000003</v>
      </c>
      <c r="Q49" s="38">
        <f>INDEX('AEO 40'!$E$17:$AJ$60,MATCH($A49,'AEO 40'!$A$17:$A$60,0),MATCH(Q$42,'AEO 40'!$E$1:$AJ$1,0))</f>
        <v>46.111888999999998</v>
      </c>
      <c r="R49" s="38">
        <f>INDEX('AEO 40'!$E$17:$AJ$60,MATCH($A49,'AEO 40'!$A$17:$A$60,0),MATCH(R$42,'AEO 40'!$E$1:$AJ$1,0))</f>
        <v>46.038218999999998</v>
      </c>
      <c r="S49" s="38">
        <f>INDEX('AEO 40'!$E$17:$AJ$60,MATCH($A49,'AEO 40'!$A$17:$A$60,0),MATCH(S$42,'AEO 40'!$E$1:$AJ$1,0))</f>
        <v>45.977187999999998</v>
      </c>
      <c r="T49" s="38">
        <f>INDEX('AEO 40'!$E$17:$AJ$60,MATCH($A49,'AEO 40'!$A$17:$A$60,0),MATCH(T$42,'AEO 40'!$E$1:$AJ$1,0))</f>
        <v>45.919724000000002</v>
      </c>
      <c r="U49" s="38">
        <f>INDEX('AEO 40'!$E$17:$AJ$60,MATCH($A49,'AEO 40'!$A$17:$A$60,0),MATCH(U$42,'AEO 40'!$E$1:$AJ$1,0))</f>
        <v>45.853873999999998</v>
      </c>
      <c r="V49" s="38">
        <f>INDEX('AEO 40'!$E$17:$AJ$60,MATCH($A49,'AEO 40'!$A$17:$A$60,0),MATCH(V$42,'AEO 40'!$E$1:$AJ$1,0))</f>
        <v>45.786766</v>
      </c>
      <c r="W49" s="38">
        <f>INDEX('AEO 40'!$E$17:$AJ$60,MATCH($A49,'AEO 40'!$A$17:$A$60,0),MATCH(W$42,'AEO 40'!$E$1:$AJ$1,0))</f>
        <v>45.726635000000002</v>
      </c>
      <c r="X49" s="38">
        <f>INDEX('AEO 40'!$E$17:$AJ$60,MATCH($A49,'AEO 40'!$A$17:$A$60,0),MATCH(X$42,'AEO 40'!$E$1:$AJ$1,0))</f>
        <v>45.664349000000001</v>
      </c>
      <c r="Y49" s="38">
        <f>INDEX('AEO 40'!$E$17:$AJ$60,MATCH($A49,'AEO 40'!$A$17:$A$60,0),MATCH(Y$42,'AEO 40'!$E$1:$AJ$1,0))</f>
        <v>45.600501999999999</v>
      </c>
      <c r="Z49" s="38">
        <f>INDEX('AEO 40'!$E$17:$AJ$60,MATCH($A49,'AEO 40'!$A$17:$A$60,0),MATCH(Z$42,'AEO 40'!$E$1:$AJ$1,0))</f>
        <v>45.544719999999998</v>
      </c>
      <c r="AA49" s="38">
        <f>INDEX('AEO 40'!$E$17:$AJ$60,MATCH($A49,'AEO 40'!$A$17:$A$60,0),MATCH(AA$42,'AEO 40'!$E$1:$AJ$1,0))</f>
        <v>45.488106000000002</v>
      </c>
      <c r="AB49" s="38">
        <f>INDEX('AEO 40'!$E$17:$AJ$60,MATCH($A49,'AEO 40'!$A$17:$A$60,0),MATCH(AB$42,'AEO 40'!$E$1:$AJ$1,0))</f>
        <v>45.432502999999997</v>
      </c>
      <c r="AC49" s="38">
        <f>INDEX('AEO 40'!$E$17:$AJ$60,MATCH($A49,'AEO 40'!$A$17:$A$60,0),MATCH(AC$42,'AEO 40'!$E$1:$AJ$1,0))</f>
        <v>45.378571000000001</v>
      </c>
      <c r="AD49" s="38">
        <f>INDEX('AEO 40'!$E$17:$AJ$60,MATCH($A49,'AEO 40'!$A$17:$A$60,0),MATCH(AD$42,'AEO 40'!$E$1:$AJ$1,0))</f>
        <v>45.317413000000002</v>
      </c>
      <c r="AE49" s="38">
        <f>INDEX('AEO 40'!$E$17:$AJ$60,MATCH($A49,'AEO 40'!$A$17:$A$60,0),MATCH(AE$42,'AEO 40'!$E$1:$AJ$1,0))</f>
        <v>45.261752999999999</v>
      </c>
      <c r="AF49" s="38">
        <f>INDEX('AEO 40'!$E$17:$AJ$60,MATCH($A49,'AEO 40'!$A$17:$A$60,0),MATCH(AF$42,'AEO 40'!$E$1:$AJ$1,0))</f>
        <v>45.207706000000002</v>
      </c>
      <c r="AG49" s="38"/>
    </row>
    <row r="50" spans="1:37">
      <c r="A50" t="s">
        <v>1034</v>
      </c>
      <c r="B50" s="38">
        <f>INDEX('AEO 40'!$E$17:$AJ$60,MATCH($A50,'AEO 40'!$A$17:$A$60,0),MATCH(B$42,'AEO 40'!$E$1:$AJ$1,0))</f>
        <v>30.781351000000001</v>
      </c>
      <c r="C50" s="38">
        <f>INDEX('AEO 40'!$E$17:$AJ$60,MATCH($A50,'AEO 40'!$A$17:$A$60,0),MATCH(C$42,'AEO 40'!$E$1:$AJ$1,0))</f>
        <v>31.734869</v>
      </c>
      <c r="D50" s="38">
        <f>INDEX('AEO 40'!$E$17:$AJ$60,MATCH($A50,'AEO 40'!$A$17:$A$60,0),MATCH(D$42,'AEO 40'!$E$1:$AJ$1,0))</f>
        <v>32.215733</v>
      </c>
      <c r="E50" s="38">
        <f>INDEX('AEO 40'!$E$17:$AJ$60,MATCH($A50,'AEO 40'!$A$17:$A$60,0),MATCH(E$42,'AEO 40'!$E$1:$AJ$1,0))</f>
        <v>32.607708000000002</v>
      </c>
      <c r="F50" s="38">
        <f>INDEX('AEO 40'!$E$17:$AJ$60,MATCH($A50,'AEO 40'!$A$17:$A$60,0),MATCH(F$42,'AEO 40'!$E$1:$AJ$1,0))</f>
        <v>32.887383</v>
      </c>
      <c r="G50" s="38">
        <f>INDEX('AEO 40'!$E$17:$AJ$60,MATCH($A50,'AEO 40'!$A$17:$A$60,0),MATCH(G$42,'AEO 40'!$E$1:$AJ$1,0))</f>
        <v>33.219242000000001</v>
      </c>
      <c r="H50" s="38">
        <f>INDEX('AEO 40'!$E$17:$AJ$60,MATCH($A50,'AEO 40'!$A$17:$A$60,0),MATCH(H$42,'AEO 40'!$E$1:$AJ$1,0))</f>
        <v>33.306679000000003</v>
      </c>
      <c r="I50" s="38">
        <f>INDEX('AEO 40'!$E$17:$AJ$60,MATCH($A50,'AEO 40'!$A$17:$A$60,0),MATCH(I$42,'AEO 40'!$E$1:$AJ$1,0))</f>
        <v>33.296996999999998</v>
      </c>
      <c r="J50" s="38">
        <f>INDEX('AEO 40'!$E$17:$AJ$60,MATCH($A50,'AEO 40'!$A$17:$A$60,0),MATCH(J$42,'AEO 40'!$E$1:$AJ$1,0))</f>
        <v>33.293453</v>
      </c>
      <c r="K50" s="38">
        <f>INDEX('AEO 40'!$E$17:$AJ$60,MATCH($A50,'AEO 40'!$A$17:$A$60,0),MATCH(K$42,'AEO 40'!$E$1:$AJ$1,0))</f>
        <v>33.279564000000001</v>
      </c>
      <c r="L50" s="38">
        <f>INDEX('AEO 40'!$E$17:$AJ$60,MATCH($A50,'AEO 40'!$A$17:$A$60,0),MATCH(L$42,'AEO 40'!$E$1:$AJ$1,0))</f>
        <v>33.274303000000003</v>
      </c>
      <c r="M50" s="38">
        <f>INDEX('AEO 40'!$E$17:$AJ$60,MATCH($A50,'AEO 40'!$A$17:$A$60,0),MATCH(M$42,'AEO 40'!$E$1:$AJ$1,0))</f>
        <v>33.249251999999998</v>
      </c>
      <c r="N50" s="38">
        <f>INDEX('AEO 40'!$E$17:$AJ$60,MATCH($A50,'AEO 40'!$A$17:$A$60,0),MATCH(N$42,'AEO 40'!$E$1:$AJ$1,0))</f>
        <v>33.221687000000003</v>
      </c>
      <c r="O50" s="38">
        <f>INDEX('AEO 40'!$E$17:$AJ$60,MATCH($A50,'AEO 40'!$A$17:$A$60,0),MATCH(O$42,'AEO 40'!$E$1:$AJ$1,0))</f>
        <v>33.185428999999999</v>
      </c>
      <c r="P50" s="38">
        <f>INDEX('AEO 40'!$E$17:$AJ$60,MATCH($A50,'AEO 40'!$A$17:$A$60,0),MATCH(P$42,'AEO 40'!$E$1:$AJ$1,0))</f>
        <v>33.157100999999997</v>
      </c>
      <c r="Q50" s="38">
        <f>INDEX('AEO 40'!$E$17:$AJ$60,MATCH($A50,'AEO 40'!$A$17:$A$60,0),MATCH(Q$42,'AEO 40'!$E$1:$AJ$1,0))</f>
        <v>33.122115999999998</v>
      </c>
      <c r="R50" s="38">
        <f>INDEX('AEO 40'!$E$17:$AJ$60,MATCH($A50,'AEO 40'!$A$17:$A$60,0),MATCH(R$42,'AEO 40'!$E$1:$AJ$1,0))</f>
        <v>33.086300000000001</v>
      </c>
      <c r="S50" s="38">
        <f>INDEX('AEO 40'!$E$17:$AJ$60,MATCH($A50,'AEO 40'!$A$17:$A$60,0),MATCH(S$42,'AEO 40'!$E$1:$AJ$1,0))</f>
        <v>33.052925000000002</v>
      </c>
      <c r="T50" s="38">
        <f>INDEX('AEO 40'!$E$17:$AJ$60,MATCH($A50,'AEO 40'!$A$17:$A$60,0),MATCH(T$42,'AEO 40'!$E$1:$AJ$1,0))</f>
        <v>33.036205000000002</v>
      </c>
      <c r="U50" s="38">
        <f>INDEX('AEO 40'!$E$17:$AJ$60,MATCH($A50,'AEO 40'!$A$17:$A$60,0),MATCH(U$42,'AEO 40'!$E$1:$AJ$1,0))</f>
        <v>33.002163000000003</v>
      </c>
      <c r="V50" s="38">
        <f>INDEX('AEO 40'!$E$17:$AJ$60,MATCH($A50,'AEO 40'!$A$17:$A$60,0),MATCH(V$42,'AEO 40'!$E$1:$AJ$1,0))</f>
        <v>32.977539</v>
      </c>
      <c r="W50" s="38">
        <f>INDEX('AEO 40'!$E$17:$AJ$60,MATCH($A50,'AEO 40'!$A$17:$A$60,0),MATCH(W$42,'AEO 40'!$E$1:$AJ$1,0))</f>
        <v>32.955719000000002</v>
      </c>
      <c r="X50" s="38">
        <f>INDEX('AEO 40'!$E$17:$AJ$60,MATCH($A50,'AEO 40'!$A$17:$A$60,0),MATCH(X$42,'AEO 40'!$E$1:$AJ$1,0))</f>
        <v>32.935600000000001</v>
      </c>
      <c r="Y50" s="38">
        <f>INDEX('AEO 40'!$E$17:$AJ$60,MATCH($A50,'AEO 40'!$A$17:$A$60,0),MATCH(Y$42,'AEO 40'!$E$1:$AJ$1,0))</f>
        <v>32.913573999999997</v>
      </c>
      <c r="Z50" s="38">
        <f>INDEX('AEO 40'!$E$17:$AJ$60,MATCH($A50,'AEO 40'!$A$17:$A$60,0),MATCH(Z$42,'AEO 40'!$E$1:$AJ$1,0))</f>
        <v>32.894779</v>
      </c>
      <c r="AA50" s="38">
        <f>INDEX('AEO 40'!$E$17:$AJ$60,MATCH($A50,'AEO 40'!$A$17:$A$60,0),MATCH(AA$42,'AEO 40'!$E$1:$AJ$1,0))</f>
        <v>32.875202000000002</v>
      </c>
      <c r="AB50" s="38">
        <f>INDEX('AEO 40'!$E$17:$AJ$60,MATCH($A50,'AEO 40'!$A$17:$A$60,0),MATCH(AB$42,'AEO 40'!$E$1:$AJ$1,0))</f>
        <v>32.853752</v>
      </c>
      <c r="AC50" s="38">
        <f>INDEX('AEO 40'!$E$17:$AJ$60,MATCH($A50,'AEO 40'!$A$17:$A$60,0),MATCH(AC$42,'AEO 40'!$E$1:$AJ$1,0))</f>
        <v>32.834758999999998</v>
      </c>
      <c r="AD50" s="38">
        <f>INDEX('AEO 40'!$E$17:$AJ$60,MATCH($A50,'AEO 40'!$A$17:$A$60,0),MATCH(AD$42,'AEO 40'!$E$1:$AJ$1,0))</f>
        <v>32.812449999999998</v>
      </c>
      <c r="AE50" s="38">
        <f>INDEX('AEO 40'!$E$17:$AJ$60,MATCH($A50,'AEO 40'!$A$17:$A$60,0),MATCH(AE$42,'AEO 40'!$E$1:$AJ$1,0))</f>
        <v>32.792171000000003</v>
      </c>
      <c r="AF50" s="38">
        <f>INDEX('AEO 40'!$E$17:$AJ$60,MATCH($A50,'AEO 40'!$A$17:$A$60,0),MATCH(AF$42,'AEO 40'!$E$1:$AJ$1,0))</f>
        <v>32.77158</v>
      </c>
      <c r="AG50" s="38"/>
    </row>
    <row r="51" spans="1:37">
      <c r="A51" s="40" t="s">
        <v>3085</v>
      </c>
      <c r="B51" s="41">
        <f t="shared" ref="B51:AF51" si="4">SUM(B44/B46*B49,B45/B46*B50)</f>
        <v>35.242751509262455</v>
      </c>
      <c r="C51" s="41">
        <f t="shared" si="4"/>
        <v>36.475683568404435</v>
      </c>
      <c r="D51" s="41">
        <f t="shared" si="4"/>
        <v>37.139188391581598</v>
      </c>
      <c r="E51" s="41">
        <f t="shared" si="4"/>
        <v>37.573551040908924</v>
      </c>
      <c r="F51" s="41">
        <f t="shared" si="4"/>
        <v>37.886712394921958</v>
      </c>
      <c r="G51" s="41">
        <f t="shared" si="4"/>
        <v>38.230509600699961</v>
      </c>
      <c r="H51" s="41">
        <f t="shared" si="4"/>
        <v>38.525182435548174</v>
      </c>
      <c r="I51" s="41">
        <f t="shared" si="4"/>
        <v>38.523768560031357</v>
      </c>
      <c r="J51" s="41">
        <f t="shared" si="4"/>
        <v>38.492874275098863</v>
      </c>
      <c r="K51" s="41">
        <f t="shared" si="4"/>
        <v>38.464891840361503</v>
      </c>
      <c r="L51" s="41">
        <f t="shared" si="4"/>
        <v>38.519429037515962</v>
      </c>
      <c r="M51" s="41">
        <f t="shared" si="4"/>
        <v>38.48951016930063</v>
      </c>
      <c r="N51" s="41">
        <f t="shared" si="4"/>
        <v>38.456319269641085</v>
      </c>
      <c r="O51" s="41">
        <f t="shared" si="4"/>
        <v>38.420314114419391</v>
      </c>
      <c r="P51" s="41">
        <f t="shared" si="4"/>
        <v>38.404138067396595</v>
      </c>
      <c r="Q51" s="41">
        <f t="shared" si="4"/>
        <v>38.323166670709242</v>
      </c>
      <c r="R51" s="41">
        <f t="shared" si="4"/>
        <v>38.239923046148803</v>
      </c>
      <c r="S51" s="41">
        <f t="shared" si="4"/>
        <v>38.17830989951451</v>
      </c>
      <c r="T51" s="41">
        <f t="shared" si="4"/>
        <v>38.132549843684103</v>
      </c>
      <c r="U51" s="41">
        <f t="shared" si="4"/>
        <v>38.055832793451806</v>
      </c>
      <c r="V51" s="41">
        <f t="shared" si="4"/>
        <v>37.99280849581406</v>
      </c>
      <c r="W51" s="41">
        <f t="shared" si="4"/>
        <v>37.937048363847381</v>
      </c>
      <c r="X51" s="41">
        <f t="shared" si="4"/>
        <v>37.875130409251085</v>
      </c>
      <c r="Y51" s="41">
        <f t="shared" si="4"/>
        <v>37.81559038687552</v>
      </c>
      <c r="Z51" s="41">
        <f t="shared" si="4"/>
        <v>37.766269448912446</v>
      </c>
      <c r="AA51" s="41">
        <f t="shared" si="4"/>
        <v>37.724640263314726</v>
      </c>
      <c r="AB51" s="41">
        <f t="shared" si="4"/>
        <v>37.665616214432262</v>
      </c>
      <c r="AC51" s="41">
        <f t="shared" si="4"/>
        <v>37.610228489359017</v>
      </c>
      <c r="AD51" s="41">
        <f t="shared" si="4"/>
        <v>37.544529992321401</v>
      </c>
      <c r="AE51" s="41">
        <f t="shared" si="4"/>
        <v>37.492850541875626</v>
      </c>
      <c r="AF51" s="41">
        <f t="shared" si="4"/>
        <v>37.441127639445035</v>
      </c>
      <c r="AG51" s="41"/>
    </row>
    <row r="52" spans="1:37">
      <c r="A52" s="32" t="s">
        <v>3086</v>
      </c>
      <c r="B52" s="15">
        <f t="shared" ref="B52:AF52" si="5">B47</f>
        <v>2020</v>
      </c>
      <c r="C52" s="15">
        <f t="shared" si="5"/>
        <v>2021</v>
      </c>
      <c r="D52" s="15">
        <f t="shared" si="5"/>
        <v>2022</v>
      </c>
      <c r="E52" s="15">
        <f t="shared" si="5"/>
        <v>2023</v>
      </c>
      <c r="F52" s="15">
        <f t="shared" si="5"/>
        <v>2024</v>
      </c>
      <c r="G52" s="15">
        <f t="shared" si="5"/>
        <v>2025</v>
      </c>
      <c r="H52" s="15">
        <f t="shared" si="5"/>
        <v>2026</v>
      </c>
      <c r="I52" s="15">
        <f t="shared" si="5"/>
        <v>2027</v>
      </c>
      <c r="J52" s="15">
        <f t="shared" si="5"/>
        <v>2028</v>
      </c>
      <c r="K52" s="15">
        <f t="shared" si="5"/>
        <v>2029</v>
      </c>
      <c r="L52" s="15">
        <f t="shared" si="5"/>
        <v>2030</v>
      </c>
      <c r="M52" s="15">
        <f t="shared" si="5"/>
        <v>2031</v>
      </c>
      <c r="N52" s="15">
        <f t="shared" si="5"/>
        <v>2032</v>
      </c>
      <c r="O52" s="15">
        <f t="shared" si="5"/>
        <v>2033</v>
      </c>
      <c r="P52" s="15">
        <f t="shared" si="5"/>
        <v>2034</v>
      </c>
      <c r="Q52" s="15">
        <f t="shared" si="5"/>
        <v>2035</v>
      </c>
      <c r="R52" s="15">
        <f t="shared" si="5"/>
        <v>2036</v>
      </c>
      <c r="S52" s="15">
        <f t="shared" si="5"/>
        <v>2037</v>
      </c>
      <c r="T52" s="15">
        <f t="shared" si="5"/>
        <v>2038</v>
      </c>
      <c r="U52" s="15">
        <f t="shared" si="5"/>
        <v>2039</v>
      </c>
      <c r="V52" s="15">
        <f t="shared" si="5"/>
        <v>2040</v>
      </c>
      <c r="W52" s="15">
        <f t="shared" si="5"/>
        <v>2041</v>
      </c>
      <c r="X52" s="15">
        <f t="shared" si="5"/>
        <v>2042</v>
      </c>
      <c r="Y52" s="15">
        <f t="shared" si="5"/>
        <v>2043</v>
      </c>
      <c r="Z52" s="15">
        <f t="shared" si="5"/>
        <v>2044</v>
      </c>
      <c r="AA52" s="15">
        <f t="shared" si="5"/>
        <v>2045</v>
      </c>
      <c r="AB52" s="15">
        <f t="shared" si="5"/>
        <v>2046</v>
      </c>
      <c r="AC52" s="15">
        <f t="shared" si="5"/>
        <v>2047</v>
      </c>
      <c r="AD52" s="15">
        <f t="shared" si="5"/>
        <v>2048</v>
      </c>
      <c r="AE52" s="15">
        <f t="shared" si="5"/>
        <v>2049</v>
      </c>
      <c r="AF52" s="15">
        <f t="shared" si="5"/>
        <v>2050</v>
      </c>
      <c r="AG52" s="15"/>
    </row>
    <row r="53" spans="1:37">
      <c r="A53" s="39" t="s">
        <v>3087</v>
      </c>
    </row>
    <row r="54" spans="1:37">
      <c r="A54" s="44" t="s">
        <v>156</v>
      </c>
      <c r="B54" s="38">
        <f>INDEX('AEO 7'!$C$18:$AH$85,MATCH($A54,'AEO 7'!$A$18:$A$85,0),MATCH(B$42,'AEO 7'!$C$1:$AH$1,0))</f>
        <v>35.306621999999997</v>
      </c>
      <c r="C54" s="38">
        <f>INDEX('AEO 7'!$C$18:$AH$85,MATCH($A54,'AEO 7'!$A$18:$A$85,0),MATCH(C$42,'AEO 7'!$C$1:$AH$1,0))</f>
        <v>36.467899000000003</v>
      </c>
      <c r="D54" s="38">
        <f>INDEX('AEO 7'!$C$18:$AH$85,MATCH($A54,'AEO 7'!$A$18:$A$85,0),MATCH(D$42,'AEO 7'!$C$1:$AH$1,0))</f>
        <v>37.145805000000003</v>
      </c>
      <c r="E54" s="38">
        <f>INDEX('AEO 7'!$C$18:$AH$85,MATCH($A54,'AEO 7'!$A$18:$A$85,0),MATCH(E$42,'AEO 7'!$C$1:$AH$1,0))</f>
        <v>37.564754000000001</v>
      </c>
      <c r="F54" s="38">
        <f>INDEX('AEO 7'!$C$18:$AH$85,MATCH($A54,'AEO 7'!$A$18:$A$85,0),MATCH(F$42,'AEO 7'!$C$1:$AH$1,0))</f>
        <v>37.869587000000003</v>
      </c>
      <c r="G54" s="38">
        <f>INDEX('AEO 7'!$C$18:$AH$85,MATCH($A54,'AEO 7'!$A$18:$A$85,0),MATCH(G$42,'AEO 7'!$C$1:$AH$1,0))</f>
        <v>38.261166000000003</v>
      </c>
      <c r="H54" s="38">
        <f>INDEX('AEO 7'!$C$18:$AH$85,MATCH($A54,'AEO 7'!$A$18:$A$85,0),MATCH(H$42,'AEO 7'!$C$1:$AH$1,0))</f>
        <v>38.678328999999998</v>
      </c>
      <c r="I54" s="38">
        <f>INDEX('AEO 7'!$C$18:$AH$85,MATCH($A54,'AEO 7'!$A$18:$A$85,0),MATCH(I$42,'AEO 7'!$C$1:$AH$1,0))</f>
        <v>38.782119999999999</v>
      </c>
      <c r="J54" s="38">
        <f>INDEX('AEO 7'!$C$18:$AH$85,MATCH($A54,'AEO 7'!$A$18:$A$85,0),MATCH(J$42,'AEO 7'!$C$1:$AH$1,0))</f>
        <v>38.833714000000001</v>
      </c>
      <c r="K54" s="38">
        <f>INDEX('AEO 7'!$C$18:$AH$85,MATCH($A54,'AEO 7'!$A$18:$A$85,0),MATCH(K$42,'AEO 7'!$C$1:$AH$1,0))</f>
        <v>38.876083000000001</v>
      </c>
      <c r="L54" s="38">
        <f>INDEX('AEO 7'!$C$18:$AH$85,MATCH($A54,'AEO 7'!$A$18:$A$85,0),MATCH(L$42,'AEO 7'!$C$1:$AH$1,0))</f>
        <v>39.031016999999999</v>
      </c>
      <c r="M54" s="38">
        <f>INDEX('AEO 7'!$C$18:$AH$85,MATCH($A54,'AEO 7'!$A$18:$A$85,0),MATCH(M$42,'AEO 7'!$C$1:$AH$1,0))</f>
        <v>39.097121999999999</v>
      </c>
      <c r="N54" s="38">
        <f>INDEX('AEO 7'!$C$18:$AH$85,MATCH($A54,'AEO 7'!$A$18:$A$85,0),MATCH(N$42,'AEO 7'!$C$1:$AH$1,0))</f>
        <v>39.178814000000003</v>
      </c>
      <c r="O54" s="38">
        <f>INDEX('AEO 7'!$C$18:$AH$85,MATCH($A54,'AEO 7'!$A$18:$A$85,0),MATCH(O$42,'AEO 7'!$C$1:$AH$1,0))</f>
        <v>39.263396999999998</v>
      </c>
      <c r="P54" s="38">
        <f>INDEX('AEO 7'!$C$18:$AH$85,MATCH($A54,'AEO 7'!$A$18:$A$85,0),MATCH(P$42,'AEO 7'!$C$1:$AH$1,0))</f>
        <v>39.380603999999998</v>
      </c>
      <c r="Q54" s="38">
        <f>INDEX('AEO 7'!$C$18:$AH$85,MATCH($A54,'AEO 7'!$A$18:$A$85,0),MATCH(Q$42,'AEO 7'!$C$1:$AH$1,0))</f>
        <v>39.428646000000001</v>
      </c>
      <c r="R54" s="38">
        <f>INDEX('AEO 7'!$C$18:$AH$85,MATCH($A54,'AEO 7'!$A$18:$A$85,0),MATCH(R$42,'AEO 7'!$C$1:$AH$1,0))</f>
        <v>39.476784000000002</v>
      </c>
      <c r="S54" s="38">
        <f>INDEX('AEO 7'!$C$18:$AH$85,MATCH($A54,'AEO 7'!$A$18:$A$85,0),MATCH(S$42,'AEO 7'!$C$1:$AH$1,0))</f>
        <v>39.553840999999998</v>
      </c>
      <c r="T54" s="38">
        <f>INDEX('AEO 7'!$C$18:$AH$85,MATCH($A54,'AEO 7'!$A$18:$A$85,0),MATCH(T$42,'AEO 7'!$C$1:$AH$1,0))</f>
        <v>39.655147999999997</v>
      </c>
      <c r="U54" s="38">
        <f>INDEX('AEO 7'!$C$18:$AH$85,MATCH($A54,'AEO 7'!$A$18:$A$85,0),MATCH(U$42,'AEO 7'!$C$1:$AH$1,0))</f>
        <v>39.718604999999997</v>
      </c>
      <c r="V54" s="38">
        <f>INDEX('AEO 7'!$C$18:$AH$85,MATCH($A54,'AEO 7'!$A$18:$A$85,0),MATCH(V$42,'AEO 7'!$C$1:$AH$1,0))</f>
        <v>39.800255</v>
      </c>
      <c r="W54" s="38">
        <f>INDEX('AEO 7'!$C$18:$AH$85,MATCH($A54,'AEO 7'!$A$18:$A$85,0),MATCH(W$42,'AEO 7'!$C$1:$AH$1,0))</f>
        <v>39.857684999999996</v>
      </c>
      <c r="X54" s="38">
        <f>INDEX('AEO 7'!$C$18:$AH$85,MATCH($A54,'AEO 7'!$A$18:$A$85,0),MATCH(X$42,'AEO 7'!$C$1:$AH$1,0))</f>
        <v>39.902507999999997</v>
      </c>
      <c r="Y54" s="38">
        <f>INDEX('AEO 7'!$C$18:$AH$85,MATCH($A54,'AEO 7'!$A$18:$A$85,0),MATCH(Y$42,'AEO 7'!$C$1:$AH$1,0))</f>
        <v>39.954895</v>
      </c>
      <c r="Z54" s="38">
        <f>INDEX('AEO 7'!$C$18:$AH$85,MATCH($A54,'AEO 7'!$A$18:$A$85,0),MATCH(Z$42,'AEO 7'!$C$1:$AH$1,0))</f>
        <v>40.024872000000002</v>
      </c>
      <c r="AA54" s="38">
        <f>INDEX('AEO 7'!$C$18:$AH$85,MATCH($A54,'AEO 7'!$A$18:$A$85,0),MATCH(AA$42,'AEO 7'!$C$1:$AH$1,0))</f>
        <v>40.112934000000003</v>
      </c>
      <c r="AB54" s="38">
        <f>INDEX('AEO 7'!$C$18:$AH$85,MATCH($A54,'AEO 7'!$A$18:$A$85,0),MATCH(AB$42,'AEO 7'!$C$1:$AH$1,0))</f>
        <v>40.181061</v>
      </c>
      <c r="AC54" s="38">
        <f>INDEX('AEO 7'!$C$18:$AH$85,MATCH($A54,'AEO 7'!$A$18:$A$85,0),MATCH(AC$42,'AEO 7'!$C$1:$AH$1,0))</f>
        <v>40.254047</v>
      </c>
      <c r="AD54" s="38">
        <f>INDEX('AEO 7'!$C$18:$AH$85,MATCH($A54,'AEO 7'!$A$18:$A$85,0),MATCH(AD$42,'AEO 7'!$C$1:$AH$1,0))</f>
        <v>40.320404000000003</v>
      </c>
      <c r="AE54" s="38">
        <f>INDEX('AEO 7'!$C$18:$AH$85,MATCH($A54,'AEO 7'!$A$18:$A$85,0),MATCH(AE$42,'AEO 7'!$C$1:$AH$1,0))</f>
        <v>40.416508</v>
      </c>
      <c r="AF54" s="38">
        <f>INDEX('AEO 7'!$C$18:$AH$85,MATCH($A54,'AEO 7'!$A$18:$A$85,0),MATCH(AF$42,'AEO 7'!$C$1:$AH$1,0))</f>
        <v>40.521500000000003</v>
      </c>
      <c r="AG54" s="38"/>
    </row>
    <row r="55" spans="1:37">
      <c r="A55" s="44" t="s">
        <v>162</v>
      </c>
      <c r="B55" s="38">
        <f>INDEX('AEO 7'!$C$18:$AH$85,MATCH($A55,'AEO 7'!$A$18:$A$85,0),MATCH(B$42,'AEO 7'!$C$1:$AH$1,0))</f>
        <v>28.801698999999999</v>
      </c>
      <c r="C55" s="38">
        <f>INDEX('AEO 7'!$C$18:$AH$85,MATCH($A55,'AEO 7'!$A$18:$A$85,0),MATCH(C$42,'AEO 7'!$C$1:$AH$1,0))</f>
        <v>29.748508000000001</v>
      </c>
      <c r="D55" s="38">
        <f>INDEX('AEO 7'!$C$18:$AH$85,MATCH($A55,'AEO 7'!$A$18:$A$85,0),MATCH(D$42,'AEO 7'!$C$1:$AH$1,0))</f>
        <v>30.302168000000002</v>
      </c>
      <c r="E55" s="38">
        <f>INDEX('AEO 7'!$C$18:$AH$85,MATCH($A55,'AEO 7'!$A$18:$A$85,0),MATCH(E$42,'AEO 7'!$C$1:$AH$1,0))</f>
        <v>30.643736000000001</v>
      </c>
      <c r="F55" s="38">
        <f>INDEX('AEO 7'!$C$18:$AH$85,MATCH($A55,'AEO 7'!$A$18:$A$85,0),MATCH(F$42,'AEO 7'!$C$1:$AH$1,0))</f>
        <v>30.892097</v>
      </c>
      <c r="G55" s="38">
        <f>INDEX('AEO 7'!$C$18:$AH$85,MATCH($A55,'AEO 7'!$A$18:$A$85,0),MATCH(G$42,'AEO 7'!$C$1:$AH$1,0))</f>
        <v>31.211321000000002</v>
      </c>
      <c r="H55" s="38">
        <f>INDEX('AEO 7'!$C$18:$AH$85,MATCH($A55,'AEO 7'!$A$18:$A$85,0),MATCH(H$42,'AEO 7'!$C$1:$AH$1,0))</f>
        <v>31.551421999999999</v>
      </c>
      <c r="I55" s="38">
        <f>INDEX('AEO 7'!$C$18:$AH$85,MATCH($A55,'AEO 7'!$A$18:$A$85,0),MATCH(I$42,'AEO 7'!$C$1:$AH$1,0))</f>
        <v>31.636091</v>
      </c>
      <c r="J55" s="38">
        <f>INDEX('AEO 7'!$C$18:$AH$85,MATCH($A55,'AEO 7'!$A$18:$A$85,0),MATCH(J$42,'AEO 7'!$C$1:$AH$1,0))</f>
        <v>31.678196</v>
      </c>
      <c r="K55" s="38">
        <f>INDEX('AEO 7'!$C$18:$AH$85,MATCH($A55,'AEO 7'!$A$18:$A$85,0),MATCH(K$42,'AEO 7'!$C$1:$AH$1,0))</f>
        <v>31.712803000000001</v>
      </c>
      <c r="L55" s="38">
        <f>INDEX('AEO 7'!$C$18:$AH$85,MATCH($A55,'AEO 7'!$A$18:$A$85,0),MATCH(L$42,'AEO 7'!$C$1:$AH$1,0))</f>
        <v>31.839462000000001</v>
      </c>
      <c r="M55" s="38">
        <f>INDEX('AEO 7'!$C$18:$AH$85,MATCH($A55,'AEO 7'!$A$18:$A$85,0),MATCH(M$42,'AEO 7'!$C$1:$AH$1,0))</f>
        <v>31.893412000000001</v>
      </c>
      <c r="N55" s="38">
        <f>INDEX('AEO 7'!$C$18:$AH$85,MATCH($A55,'AEO 7'!$A$18:$A$85,0),MATCH(N$42,'AEO 7'!$C$1:$AH$1,0))</f>
        <v>31.960094000000002</v>
      </c>
      <c r="O55" s="38">
        <f>INDEX('AEO 7'!$C$18:$AH$85,MATCH($A55,'AEO 7'!$A$18:$A$85,0),MATCH(O$42,'AEO 7'!$C$1:$AH$1,0))</f>
        <v>32.029114</v>
      </c>
      <c r="P55" s="38">
        <f>INDEX('AEO 7'!$C$18:$AH$85,MATCH($A55,'AEO 7'!$A$18:$A$85,0),MATCH(P$42,'AEO 7'!$C$1:$AH$1,0))</f>
        <v>32.124813000000003</v>
      </c>
      <c r="Q55" s="38">
        <f>INDEX('AEO 7'!$C$18:$AH$85,MATCH($A55,'AEO 7'!$A$18:$A$85,0),MATCH(Q$42,'AEO 7'!$C$1:$AH$1,0))</f>
        <v>32.163910000000001</v>
      </c>
      <c r="R55" s="38">
        <f>INDEX('AEO 7'!$C$18:$AH$85,MATCH($A55,'AEO 7'!$A$18:$A$85,0),MATCH(R$42,'AEO 7'!$C$1:$AH$1,0))</f>
        <v>32.203082999999999</v>
      </c>
      <c r="S55" s="38">
        <f>INDEX('AEO 7'!$C$18:$AH$85,MATCH($A55,'AEO 7'!$A$18:$A$85,0),MATCH(S$42,'AEO 7'!$C$1:$AH$1,0))</f>
        <v>32.265900000000002</v>
      </c>
      <c r="T55" s="38">
        <f>INDEX('AEO 7'!$C$18:$AH$85,MATCH($A55,'AEO 7'!$A$18:$A$85,0),MATCH(T$42,'AEO 7'!$C$1:$AH$1,0))</f>
        <v>32.348514999999999</v>
      </c>
      <c r="U55" s="38">
        <f>INDEX('AEO 7'!$C$18:$AH$85,MATCH($A55,'AEO 7'!$A$18:$A$85,0),MATCH(U$42,'AEO 7'!$C$1:$AH$1,0))</f>
        <v>32.400196000000001</v>
      </c>
      <c r="V55" s="38">
        <f>INDEX('AEO 7'!$C$18:$AH$85,MATCH($A55,'AEO 7'!$A$18:$A$85,0),MATCH(V$42,'AEO 7'!$C$1:$AH$1,0))</f>
        <v>32.466754999999999</v>
      </c>
      <c r="W55" s="38">
        <f>INDEX('AEO 7'!$C$18:$AH$85,MATCH($A55,'AEO 7'!$A$18:$A$85,0),MATCH(W$42,'AEO 7'!$C$1:$AH$1,0))</f>
        <v>32.513561000000003</v>
      </c>
      <c r="X55" s="38">
        <f>INDEX('AEO 7'!$C$18:$AH$85,MATCH($A55,'AEO 7'!$A$18:$A$85,0),MATCH(X$42,'AEO 7'!$C$1:$AH$1,0))</f>
        <v>32.550055999999998</v>
      </c>
      <c r="Y55" s="38">
        <f>INDEX('AEO 7'!$C$18:$AH$85,MATCH($A55,'AEO 7'!$A$18:$A$85,0),MATCH(Y$42,'AEO 7'!$C$1:$AH$1,0))</f>
        <v>32.592742999999999</v>
      </c>
      <c r="Z55" s="38">
        <f>INDEX('AEO 7'!$C$18:$AH$85,MATCH($A55,'AEO 7'!$A$18:$A$85,0),MATCH(Z$42,'AEO 7'!$C$1:$AH$1,0))</f>
        <v>32.649788000000001</v>
      </c>
      <c r="AA55" s="38">
        <f>INDEX('AEO 7'!$C$18:$AH$85,MATCH($A55,'AEO 7'!$A$18:$A$85,0),MATCH(AA$42,'AEO 7'!$C$1:$AH$1,0))</f>
        <v>32.721618999999997</v>
      </c>
      <c r="AB55" s="38">
        <f>INDEX('AEO 7'!$C$18:$AH$85,MATCH($A55,'AEO 7'!$A$18:$A$85,0),MATCH(AB$42,'AEO 7'!$C$1:$AH$1,0))</f>
        <v>32.77713</v>
      </c>
      <c r="AC55" s="38">
        <f>INDEX('AEO 7'!$C$18:$AH$85,MATCH($A55,'AEO 7'!$A$18:$A$85,0),MATCH(AC$42,'AEO 7'!$C$1:$AH$1,0))</f>
        <v>32.836616999999997</v>
      </c>
      <c r="AD55" s="38">
        <f>INDEX('AEO 7'!$C$18:$AH$85,MATCH($A55,'AEO 7'!$A$18:$A$85,0),MATCH(AD$42,'AEO 7'!$C$1:$AH$1,0))</f>
        <v>32.890667000000001</v>
      </c>
      <c r="AE55" s="38">
        <f>INDEX('AEO 7'!$C$18:$AH$85,MATCH($A55,'AEO 7'!$A$18:$A$85,0),MATCH(AE$42,'AEO 7'!$C$1:$AH$1,0))</f>
        <v>32.969020999999998</v>
      </c>
      <c r="AF55" s="38">
        <f>INDEX('AEO 7'!$C$18:$AH$85,MATCH($A55,'AEO 7'!$A$18:$A$85,0),MATCH(AF$42,'AEO 7'!$C$1:$AH$1,0))</f>
        <v>33.054625999999999</v>
      </c>
      <c r="AG55" s="38"/>
    </row>
    <row r="56" spans="1:37">
      <c r="A56" s="40" t="s">
        <v>3088</v>
      </c>
      <c r="B56" s="45">
        <f t="shared" ref="B56:AF56" si="6">B55/B54</f>
        <v>0.81575912303363374</v>
      </c>
      <c r="C56" s="45">
        <f t="shared" si="6"/>
        <v>0.81574504744570009</v>
      </c>
      <c r="D56" s="45">
        <f t="shared" si="6"/>
        <v>0.81576285666712567</v>
      </c>
      <c r="E56" s="45">
        <f t="shared" si="6"/>
        <v>0.81575766475137834</v>
      </c>
      <c r="F56" s="45">
        <f t="shared" si="6"/>
        <v>0.81574950896612619</v>
      </c>
      <c r="G56" s="45">
        <f t="shared" si="6"/>
        <v>0.81574411506434485</v>
      </c>
      <c r="H56" s="45">
        <f t="shared" si="6"/>
        <v>0.81573901499209034</v>
      </c>
      <c r="I56" s="45">
        <f t="shared" si="6"/>
        <v>0.81573908285570773</v>
      </c>
      <c r="J56" s="45">
        <f t="shared" si="6"/>
        <v>0.81573954013257655</v>
      </c>
      <c r="K56" s="45">
        <f t="shared" si="6"/>
        <v>0.8157406958926392</v>
      </c>
      <c r="L56" s="45">
        <f t="shared" si="6"/>
        <v>0.81574769112472789</v>
      </c>
      <c r="M56" s="45">
        <f t="shared" si="6"/>
        <v>0.81574833052929063</v>
      </c>
      <c r="N56" s="45">
        <f t="shared" si="6"/>
        <v>0.81574939966278714</v>
      </c>
      <c r="O56" s="45">
        <f t="shared" si="6"/>
        <v>0.81574994644503129</v>
      </c>
      <c r="P56" s="45">
        <f t="shared" si="6"/>
        <v>0.81575216571081555</v>
      </c>
      <c r="Q56" s="45">
        <f t="shared" si="6"/>
        <v>0.81574979774857093</v>
      </c>
      <c r="R56" s="45">
        <f t="shared" si="6"/>
        <v>0.81574737698997968</v>
      </c>
      <c r="S56" s="45">
        <f t="shared" si="6"/>
        <v>0.81574631399261588</v>
      </c>
      <c r="T56" s="45">
        <f t="shared" si="6"/>
        <v>0.81574566308515606</v>
      </c>
      <c r="U56" s="45">
        <f t="shared" si="6"/>
        <v>0.81574355393398146</v>
      </c>
      <c r="V56" s="45">
        <f t="shared" si="6"/>
        <v>0.8157423865751614</v>
      </c>
      <c r="W56" s="45">
        <f t="shared" si="6"/>
        <v>0.8157413306869179</v>
      </c>
      <c r="X56" s="45">
        <f t="shared" si="6"/>
        <v>0.81573960213227703</v>
      </c>
      <c r="Y56" s="45">
        <f t="shared" si="6"/>
        <v>0.81573842203815072</v>
      </c>
      <c r="Z56" s="45">
        <f t="shared" si="6"/>
        <v>0.81573747443839417</v>
      </c>
      <c r="AA56" s="45">
        <f t="shared" si="6"/>
        <v>0.81573736291640986</v>
      </c>
      <c r="AB56" s="45">
        <f t="shared" si="6"/>
        <v>0.81573580150111014</v>
      </c>
      <c r="AC56" s="45">
        <f t="shared" si="6"/>
        <v>0.81573455210602797</v>
      </c>
      <c r="AD56" s="45">
        <f t="shared" si="6"/>
        <v>0.81573257549701128</v>
      </c>
      <c r="AE56" s="45">
        <f t="shared" si="6"/>
        <v>0.81573155701625677</v>
      </c>
      <c r="AF56" s="45">
        <f t="shared" si="6"/>
        <v>0.81573056278765588</v>
      </c>
      <c r="AG56" s="45"/>
    </row>
    <row r="57" spans="1:37">
      <c r="B57" s="42"/>
    </row>
    <row r="58" spans="1:37">
      <c r="A58" s="46" t="s">
        <v>3089</v>
      </c>
      <c r="B58" s="47">
        <f t="shared" ref="B58:AF58" si="7">B51*B56</f>
        <v>28.749596064488212</v>
      </c>
      <c r="C58" s="47">
        <f t="shared" si="7"/>
        <v>29.754858223122419</v>
      </c>
      <c r="D58" s="47">
        <f t="shared" si="7"/>
        <v>30.296770416615157</v>
      </c>
      <c r="E58" s="47">
        <f t="shared" si="7"/>
        <v>30.650912253548587</v>
      </c>
      <c r="F58" s="47">
        <f t="shared" si="7"/>
        <v>30.906067032498434</v>
      </c>
      <c r="G58" s="47">
        <f t="shared" si="7"/>
        <v>31.186313222681928</v>
      </c>
      <c r="H58" s="47">
        <f t="shared" si="7"/>
        <v>31.426494372364647</v>
      </c>
      <c r="I58" s="47">
        <f t="shared" si="7"/>
        <v>31.425343633305527</v>
      </c>
      <c r="J58" s="47">
        <f t="shared" si="7"/>
        <v>31.400159559550232</v>
      </c>
      <c r="K58" s="47">
        <f t="shared" si="7"/>
        <v>31.377377637291591</v>
      </c>
      <c r="L58" s="47">
        <f t="shared" si="7"/>
        <v>31.422135300796445</v>
      </c>
      <c r="M58" s="47">
        <f t="shared" si="7"/>
        <v>31.397753663497141</v>
      </c>
      <c r="N58" s="47">
        <f t="shared" si="7"/>
        <v>31.370719357450188</v>
      </c>
      <c r="O58" s="47">
        <f t="shared" si="7"/>
        <v>31.341369181238896</v>
      </c>
      <c r="P58" s="47">
        <f t="shared" si="7"/>
        <v>31.328258800735945</v>
      </c>
      <c r="Q58" s="47">
        <f t="shared" si="7"/>
        <v>31.262115460715837</v>
      </c>
      <c r="R58" s="47">
        <f t="shared" si="7"/>
        <v>31.19411692119456</v>
      </c>
      <c r="S58" s="47">
        <f t="shared" si="7"/>
        <v>31.143815574996758</v>
      </c>
      <c r="T58" s="47">
        <f t="shared" si="7"/>
        <v>31.106462157363854</v>
      </c>
      <c r="U58" s="47">
        <f t="shared" si="7"/>
        <v>31.043800290847734</v>
      </c>
      <c r="V58" s="47">
        <f t="shared" si="7"/>
        <v>30.992344275068429</v>
      </c>
      <c r="W58" s="47">
        <f t="shared" si="7"/>
        <v>30.946818314658824</v>
      </c>
      <c r="X58" s="47">
        <f t="shared" si="7"/>
        <v>30.896243810750587</v>
      </c>
      <c r="Y58" s="47">
        <f t="shared" si="7"/>
        <v>30.847630030630899</v>
      </c>
      <c r="Z58" s="47">
        <f t="shared" si="7"/>
        <v>30.807361259215725</v>
      </c>
      <c r="AA58" s="47">
        <f t="shared" si="7"/>
        <v>30.773398565366573</v>
      </c>
      <c r="AB58" s="47">
        <f t="shared" si="7"/>
        <v>30.725191631713113</v>
      </c>
      <c r="AC58" s="47">
        <f t="shared" si="7"/>
        <v>30.67996289137265</v>
      </c>
      <c r="AD58" s="47">
        <f t="shared" si="7"/>
        <v>30.626296146461122</v>
      </c>
      <c r="AE58" s="47">
        <f t="shared" si="7"/>
        <v>30.58410134950201</v>
      </c>
      <c r="AF58" s="47">
        <f t="shared" si="7"/>
        <v>30.541872120728957</v>
      </c>
      <c r="AG58" s="47"/>
    </row>
    <row r="61" spans="1:37">
      <c r="A61" s="1" t="s">
        <v>3090</v>
      </c>
    </row>
    <row r="62" spans="1:37">
      <c r="D62" s="32" t="s">
        <v>3091</v>
      </c>
      <c r="E62" s="15">
        <v>2020</v>
      </c>
      <c r="F62" s="15">
        <v>2021</v>
      </c>
      <c r="G62" s="15">
        <v>2022</v>
      </c>
      <c r="H62" s="15">
        <v>2023</v>
      </c>
      <c r="I62" s="15">
        <v>2024</v>
      </c>
      <c r="J62" s="15">
        <v>2025</v>
      </c>
      <c r="K62" s="15">
        <v>2026</v>
      </c>
      <c r="L62" s="15">
        <v>2027</v>
      </c>
      <c r="M62" s="15">
        <v>2028</v>
      </c>
      <c r="N62" s="15">
        <v>2029</v>
      </c>
      <c r="O62" s="15">
        <v>2030</v>
      </c>
      <c r="P62" s="15">
        <v>2031</v>
      </c>
      <c r="Q62" s="15">
        <v>2032</v>
      </c>
      <c r="R62" s="15">
        <v>2033</v>
      </c>
      <c r="S62" s="15">
        <v>2034</v>
      </c>
      <c r="T62" s="15">
        <v>2035</v>
      </c>
      <c r="U62" s="15">
        <v>2036</v>
      </c>
      <c r="V62" s="15">
        <v>2037</v>
      </c>
      <c r="W62" s="15">
        <v>2038</v>
      </c>
      <c r="X62" s="15">
        <v>2039</v>
      </c>
      <c r="Y62" s="15">
        <v>2040</v>
      </c>
      <c r="Z62" s="15">
        <v>2041</v>
      </c>
      <c r="AA62" s="15">
        <v>2042</v>
      </c>
      <c r="AB62" s="15">
        <v>2043</v>
      </c>
      <c r="AC62" s="15">
        <v>2044</v>
      </c>
      <c r="AD62" s="15">
        <v>2045</v>
      </c>
      <c r="AE62" s="15">
        <v>2046</v>
      </c>
      <c r="AF62" s="15">
        <v>2047</v>
      </c>
      <c r="AG62" s="15">
        <v>2048</v>
      </c>
      <c r="AH62" s="15">
        <v>2049</v>
      </c>
      <c r="AI62" s="15">
        <v>2050</v>
      </c>
      <c r="AJ62" s="15"/>
    </row>
    <row r="63" spans="1:37">
      <c r="C63" s="50" t="s">
        <v>132</v>
      </c>
      <c r="D63" t="s">
        <v>3092</v>
      </c>
      <c r="E63" s="129">
        <f>INDEX('AEO 7'!$C$18:$AH$28,MATCH($C$63,'AEO 7'!$A$18:$A$28,0),MATCH(E$62,'AEO 7'!$C$13:$AH$13,0))*10^9</f>
        <v>24970692000</v>
      </c>
      <c r="F63" s="129">
        <f>INDEX('AEO 7'!$C$18:$AH$28,MATCH($C$63,'AEO 7'!$A$18:$A$28,0),MATCH(F$62,'AEO 7'!$C$13:$AH$13,0))*10^9</f>
        <v>29653244000</v>
      </c>
      <c r="G63" s="129">
        <f>INDEX('AEO 7'!$C$18:$AH$28,MATCH($C$63,'AEO 7'!$A$18:$A$28,0),MATCH(G$62,'AEO 7'!$C$13:$AH$13,0))*10^9</f>
        <v>33486446000</v>
      </c>
      <c r="H63" s="129">
        <f>INDEX('AEO 7'!$C$18:$AH$28,MATCH($C$63,'AEO 7'!$A$18:$A$28,0),MATCH(H$62,'AEO 7'!$C$13:$AH$13,0))*10^9</f>
        <v>36386101000</v>
      </c>
      <c r="I63" s="129">
        <f>INDEX('AEO 7'!$C$18:$AH$28,MATCH($C$63,'AEO 7'!$A$18:$A$28,0),MATCH(I$62,'AEO 7'!$C$13:$AH$13,0))*10^9</f>
        <v>38577961000</v>
      </c>
      <c r="J63" s="129">
        <f>INDEX('AEO 7'!$C$18:$AH$28,MATCH($C$63,'AEO 7'!$A$18:$A$28,0),MATCH(J$62,'AEO 7'!$C$13:$AH$13,0))*10^9</f>
        <v>40222988000</v>
      </c>
      <c r="K63" s="129">
        <f>INDEX('AEO 7'!$C$18:$AH$28,MATCH($C$63,'AEO 7'!$A$18:$A$28,0),MATCH(K$62,'AEO 7'!$C$13:$AH$13,0))*10^9</f>
        <v>41396164000</v>
      </c>
      <c r="L63" s="129">
        <f>INDEX('AEO 7'!$C$18:$AH$28,MATCH($C$63,'AEO 7'!$A$18:$A$28,0),MATCH(L$62,'AEO 7'!$C$13:$AH$13,0))*10^9</f>
        <v>42264778000</v>
      </c>
      <c r="M63" s="129">
        <f>INDEX('AEO 7'!$C$18:$AH$28,MATCH($C$63,'AEO 7'!$A$18:$A$28,0),MATCH(M$62,'AEO 7'!$C$13:$AH$13,0))*10^9</f>
        <v>42515728000</v>
      </c>
      <c r="N63" s="129">
        <f>INDEX('AEO 7'!$C$18:$AH$28,MATCH($C$63,'AEO 7'!$A$18:$A$28,0),MATCH(N$62,'AEO 7'!$C$13:$AH$13,0))*10^9</f>
        <v>42713291000</v>
      </c>
      <c r="O63" s="129">
        <f>INDEX('AEO 7'!$C$18:$AH$28,MATCH($C$63,'AEO 7'!$A$18:$A$28,0),MATCH(O$62,'AEO 7'!$C$13:$AH$13,0))*10^9</f>
        <v>43137005000</v>
      </c>
      <c r="P63" s="129">
        <f>INDEX('AEO 7'!$C$18:$AH$28,MATCH($C$63,'AEO 7'!$A$18:$A$28,0),MATCH(P$62,'AEO 7'!$C$13:$AH$13,0))*10^9</f>
        <v>43343742000</v>
      </c>
      <c r="Q63" s="129">
        <f>INDEX('AEO 7'!$C$18:$AH$28,MATCH($C$63,'AEO 7'!$A$18:$A$28,0),MATCH(Q$62,'AEO 7'!$C$13:$AH$13,0))*10^9</f>
        <v>43818241000</v>
      </c>
      <c r="R63" s="129">
        <f>INDEX('AEO 7'!$C$18:$AH$28,MATCH($C$63,'AEO 7'!$A$18:$A$28,0),MATCH(R$62,'AEO 7'!$C$13:$AH$13,0))*10^9</f>
        <v>44274139000</v>
      </c>
      <c r="S63" s="129">
        <f>INDEX('AEO 7'!$C$18:$AH$28,MATCH($C$63,'AEO 7'!$A$18:$A$28,0),MATCH(S$62,'AEO 7'!$C$13:$AH$13,0))*10^9</f>
        <v>44835865000</v>
      </c>
      <c r="T63" s="129">
        <f>INDEX('AEO 7'!$C$18:$AH$28,MATCH($C$63,'AEO 7'!$A$18:$A$28,0),MATCH(T$62,'AEO 7'!$C$13:$AH$13,0))*10^9</f>
        <v>45310886000</v>
      </c>
      <c r="U63" s="129">
        <f>INDEX('AEO 7'!$C$18:$AH$28,MATCH($C$63,'AEO 7'!$A$18:$A$28,0),MATCH(U$62,'AEO 7'!$C$13:$AH$13,0))*10^9</f>
        <v>45831734000</v>
      </c>
      <c r="V63" s="129">
        <f>INDEX('AEO 7'!$C$18:$AH$28,MATCH($C$63,'AEO 7'!$A$18:$A$28,0),MATCH(V$62,'AEO 7'!$C$13:$AH$13,0))*10^9</f>
        <v>46327930000</v>
      </c>
      <c r="W63" s="129">
        <f>INDEX('AEO 7'!$C$18:$AH$28,MATCH($C$63,'AEO 7'!$A$18:$A$28,0),MATCH(W$62,'AEO 7'!$C$13:$AH$13,0))*10^9</f>
        <v>46816154000</v>
      </c>
      <c r="X63" s="129">
        <f>INDEX('AEO 7'!$C$18:$AH$28,MATCH($C$63,'AEO 7'!$A$18:$A$28,0),MATCH(X$62,'AEO 7'!$C$13:$AH$13,0))*10^9</f>
        <v>47317448000</v>
      </c>
      <c r="Y63" s="129">
        <f>INDEX('AEO 7'!$C$18:$AH$28,MATCH($C$63,'AEO 7'!$A$18:$A$28,0),MATCH(Y$62,'AEO 7'!$C$13:$AH$13,0))*10^9</f>
        <v>47980492000</v>
      </c>
      <c r="Z63" s="129">
        <f>INDEX('AEO 7'!$C$18:$AH$28,MATCH($C$63,'AEO 7'!$A$18:$A$28,0),MATCH(Z$62,'AEO 7'!$C$13:$AH$13,0))*10^9</f>
        <v>48582150000</v>
      </c>
      <c r="AA63" s="129">
        <f>INDEX('AEO 7'!$C$18:$AH$28,MATCH($C$63,'AEO 7'!$A$18:$A$28,0),MATCH(AA$62,'AEO 7'!$C$13:$AH$13,0))*10^9</f>
        <v>49164021000</v>
      </c>
      <c r="AB63" s="129">
        <f>INDEX('AEO 7'!$C$18:$AH$28,MATCH($C$63,'AEO 7'!$A$18:$A$28,0),MATCH(AB$62,'AEO 7'!$C$13:$AH$13,0))*10^9</f>
        <v>49763081000</v>
      </c>
      <c r="AC63" s="129">
        <f>INDEX('AEO 7'!$C$18:$AH$28,MATCH($C$63,'AEO 7'!$A$18:$A$28,0),MATCH(AC$62,'AEO 7'!$C$13:$AH$13,0))*10^9</f>
        <v>50334721000</v>
      </c>
      <c r="AD63" s="129">
        <f>INDEX('AEO 7'!$C$18:$AH$28,MATCH($C$63,'AEO 7'!$A$18:$A$28,0),MATCH(AD$62,'AEO 7'!$C$13:$AH$13,0))*10^9</f>
        <v>50978020000</v>
      </c>
      <c r="AE63" s="129">
        <f>INDEX('AEO 7'!$C$18:$AH$28,MATCH($C$63,'AEO 7'!$A$18:$A$28,0),MATCH(AE$62,'AEO 7'!$C$13:$AH$13,0))*10^9</f>
        <v>51558666000</v>
      </c>
      <c r="AF63" s="129">
        <f>INDEX('AEO 7'!$C$18:$AH$28,MATCH($C$63,'AEO 7'!$A$18:$A$28,0),MATCH(AF$62,'AEO 7'!$C$13:$AH$13,0))*10^9</f>
        <v>52079247000</v>
      </c>
      <c r="AG63" s="129">
        <f>INDEX('AEO 7'!$C$18:$AH$28,MATCH($C$63,'AEO 7'!$A$18:$A$28,0),MATCH(AG$62,'AEO 7'!$C$13:$AH$13,0))*10^9</f>
        <v>52647175000</v>
      </c>
      <c r="AH63" s="129">
        <f>INDEX('AEO 7'!$C$18:$AH$28,MATCH($C$63,'AEO 7'!$A$18:$A$28,0),MATCH(AH$62,'AEO 7'!$C$13:$AH$13,0))*10^9</f>
        <v>53282265000</v>
      </c>
      <c r="AI63" s="129">
        <f>INDEX('AEO 7'!$C$18:$AH$28,MATCH($C$63,'AEO 7'!$A$18:$A$28,0),MATCH(AI$62,'AEO 7'!$C$13:$AH$13,0))*10^9</f>
        <v>53912506000</v>
      </c>
      <c r="AJ63" s="129"/>
      <c r="AK63" s="109"/>
    </row>
    <row r="64" spans="1:37">
      <c r="A64" s="13" t="s">
        <v>716</v>
      </c>
      <c r="B64" s="13" t="s">
        <v>709</v>
      </c>
      <c r="C64" s="13" t="s">
        <v>693</v>
      </c>
      <c r="D64" t="s">
        <v>3093</v>
      </c>
      <c r="E64" s="43">
        <f>SUM(INDEX('AEO 36'!$E$15:$AJ$103,MATCH($C$64,'AEO 36'!$A$15:$A$103,0),MATCH(E$62,'AEO 36'!$E$1:$AJ$1,0)),INDEX('AEO 36'!$E$15:$AJ$103,MATCH($B$64,'AEO 36'!$A$15:$A$103,0),MATCH(E$62,'AEO 36'!$E$1:$AJ$1,0)),INDEX('AEO 36'!$E$15:$AJ$103,MATCH($A$64,'AEO 36'!$A$15:$A$103,0),MATCH(E$62,'AEO 36'!$E$1:$AJ$1,0)))*10^12</f>
        <v>15724651999999.998</v>
      </c>
      <c r="F64" s="43">
        <f>SUM(INDEX('AEO 36'!$E$15:$AJ$103,MATCH($C$64,'AEO 36'!$A$15:$A$103,0),MATCH(F$62,'AEO 36'!$E$1:$AJ$1,0)),INDEX('AEO 36'!$E$15:$AJ$103,MATCH($B$64,'AEO 36'!$A$15:$A$103,0),MATCH(F$62,'AEO 36'!$E$1:$AJ$1,0)),INDEX('AEO 36'!$E$15:$AJ$103,MATCH($A$64,'AEO 36'!$A$15:$A$103,0),MATCH(F$62,'AEO 36'!$E$1:$AJ$1,0)))*10^12</f>
        <v>18570040000000</v>
      </c>
      <c r="G64" s="43">
        <f>SUM(INDEX('AEO 36'!$E$15:$AJ$103,MATCH($C$64,'AEO 36'!$A$15:$A$103,0),MATCH(G$62,'AEO 36'!$E$1:$AJ$1,0)),INDEX('AEO 36'!$E$15:$AJ$103,MATCH($B$64,'AEO 36'!$A$15:$A$103,0),MATCH(G$62,'AEO 36'!$E$1:$AJ$1,0)),INDEX('AEO 36'!$E$15:$AJ$103,MATCH($A$64,'AEO 36'!$A$15:$A$103,0),MATCH(G$62,'AEO 36'!$E$1:$AJ$1,0)))*10^12</f>
        <v>20939007000000</v>
      </c>
      <c r="H64" s="43">
        <f>SUM(INDEX('AEO 36'!$E$15:$AJ$103,MATCH($C$64,'AEO 36'!$A$15:$A$103,0),MATCH(H$62,'AEO 36'!$E$1:$AJ$1,0)),INDEX('AEO 36'!$E$15:$AJ$103,MATCH($B$64,'AEO 36'!$A$15:$A$103,0),MATCH(H$62,'AEO 36'!$E$1:$AJ$1,0)),INDEX('AEO 36'!$E$15:$AJ$103,MATCH($A$64,'AEO 36'!$A$15:$A$103,0),MATCH(H$62,'AEO 36'!$E$1:$AJ$1,0)))*10^12</f>
        <v>22730788000000</v>
      </c>
      <c r="I64" s="43">
        <f>SUM(INDEX('AEO 36'!$E$15:$AJ$103,MATCH($C$64,'AEO 36'!$A$15:$A$103,0),MATCH(I$62,'AEO 36'!$E$1:$AJ$1,0)),INDEX('AEO 36'!$E$15:$AJ$103,MATCH($B$64,'AEO 36'!$A$15:$A$103,0),MATCH(I$62,'AEO 36'!$E$1:$AJ$1,0)),INDEX('AEO 36'!$E$15:$AJ$103,MATCH($A$64,'AEO 36'!$A$15:$A$103,0),MATCH(I$62,'AEO 36'!$E$1:$AJ$1,0)))*10^12</f>
        <v>24090370000000</v>
      </c>
      <c r="J64" s="43">
        <f>SUM(INDEX('AEO 36'!$E$15:$AJ$103,MATCH($C$64,'AEO 36'!$A$15:$A$103,0),MATCH(J$62,'AEO 36'!$E$1:$AJ$1,0)),INDEX('AEO 36'!$E$15:$AJ$103,MATCH($B$64,'AEO 36'!$A$15:$A$103,0),MATCH(J$62,'AEO 36'!$E$1:$AJ$1,0)),INDEX('AEO 36'!$E$15:$AJ$103,MATCH($A$64,'AEO 36'!$A$15:$A$103,0),MATCH(J$62,'AEO 36'!$E$1:$AJ$1,0)))*10^12</f>
        <v>25112246000000</v>
      </c>
      <c r="K64" s="43">
        <f>SUM(INDEX('AEO 36'!$E$15:$AJ$103,MATCH($C$64,'AEO 36'!$A$15:$A$103,0),MATCH(K$62,'AEO 36'!$E$1:$AJ$1,0)),INDEX('AEO 36'!$E$15:$AJ$103,MATCH($B$64,'AEO 36'!$A$15:$A$103,0),MATCH(K$62,'AEO 36'!$E$1:$AJ$1,0)),INDEX('AEO 36'!$E$15:$AJ$103,MATCH($A$64,'AEO 36'!$A$15:$A$103,0),MATCH(K$62,'AEO 36'!$E$1:$AJ$1,0)))*10^12</f>
        <v>25840006000000</v>
      </c>
      <c r="L64" s="43">
        <f>SUM(INDEX('AEO 36'!$E$15:$AJ$103,MATCH($C$64,'AEO 36'!$A$15:$A$103,0),MATCH(L$62,'AEO 36'!$E$1:$AJ$1,0)),INDEX('AEO 36'!$E$15:$AJ$103,MATCH($B$64,'AEO 36'!$A$15:$A$103,0),MATCH(L$62,'AEO 36'!$E$1:$AJ$1,0)),INDEX('AEO 36'!$E$15:$AJ$103,MATCH($A$64,'AEO 36'!$A$15:$A$103,0),MATCH(L$62,'AEO 36'!$E$1:$AJ$1,0)))*10^12</f>
        <v>26380896000000</v>
      </c>
      <c r="M64" s="43">
        <f>SUM(INDEX('AEO 36'!$E$15:$AJ$103,MATCH($C$64,'AEO 36'!$A$15:$A$103,0),MATCH(M$62,'AEO 36'!$E$1:$AJ$1,0)),INDEX('AEO 36'!$E$15:$AJ$103,MATCH($B$64,'AEO 36'!$A$15:$A$103,0),MATCH(M$62,'AEO 36'!$E$1:$AJ$1,0)),INDEX('AEO 36'!$E$15:$AJ$103,MATCH($A$64,'AEO 36'!$A$15:$A$103,0),MATCH(M$62,'AEO 36'!$E$1:$AJ$1,0)))*10^12</f>
        <v>26537698000000</v>
      </c>
      <c r="N64" s="43">
        <f>SUM(INDEX('AEO 36'!$E$15:$AJ$103,MATCH($C$64,'AEO 36'!$A$15:$A$103,0),MATCH(N$62,'AEO 36'!$E$1:$AJ$1,0)),INDEX('AEO 36'!$E$15:$AJ$103,MATCH($B$64,'AEO 36'!$A$15:$A$103,0),MATCH(N$62,'AEO 36'!$E$1:$AJ$1,0)),INDEX('AEO 36'!$E$15:$AJ$103,MATCH($A$64,'AEO 36'!$A$15:$A$103,0),MATCH(N$62,'AEO 36'!$E$1:$AJ$1,0)))*10^12</f>
        <v>26659430000000</v>
      </c>
      <c r="O64" s="43">
        <f>SUM(INDEX('AEO 36'!$E$15:$AJ$103,MATCH($C$64,'AEO 36'!$A$15:$A$103,0),MATCH(O$62,'AEO 36'!$E$1:$AJ$1,0)),INDEX('AEO 36'!$E$15:$AJ$103,MATCH($B$64,'AEO 36'!$A$15:$A$103,0),MATCH(O$62,'AEO 36'!$E$1:$AJ$1,0)),INDEX('AEO 36'!$E$15:$AJ$103,MATCH($A$64,'AEO 36'!$A$15:$A$103,0),MATCH(O$62,'AEO 36'!$E$1:$AJ$1,0)))*10^12</f>
        <v>26941779000000</v>
      </c>
      <c r="P64" s="43">
        <f>SUM(INDEX('AEO 36'!$E$15:$AJ$103,MATCH($C$64,'AEO 36'!$A$15:$A$103,0),MATCH(P$62,'AEO 36'!$E$1:$AJ$1,0)),INDEX('AEO 36'!$E$15:$AJ$103,MATCH($B$64,'AEO 36'!$A$15:$A$103,0),MATCH(P$62,'AEO 36'!$E$1:$AJ$1,0)),INDEX('AEO 36'!$E$15:$AJ$103,MATCH($A$64,'AEO 36'!$A$15:$A$103,0),MATCH(P$62,'AEO 36'!$E$1:$AJ$1,0)))*10^12</f>
        <v>27061387000000.004</v>
      </c>
      <c r="Q64" s="43">
        <f>SUM(INDEX('AEO 36'!$E$15:$AJ$103,MATCH($C$64,'AEO 36'!$A$15:$A$103,0),MATCH(Q$62,'AEO 36'!$E$1:$AJ$1,0)),INDEX('AEO 36'!$E$15:$AJ$103,MATCH($B$64,'AEO 36'!$A$15:$A$103,0),MATCH(Q$62,'AEO 36'!$E$1:$AJ$1,0)),INDEX('AEO 36'!$E$15:$AJ$103,MATCH($A$64,'AEO 36'!$A$15:$A$103,0),MATCH(Q$62,'AEO 36'!$E$1:$AJ$1,0)))*10^12</f>
        <v>27370438999999.996</v>
      </c>
      <c r="R64" s="43">
        <f>SUM(INDEX('AEO 36'!$E$15:$AJ$103,MATCH($C$64,'AEO 36'!$A$15:$A$103,0),MATCH(R$62,'AEO 36'!$E$1:$AJ$1,0)),INDEX('AEO 36'!$E$15:$AJ$103,MATCH($B$64,'AEO 36'!$A$15:$A$103,0),MATCH(R$62,'AEO 36'!$E$1:$AJ$1,0)),INDEX('AEO 36'!$E$15:$AJ$103,MATCH($A$64,'AEO 36'!$A$15:$A$103,0),MATCH(R$62,'AEO 36'!$E$1:$AJ$1,0)))*10^12</f>
        <v>27664516000000</v>
      </c>
      <c r="S64" s="43">
        <f>SUM(INDEX('AEO 36'!$E$15:$AJ$103,MATCH($C$64,'AEO 36'!$A$15:$A$103,0),MATCH(S$62,'AEO 36'!$E$1:$AJ$1,0)),INDEX('AEO 36'!$E$15:$AJ$103,MATCH($B$64,'AEO 36'!$A$15:$A$103,0),MATCH(S$62,'AEO 36'!$E$1:$AJ$1,0)),INDEX('AEO 36'!$E$15:$AJ$103,MATCH($A$64,'AEO 36'!$A$15:$A$103,0),MATCH(S$62,'AEO 36'!$E$1:$AJ$1,0)))*10^12</f>
        <v>28033673999999.996</v>
      </c>
      <c r="T64" s="43">
        <f>SUM(INDEX('AEO 36'!$E$15:$AJ$103,MATCH($C$64,'AEO 36'!$A$15:$A$103,0),MATCH(T$62,'AEO 36'!$E$1:$AJ$1,0)),INDEX('AEO 36'!$E$15:$AJ$103,MATCH($B$64,'AEO 36'!$A$15:$A$103,0),MATCH(T$62,'AEO 36'!$E$1:$AJ$1,0)),INDEX('AEO 36'!$E$15:$AJ$103,MATCH($A$64,'AEO 36'!$A$15:$A$103,0),MATCH(T$62,'AEO 36'!$E$1:$AJ$1,0)))*10^12</f>
        <v>28336389000000</v>
      </c>
      <c r="U64" s="43">
        <f>SUM(INDEX('AEO 36'!$E$15:$AJ$103,MATCH($C$64,'AEO 36'!$A$15:$A$103,0),MATCH(U$62,'AEO 36'!$E$1:$AJ$1,0)),INDEX('AEO 36'!$E$15:$AJ$103,MATCH($B$64,'AEO 36'!$A$15:$A$103,0),MATCH(U$62,'AEO 36'!$E$1:$AJ$1,0)),INDEX('AEO 36'!$E$15:$AJ$103,MATCH($A$64,'AEO 36'!$A$15:$A$103,0),MATCH(U$62,'AEO 36'!$E$1:$AJ$1,0)))*10^12</f>
        <v>28674376000000.004</v>
      </c>
      <c r="V64" s="43">
        <f>SUM(INDEX('AEO 36'!$E$15:$AJ$103,MATCH($C$64,'AEO 36'!$A$15:$A$103,0),MATCH(V$62,'AEO 36'!$E$1:$AJ$1,0)),INDEX('AEO 36'!$E$15:$AJ$103,MATCH($B$64,'AEO 36'!$A$15:$A$103,0),MATCH(V$62,'AEO 36'!$E$1:$AJ$1,0)),INDEX('AEO 36'!$E$15:$AJ$103,MATCH($A$64,'AEO 36'!$A$15:$A$103,0),MATCH(V$62,'AEO 36'!$E$1:$AJ$1,0)))*10^12</f>
        <v>28995555000000</v>
      </c>
      <c r="W64" s="43">
        <f>SUM(INDEX('AEO 36'!$E$15:$AJ$103,MATCH($C$64,'AEO 36'!$A$15:$A$103,0),MATCH(W$62,'AEO 36'!$E$1:$AJ$1,0)),INDEX('AEO 36'!$E$15:$AJ$103,MATCH($B$64,'AEO 36'!$A$15:$A$103,0),MATCH(W$62,'AEO 36'!$E$1:$AJ$1,0)),INDEX('AEO 36'!$E$15:$AJ$103,MATCH($A$64,'AEO 36'!$A$15:$A$103,0),MATCH(W$62,'AEO 36'!$E$1:$AJ$1,0)))*10^12</f>
        <v>29311184000000</v>
      </c>
      <c r="X64" s="43">
        <f>SUM(INDEX('AEO 36'!$E$15:$AJ$103,MATCH($C$64,'AEO 36'!$A$15:$A$103,0),MATCH(X$62,'AEO 36'!$E$1:$AJ$1,0)),INDEX('AEO 36'!$E$15:$AJ$103,MATCH($B$64,'AEO 36'!$A$15:$A$103,0),MATCH(X$62,'AEO 36'!$E$1:$AJ$1,0)),INDEX('AEO 36'!$E$15:$AJ$103,MATCH($A$64,'AEO 36'!$A$15:$A$103,0),MATCH(X$62,'AEO 36'!$E$1:$AJ$1,0)))*10^12</f>
        <v>29633765000000</v>
      </c>
      <c r="Y64" s="43">
        <f>SUM(INDEX('AEO 36'!$E$15:$AJ$103,MATCH($C$64,'AEO 36'!$A$15:$A$103,0),MATCH(Y$62,'AEO 36'!$E$1:$AJ$1,0)),INDEX('AEO 36'!$E$15:$AJ$103,MATCH($B$64,'AEO 36'!$A$15:$A$103,0),MATCH(Y$62,'AEO 36'!$E$1:$AJ$1,0)),INDEX('AEO 36'!$E$15:$AJ$103,MATCH($A$64,'AEO 36'!$A$15:$A$103,0),MATCH(Y$62,'AEO 36'!$E$1:$AJ$1,0)))*10^12</f>
        <v>30069786000000</v>
      </c>
      <c r="Z64" s="43">
        <f>SUM(INDEX('AEO 36'!$E$15:$AJ$103,MATCH($C$64,'AEO 36'!$A$15:$A$103,0),MATCH(Z$62,'AEO 36'!$E$1:$AJ$1,0)),INDEX('AEO 36'!$E$15:$AJ$103,MATCH($B$64,'AEO 36'!$A$15:$A$103,0),MATCH(Z$62,'AEO 36'!$E$1:$AJ$1,0)),INDEX('AEO 36'!$E$15:$AJ$103,MATCH($A$64,'AEO 36'!$A$15:$A$103,0),MATCH(Z$62,'AEO 36'!$E$1:$AJ$1,0)))*10^12</f>
        <v>30462376000000</v>
      </c>
      <c r="AA64" s="43">
        <f>SUM(INDEX('AEO 36'!$E$15:$AJ$103,MATCH($C$64,'AEO 36'!$A$15:$A$103,0),MATCH(AA$62,'AEO 36'!$E$1:$AJ$1,0)),INDEX('AEO 36'!$E$15:$AJ$103,MATCH($B$64,'AEO 36'!$A$15:$A$103,0),MATCH(AA$62,'AEO 36'!$E$1:$AJ$1,0)),INDEX('AEO 36'!$E$15:$AJ$103,MATCH($A$64,'AEO 36'!$A$15:$A$103,0),MATCH(AA$62,'AEO 36'!$E$1:$AJ$1,0)))*10^12</f>
        <v>30840115000000</v>
      </c>
      <c r="AB64" s="43">
        <f>SUM(INDEX('AEO 36'!$E$15:$AJ$103,MATCH($C$64,'AEO 36'!$A$15:$A$103,0),MATCH(AB$62,'AEO 36'!$E$1:$AJ$1,0)),INDEX('AEO 36'!$E$15:$AJ$103,MATCH($B$64,'AEO 36'!$A$15:$A$103,0),MATCH(AB$62,'AEO 36'!$E$1:$AJ$1,0)),INDEX('AEO 36'!$E$15:$AJ$103,MATCH($A$64,'AEO 36'!$A$15:$A$103,0),MATCH(AB$62,'AEO 36'!$E$1:$AJ$1,0)))*10^12</f>
        <v>31230839000000.004</v>
      </c>
      <c r="AC64" s="43">
        <f>SUM(INDEX('AEO 36'!$E$15:$AJ$103,MATCH($C$64,'AEO 36'!$A$15:$A$103,0),MATCH(AC$62,'AEO 36'!$E$1:$AJ$1,0)),INDEX('AEO 36'!$E$15:$AJ$103,MATCH($B$64,'AEO 36'!$A$15:$A$103,0),MATCH(AC$62,'AEO 36'!$E$1:$AJ$1,0)),INDEX('AEO 36'!$E$15:$AJ$103,MATCH($A$64,'AEO 36'!$A$15:$A$103,0),MATCH(AC$62,'AEO 36'!$E$1:$AJ$1,0)))*10^12</f>
        <v>31603850000000</v>
      </c>
      <c r="AD64" s="43">
        <f>SUM(INDEX('AEO 36'!$E$15:$AJ$103,MATCH($C$64,'AEO 36'!$A$15:$A$103,0),MATCH(AD$62,'AEO 36'!$E$1:$AJ$1,0)),INDEX('AEO 36'!$E$15:$AJ$103,MATCH($B$64,'AEO 36'!$A$15:$A$103,0),MATCH(AD$62,'AEO 36'!$E$1:$AJ$1,0)),INDEX('AEO 36'!$E$15:$AJ$103,MATCH($A$64,'AEO 36'!$A$15:$A$103,0),MATCH(AD$62,'AEO 36'!$E$1:$AJ$1,0)))*10^12</f>
        <v>32029404000000</v>
      </c>
      <c r="AE64" s="43">
        <f>SUM(INDEX('AEO 36'!$E$15:$AJ$103,MATCH($C$64,'AEO 36'!$A$15:$A$103,0),MATCH(AE$62,'AEO 36'!$E$1:$AJ$1,0)),INDEX('AEO 36'!$E$15:$AJ$103,MATCH($B$64,'AEO 36'!$A$15:$A$103,0),MATCH(AE$62,'AEO 36'!$E$1:$AJ$1,0)),INDEX('AEO 36'!$E$15:$AJ$103,MATCH($A$64,'AEO 36'!$A$15:$A$103,0),MATCH(AE$62,'AEO 36'!$E$1:$AJ$1,0)))*10^12</f>
        <v>32413029000000</v>
      </c>
      <c r="AF64" s="43">
        <f>SUM(INDEX('AEO 36'!$E$15:$AJ$103,MATCH($C$64,'AEO 36'!$A$15:$A$103,0),MATCH(AF$62,'AEO 36'!$E$1:$AJ$1,0)),INDEX('AEO 36'!$E$15:$AJ$103,MATCH($B$64,'AEO 36'!$A$15:$A$103,0),MATCH(AF$62,'AEO 36'!$E$1:$AJ$1,0)),INDEX('AEO 36'!$E$15:$AJ$103,MATCH($A$64,'AEO 36'!$A$15:$A$103,0),MATCH(AF$62,'AEO 36'!$E$1:$AJ$1,0)))*10^12</f>
        <v>32759529999999.996</v>
      </c>
      <c r="AG64" s="43">
        <f>SUM(INDEX('AEO 36'!$E$15:$AJ$103,MATCH($C$64,'AEO 36'!$A$15:$A$103,0),MATCH(AG$62,'AEO 36'!$E$1:$AJ$1,0)),INDEX('AEO 36'!$E$15:$AJ$103,MATCH($B$64,'AEO 36'!$A$15:$A$103,0),MATCH(AG$62,'AEO 36'!$E$1:$AJ$1,0)),INDEX('AEO 36'!$E$15:$AJ$103,MATCH($A$64,'AEO 36'!$A$15:$A$103,0),MATCH(AG$62,'AEO 36'!$E$1:$AJ$1,0)))*10^12</f>
        <v>33144264999999.996</v>
      </c>
      <c r="AH64" s="43">
        <f>SUM(INDEX('AEO 36'!$E$15:$AJ$103,MATCH($C$64,'AEO 36'!$A$15:$A$103,0),MATCH(AH$62,'AEO 36'!$E$1:$AJ$1,0)),INDEX('AEO 36'!$E$15:$AJ$103,MATCH($B$64,'AEO 36'!$A$15:$A$103,0),MATCH(AH$62,'AEO 36'!$E$1:$AJ$1,0)),INDEX('AEO 36'!$E$15:$AJ$103,MATCH($A$64,'AEO 36'!$A$15:$A$103,0),MATCH(AH$62,'AEO 36'!$E$1:$AJ$1,0)))*10^12</f>
        <v>33584294000000</v>
      </c>
      <c r="AI64" s="43">
        <f>SUM(INDEX('AEO 36'!$E$15:$AJ$103,MATCH($C$64,'AEO 36'!$A$15:$A$103,0),MATCH(AI$62,'AEO 36'!$E$1:$AJ$1,0)),INDEX('AEO 36'!$E$15:$AJ$103,MATCH($B$64,'AEO 36'!$A$15:$A$103,0),MATCH(AI$62,'AEO 36'!$E$1:$AJ$1,0)),INDEX('AEO 36'!$E$15:$AJ$103,MATCH($A$64,'AEO 36'!$A$15:$A$103,0),MATCH(AI$62,'AEO 36'!$E$1:$AJ$1,0)))*10^12</f>
        <v>34028448999999.996</v>
      </c>
      <c r="AJ64" s="43"/>
      <c r="AK64" s="109"/>
    </row>
    <row r="65" spans="1:37">
      <c r="B65" s="13" t="s">
        <v>719</v>
      </c>
      <c r="C65" s="13" t="s">
        <v>696</v>
      </c>
      <c r="D65" t="s">
        <v>3094</v>
      </c>
      <c r="E65" s="43">
        <f>SUM(INDEX('AEO 36'!$E$15:$AJ$103,MATCH($C$65,'AEO 36'!$A$15:$A$103,0),MATCH(E$62,'AEO 36'!$E$1:$AJ$1,0)),INDEX('AEO 36'!$E$15:$AJ$103,MATCH($B$65,'AEO 36'!$A$15:$A$103,0),MATCH(E$62,'AEO 36'!$E$1:$AJ$1,0)))*10^12</f>
        <v>13712565000000</v>
      </c>
      <c r="F65" s="43">
        <f>SUM(INDEX('AEO 36'!$E$15:$AJ$103,MATCH($C$65,'AEO 36'!$A$15:$A$103,0),MATCH(F$62,'AEO 36'!$E$1:$AJ$1,0)),INDEX('AEO 36'!$E$15:$AJ$103,MATCH($B$65,'AEO 36'!$A$15:$A$103,0),MATCH(F$62,'AEO 36'!$E$1:$AJ$1,0)))*10^12</f>
        <v>16680758000000</v>
      </c>
      <c r="G65" s="43">
        <f>SUM(INDEX('AEO 36'!$E$15:$AJ$103,MATCH($C$65,'AEO 36'!$A$15:$A$103,0),MATCH(G$62,'AEO 36'!$E$1:$AJ$1,0)),INDEX('AEO 36'!$E$15:$AJ$103,MATCH($B$65,'AEO 36'!$A$15:$A$103,0),MATCH(G$62,'AEO 36'!$E$1:$AJ$1,0)))*10^12</f>
        <v>18994887000000</v>
      </c>
      <c r="H65" s="43">
        <f>SUM(INDEX('AEO 36'!$E$15:$AJ$103,MATCH($C$65,'AEO 36'!$A$15:$A$103,0),MATCH(H$62,'AEO 36'!$E$1:$AJ$1,0)),INDEX('AEO 36'!$E$15:$AJ$103,MATCH($B$65,'AEO 36'!$A$15:$A$103,0),MATCH(H$62,'AEO 36'!$E$1:$AJ$1,0)))*10^12</f>
        <v>20747469000000</v>
      </c>
      <c r="I65" s="43">
        <f>SUM(INDEX('AEO 36'!$E$15:$AJ$103,MATCH($C$65,'AEO 36'!$A$15:$A$103,0),MATCH(I$62,'AEO 36'!$E$1:$AJ$1,0)),INDEX('AEO 36'!$E$15:$AJ$103,MATCH($B$65,'AEO 36'!$A$15:$A$103,0),MATCH(I$62,'AEO 36'!$E$1:$AJ$1,0)))*10^12</f>
        <v>22065845000000</v>
      </c>
      <c r="J65" s="43">
        <f>SUM(INDEX('AEO 36'!$E$15:$AJ$103,MATCH($C$65,'AEO 36'!$A$15:$A$103,0),MATCH(J$62,'AEO 36'!$E$1:$AJ$1,0)),INDEX('AEO 36'!$E$15:$AJ$103,MATCH($B$65,'AEO 36'!$A$15:$A$103,0),MATCH(J$62,'AEO 36'!$E$1:$AJ$1,0)))*10^12</f>
        <v>23053733000000</v>
      </c>
      <c r="K65" s="43">
        <f>SUM(INDEX('AEO 36'!$E$15:$AJ$103,MATCH($C$65,'AEO 36'!$A$15:$A$103,0),MATCH(K$62,'AEO 36'!$E$1:$AJ$1,0)),INDEX('AEO 36'!$E$15:$AJ$103,MATCH($B$65,'AEO 36'!$A$15:$A$103,0),MATCH(K$62,'AEO 36'!$E$1:$AJ$1,0)))*10^12</f>
        <v>23775042000000</v>
      </c>
      <c r="L65" s="43">
        <f>SUM(INDEX('AEO 36'!$E$15:$AJ$103,MATCH($C$65,'AEO 36'!$A$15:$A$103,0),MATCH(L$62,'AEO 36'!$E$1:$AJ$1,0)),INDEX('AEO 36'!$E$15:$AJ$103,MATCH($B$65,'AEO 36'!$A$15:$A$103,0),MATCH(L$62,'AEO 36'!$E$1:$AJ$1,0)))*10^12</f>
        <v>24314597000000</v>
      </c>
      <c r="M65" s="43">
        <f>SUM(INDEX('AEO 36'!$E$15:$AJ$103,MATCH($C$65,'AEO 36'!$A$15:$A$103,0),MATCH(M$62,'AEO 36'!$E$1:$AJ$1,0)),INDEX('AEO 36'!$E$15:$AJ$103,MATCH($B$65,'AEO 36'!$A$15:$A$103,0),MATCH(M$62,'AEO 36'!$E$1:$AJ$1,0)))*10^12</f>
        <v>24463506000000</v>
      </c>
      <c r="N65" s="43">
        <f>SUM(INDEX('AEO 36'!$E$15:$AJ$103,MATCH($C$65,'AEO 36'!$A$15:$A$103,0),MATCH(N$62,'AEO 36'!$E$1:$AJ$1,0)),INDEX('AEO 36'!$E$15:$AJ$103,MATCH($B$65,'AEO 36'!$A$15:$A$103,0),MATCH(N$62,'AEO 36'!$E$1:$AJ$1,0)))*10^12</f>
        <v>24590615000000</v>
      </c>
      <c r="O65" s="43">
        <f>SUM(INDEX('AEO 36'!$E$15:$AJ$103,MATCH($C$65,'AEO 36'!$A$15:$A$103,0),MATCH(O$62,'AEO 36'!$E$1:$AJ$1,0)),INDEX('AEO 36'!$E$15:$AJ$103,MATCH($B$65,'AEO 36'!$A$15:$A$103,0),MATCH(O$62,'AEO 36'!$E$1:$AJ$1,0)))*10^12</f>
        <v>24809764000000</v>
      </c>
      <c r="P65" s="43">
        <f>SUM(INDEX('AEO 36'!$E$15:$AJ$103,MATCH($C$65,'AEO 36'!$A$15:$A$103,0),MATCH(P$62,'AEO 36'!$E$1:$AJ$1,0)),INDEX('AEO 36'!$E$15:$AJ$103,MATCH($B$65,'AEO 36'!$A$15:$A$103,0),MATCH(P$62,'AEO 36'!$E$1:$AJ$1,0)))*10^12</f>
        <v>24957225000000</v>
      </c>
      <c r="Q65" s="43">
        <f>SUM(INDEX('AEO 36'!$E$15:$AJ$103,MATCH($C$65,'AEO 36'!$A$15:$A$103,0),MATCH(Q$62,'AEO 36'!$E$1:$AJ$1,0)),INDEX('AEO 36'!$E$15:$AJ$103,MATCH($B$65,'AEO 36'!$A$15:$A$103,0),MATCH(Q$62,'AEO 36'!$E$1:$AJ$1,0)))*10^12</f>
        <v>25203131000000</v>
      </c>
      <c r="R65" s="43">
        <f>SUM(INDEX('AEO 36'!$E$15:$AJ$103,MATCH($C$65,'AEO 36'!$A$15:$A$103,0),MATCH(R$62,'AEO 36'!$E$1:$AJ$1,0)),INDEX('AEO 36'!$E$15:$AJ$103,MATCH($B$65,'AEO 36'!$A$15:$A$103,0),MATCH(R$62,'AEO 36'!$E$1:$AJ$1,0)))*10^12</f>
        <v>25446168000000</v>
      </c>
      <c r="S65" s="43">
        <f>SUM(INDEX('AEO 36'!$E$15:$AJ$103,MATCH($C$65,'AEO 36'!$A$15:$A$103,0),MATCH(S$62,'AEO 36'!$E$1:$AJ$1,0)),INDEX('AEO 36'!$E$15:$AJ$103,MATCH($B$65,'AEO 36'!$A$15:$A$103,0),MATCH(S$62,'AEO 36'!$E$1:$AJ$1,0)))*10^12</f>
        <v>25731031000000</v>
      </c>
      <c r="T65" s="43">
        <f>SUM(INDEX('AEO 36'!$E$15:$AJ$103,MATCH($C$65,'AEO 36'!$A$15:$A$103,0),MATCH(T$62,'AEO 36'!$E$1:$AJ$1,0)),INDEX('AEO 36'!$E$15:$AJ$103,MATCH($B$65,'AEO 36'!$A$15:$A$103,0),MATCH(T$62,'AEO 36'!$E$1:$AJ$1,0)))*10^12</f>
        <v>25993352000000</v>
      </c>
      <c r="U65" s="43">
        <f>SUM(INDEX('AEO 36'!$E$15:$AJ$103,MATCH($C$65,'AEO 36'!$A$15:$A$103,0),MATCH(U$62,'AEO 36'!$E$1:$AJ$1,0)),INDEX('AEO 36'!$E$15:$AJ$103,MATCH($B$65,'AEO 36'!$A$15:$A$103,0),MATCH(U$62,'AEO 36'!$E$1:$AJ$1,0)))*10^12</f>
        <v>26277877000000</v>
      </c>
      <c r="V65" s="43">
        <f>SUM(INDEX('AEO 36'!$E$15:$AJ$103,MATCH($C$65,'AEO 36'!$A$15:$A$103,0),MATCH(V$62,'AEO 36'!$E$1:$AJ$1,0)),INDEX('AEO 36'!$E$15:$AJ$103,MATCH($B$65,'AEO 36'!$A$15:$A$103,0),MATCH(V$62,'AEO 36'!$E$1:$AJ$1,0)))*10^12</f>
        <v>26554169000000</v>
      </c>
      <c r="W65" s="43">
        <f>SUM(INDEX('AEO 36'!$E$15:$AJ$103,MATCH($C$65,'AEO 36'!$A$15:$A$103,0),MATCH(W$62,'AEO 36'!$E$1:$AJ$1,0)),INDEX('AEO 36'!$E$15:$AJ$103,MATCH($B$65,'AEO 36'!$A$15:$A$103,0),MATCH(W$62,'AEO 36'!$E$1:$AJ$1,0)))*10^12</f>
        <v>26830280000000</v>
      </c>
      <c r="X65" s="43">
        <f>SUM(INDEX('AEO 36'!$E$15:$AJ$103,MATCH($C$65,'AEO 36'!$A$15:$A$103,0),MATCH(X$62,'AEO 36'!$E$1:$AJ$1,0)),INDEX('AEO 36'!$E$15:$AJ$103,MATCH($B$65,'AEO 36'!$A$15:$A$103,0),MATCH(X$62,'AEO 36'!$E$1:$AJ$1,0)))*10^12</f>
        <v>27118281000000</v>
      </c>
      <c r="Y65" s="43">
        <f>SUM(INDEX('AEO 36'!$E$15:$AJ$103,MATCH($C$65,'AEO 36'!$A$15:$A$103,0),MATCH(Y$62,'AEO 36'!$E$1:$AJ$1,0)),INDEX('AEO 36'!$E$15:$AJ$103,MATCH($B$65,'AEO 36'!$A$15:$A$103,0),MATCH(Y$62,'AEO 36'!$E$1:$AJ$1,0)))*10^12</f>
        <v>27471909000000</v>
      </c>
      <c r="Z65" s="43">
        <f>SUM(INDEX('AEO 36'!$E$15:$AJ$103,MATCH($C$65,'AEO 36'!$A$15:$A$103,0),MATCH(Z$62,'AEO 36'!$E$1:$AJ$1,0)),INDEX('AEO 36'!$E$15:$AJ$103,MATCH($B$65,'AEO 36'!$A$15:$A$103,0),MATCH(Z$62,'AEO 36'!$E$1:$AJ$1,0)))*10^12</f>
        <v>27805148000000</v>
      </c>
      <c r="AA65" s="43">
        <f>SUM(INDEX('AEO 36'!$E$15:$AJ$103,MATCH($C$65,'AEO 36'!$A$15:$A$103,0),MATCH(AA$62,'AEO 36'!$E$1:$AJ$1,0)),INDEX('AEO 36'!$E$15:$AJ$103,MATCH($B$65,'AEO 36'!$A$15:$A$103,0),MATCH(AA$62,'AEO 36'!$E$1:$AJ$1,0)))*10^12</f>
        <v>28138944000000.004</v>
      </c>
      <c r="AB65" s="43">
        <f>SUM(INDEX('AEO 36'!$E$15:$AJ$103,MATCH($C$65,'AEO 36'!$A$15:$A$103,0),MATCH(AB$62,'AEO 36'!$E$1:$AJ$1,0)),INDEX('AEO 36'!$E$15:$AJ$103,MATCH($B$65,'AEO 36'!$A$15:$A$103,0),MATCH(AB$62,'AEO 36'!$E$1:$AJ$1,0)))*10^12</f>
        <v>28481359000000</v>
      </c>
      <c r="AC65" s="43">
        <f>SUM(INDEX('AEO 36'!$E$15:$AJ$103,MATCH($C$65,'AEO 36'!$A$15:$A$103,0),MATCH(AC$62,'AEO 36'!$E$1:$AJ$1,0)),INDEX('AEO 36'!$E$15:$AJ$103,MATCH($B$65,'AEO 36'!$A$15:$A$103,0),MATCH(AC$62,'AEO 36'!$E$1:$AJ$1,0)))*10^12</f>
        <v>28814511000000</v>
      </c>
      <c r="AD65" s="43">
        <f>SUM(INDEX('AEO 36'!$E$15:$AJ$103,MATCH($C$65,'AEO 36'!$A$15:$A$103,0),MATCH(AD$62,'AEO 36'!$E$1:$AJ$1,0)),INDEX('AEO 36'!$E$15:$AJ$103,MATCH($B$65,'AEO 36'!$A$15:$A$103,0),MATCH(AD$62,'AEO 36'!$E$1:$AJ$1,0)))*10^12</f>
        <v>29173555000000</v>
      </c>
      <c r="AE65" s="43">
        <f>SUM(INDEX('AEO 36'!$E$15:$AJ$103,MATCH($C$65,'AEO 36'!$A$15:$A$103,0),MATCH(AE$62,'AEO 36'!$E$1:$AJ$1,0)),INDEX('AEO 36'!$E$15:$AJ$103,MATCH($B$65,'AEO 36'!$A$15:$A$103,0),MATCH(AE$62,'AEO 36'!$E$1:$AJ$1,0)))*10^12</f>
        <v>29504795000000</v>
      </c>
      <c r="AF65" s="43">
        <f>SUM(INDEX('AEO 36'!$E$15:$AJ$103,MATCH($C$65,'AEO 36'!$A$15:$A$103,0),MATCH(AF$62,'AEO 36'!$E$1:$AJ$1,0)),INDEX('AEO 36'!$E$15:$AJ$103,MATCH($B$65,'AEO 36'!$A$15:$A$103,0),MATCH(AF$62,'AEO 36'!$E$1:$AJ$1,0)))*10^12</f>
        <v>29803602000000</v>
      </c>
      <c r="AG65" s="43">
        <f>SUM(INDEX('AEO 36'!$E$15:$AJ$103,MATCH($C$65,'AEO 36'!$A$15:$A$103,0),MATCH(AG$62,'AEO 36'!$E$1:$AJ$1,0)),INDEX('AEO 36'!$E$15:$AJ$103,MATCH($B$65,'AEO 36'!$A$15:$A$103,0),MATCH(AG$62,'AEO 36'!$E$1:$AJ$1,0)))*10^12</f>
        <v>30109448999999.996</v>
      </c>
      <c r="AH65" s="43">
        <f>SUM(INDEX('AEO 36'!$E$15:$AJ$103,MATCH($C$65,'AEO 36'!$A$15:$A$103,0),MATCH(AH$62,'AEO 36'!$E$1:$AJ$1,0)),INDEX('AEO 36'!$E$15:$AJ$103,MATCH($B$65,'AEO 36'!$A$15:$A$103,0),MATCH(AH$62,'AEO 36'!$E$1:$AJ$1,0)))*10^12</f>
        <v>30427265000000</v>
      </c>
      <c r="AI65" s="43">
        <f>SUM(INDEX('AEO 36'!$E$15:$AJ$103,MATCH($C$65,'AEO 36'!$A$15:$A$103,0),MATCH(AI$62,'AEO 36'!$E$1:$AJ$1,0)),INDEX('AEO 36'!$E$15:$AJ$103,MATCH($B$65,'AEO 36'!$A$15:$A$103,0),MATCH(AI$62,'AEO 36'!$E$1:$AJ$1,0)))*10^12</f>
        <v>30727714000000</v>
      </c>
      <c r="AJ65" s="43"/>
      <c r="AK65" s="109"/>
    </row>
    <row r="66" spans="1:37">
      <c r="D66" t="s">
        <v>3095</v>
      </c>
      <c r="E66" s="43">
        <f t="shared" ref="E66:AI66" si="8">E64*$B$71</f>
        <v>15724651999999.998</v>
      </c>
      <c r="F66" s="43">
        <f t="shared" si="8"/>
        <v>18570040000000</v>
      </c>
      <c r="G66" s="43">
        <f t="shared" si="8"/>
        <v>20939007000000</v>
      </c>
      <c r="H66" s="43">
        <f t="shared" si="8"/>
        <v>22730788000000</v>
      </c>
      <c r="I66" s="43">
        <f t="shared" si="8"/>
        <v>24090370000000</v>
      </c>
      <c r="J66" s="43">
        <f t="shared" si="8"/>
        <v>25112246000000</v>
      </c>
      <c r="K66" s="43">
        <f t="shared" si="8"/>
        <v>25840006000000</v>
      </c>
      <c r="L66" s="43">
        <f t="shared" si="8"/>
        <v>26380896000000</v>
      </c>
      <c r="M66" s="43">
        <f t="shared" si="8"/>
        <v>26537698000000</v>
      </c>
      <c r="N66" s="43">
        <f t="shared" si="8"/>
        <v>26659430000000</v>
      </c>
      <c r="O66" s="43">
        <f t="shared" si="8"/>
        <v>26941779000000</v>
      </c>
      <c r="P66" s="43">
        <f t="shared" si="8"/>
        <v>27061387000000.004</v>
      </c>
      <c r="Q66" s="43">
        <f t="shared" si="8"/>
        <v>27370438999999.996</v>
      </c>
      <c r="R66" s="43">
        <f t="shared" si="8"/>
        <v>27664516000000</v>
      </c>
      <c r="S66" s="43">
        <f t="shared" si="8"/>
        <v>28033673999999.996</v>
      </c>
      <c r="T66" s="43">
        <f t="shared" si="8"/>
        <v>28336389000000</v>
      </c>
      <c r="U66" s="43">
        <f t="shared" si="8"/>
        <v>28674376000000.004</v>
      </c>
      <c r="V66" s="43">
        <f t="shared" si="8"/>
        <v>28995555000000</v>
      </c>
      <c r="W66" s="43">
        <f t="shared" si="8"/>
        <v>29311184000000</v>
      </c>
      <c r="X66" s="43">
        <f t="shared" si="8"/>
        <v>29633765000000</v>
      </c>
      <c r="Y66" s="43">
        <f t="shared" si="8"/>
        <v>30069786000000</v>
      </c>
      <c r="Z66" s="43">
        <f t="shared" si="8"/>
        <v>30462376000000</v>
      </c>
      <c r="AA66" s="43">
        <f t="shared" si="8"/>
        <v>30840115000000</v>
      </c>
      <c r="AB66" s="43">
        <f t="shared" si="8"/>
        <v>31230839000000.004</v>
      </c>
      <c r="AC66" s="43">
        <f t="shared" si="8"/>
        <v>31603850000000</v>
      </c>
      <c r="AD66" s="43">
        <f t="shared" si="8"/>
        <v>32029404000000</v>
      </c>
      <c r="AE66" s="43">
        <f t="shared" si="8"/>
        <v>32413029000000</v>
      </c>
      <c r="AF66" s="43">
        <f t="shared" si="8"/>
        <v>32759529999999.996</v>
      </c>
      <c r="AG66" s="43">
        <f t="shared" si="8"/>
        <v>33144264999999.996</v>
      </c>
      <c r="AH66" s="43">
        <f t="shared" si="8"/>
        <v>33584294000000</v>
      </c>
      <c r="AI66" s="43">
        <f t="shared" si="8"/>
        <v>34028448999999.996</v>
      </c>
      <c r="AJ66" s="43"/>
      <c r="AK66" s="109"/>
    </row>
    <row r="67" spans="1:37">
      <c r="D67" t="s">
        <v>3096</v>
      </c>
      <c r="E67" s="43">
        <f t="shared" ref="E67:AI67" si="9">E65*$B$72</f>
        <v>4267208095406.3608</v>
      </c>
      <c r="F67" s="43">
        <f t="shared" si="9"/>
        <v>5190878991283.8633</v>
      </c>
      <c r="G67" s="43">
        <f t="shared" si="9"/>
        <v>5911011949823.3223</v>
      </c>
      <c r="H67" s="43">
        <f t="shared" si="9"/>
        <v>6456397302473.498</v>
      </c>
      <c r="I67" s="43">
        <f t="shared" si="9"/>
        <v>6866662248527.6797</v>
      </c>
      <c r="J67" s="43">
        <f t="shared" si="9"/>
        <v>7174082754534.7471</v>
      </c>
      <c r="K67" s="43">
        <f t="shared" si="9"/>
        <v>7398546638869.2578</v>
      </c>
      <c r="L67" s="43">
        <f t="shared" si="9"/>
        <v>7566450562308.5986</v>
      </c>
      <c r="M67" s="43">
        <f t="shared" si="9"/>
        <v>7612789499646.6436</v>
      </c>
      <c r="N67" s="43">
        <f t="shared" si="9"/>
        <v>7652344502944.6406</v>
      </c>
      <c r="O67" s="43">
        <f t="shared" si="9"/>
        <v>7720541400235.5713</v>
      </c>
      <c r="P67" s="43">
        <f t="shared" si="9"/>
        <v>7766429734982.332</v>
      </c>
      <c r="Q67" s="43">
        <f t="shared" si="9"/>
        <v>7842953133333.334</v>
      </c>
      <c r="R67" s="43">
        <f t="shared" si="9"/>
        <v>7918583728621.9082</v>
      </c>
      <c r="S67" s="43">
        <f t="shared" si="9"/>
        <v>8007230141578.3281</v>
      </c>
      <c r="T67" s="43">
        <f t="shared" si="9"/>
        <v>8088861717785.6309</v>
      </c>
      <c r="U67" s="43">
        <f t="shared" si="9"/>
        <v>8177402948645.4658</v>
      </c>
      <c r="V67" s="43">
        <f t="shared" si="9"/>
        <v>8263382155241.4609</v>
      </c>
      <c r="W67" s="43">
        <f t="shared" si="9"/>
        <v>8349305036513.5459</v>
      </c>
      <c r="X67" s="43">
        <f t="shared" si="9"/>
        <v>8438927962544.1699</v>
      </c>
      <c r="Y67" s="43">
        <f t="shared" si="9"/>
        <v>8548973330742.0498</v>
      </c>
      <c r="Z67" s="43">
        <f t="shared" si="9"/>
        <v>8652673853474.6768</v>
      </c>
      <c r="AA67" s="43">
        <f t="shared" si="9"/>
        <v>8756547708833.9238</v>
      </c>
      <c r="AB67" s="43">
        <f t="shared" si="9"/>
        <v>8863103707656.0664</v>
      </c>
      <c r="AC67" s="43">
        <f t="shared" si="9"/>
        <v>8966777156890.459</v>
      </c>
      <c r="AD67" s="43">
        <f t="shared" si="9"/>
        <v>9078507928150.7656</v>
      </c>
      <c r="AE67" s="43">
        <f t="shared" si="9"/>
        <v>9181586382803.2988</v>
      </c>
      <c r="AF67" s="43">
        <f t="shared" si="9"/>
        <v>9274572024028.2695</v>
      </c>
      <c r="AG67" s="43">
        <f t="shared" si="9"/>
        <v>9369748440282.6855</v>
      </c>
      <c r="AH67" s="43">
        <f t="shared" si="9"/>
        <v>9468649485276.7969</v>
      </c>
      <c r="AI67" s="43">
        <f t="shared" si="9"/>
        <v>9562146099882.2148</v>
      </c>
      <c r="AJ67" s="43"/>
      <c r="AK67" s="109"/>
    </row>
    <row r="68" spans="1:37">
      <c r="D68" s="35" t="s">
        <v>3097</v>
      </c>
      <c r="E68" s="52">
        <f t="shared" ref="E68:AI68" si="10">E63*(E66/SUM(E66:E67))/E64</f>
        <v>1.2490429545241593E-3</v>
      </c>
      <c r="F68" s="52">
        <f t="shared" si="10"/>
        <v>1.2479838852561889E-3</v>
      </c>
      <c r="G68" s="52">
        <f t="shared" si="10"/>
        <v>1.2471665685815224E-3</v>
      </c>
      <c r="H68" s="52">
        <f t="shared" si="10"/>
        <v>1.2466464519590526E-3</v>
      </c>
      <c r="I68" s="52">
        <f t="shared" si="10"/>
        <v>1.2461776274382624E-3</v>
      </c>
      <c r="J68" s="52">
        <f t="shared" si="10"/>
        <v>1.2458210503215087E-3</v>
      </c>
      <c r="K68" s="52">
        <f t="shared" si="10"/>
        <v>1.2454261907779705E-3</v>
      </c>
      <c r="L68" s="52">
        <f t="shared" si="10"/>
        <v>1.2450097660041024E-3</v>
      </c>
      <c r="M68" s="52">
        <f t="shared" si="10"/>
        <v>1.2449523012062393E-3</v>
      </c>
      <c r="N68" s="52">
        <f t="shared" si="10"/>
        <v>1.2448581170389291E-3</v>
      </c>
      <c r="O68" s="52">
        <f t="shared" si="10"/>
        <v>1.244492708563932E-3</v>
      </c>
      <c r="P68" s="52">
        <f t="shared" si="10"/>
        <v>1.2445150475500222E-3</v>
      </c>
      <c r="Q68" s="52">
        <f t="shared" si="10"/>
        <v>1.244362963786191E-3</v>
      </c>
      <c r="R68" s="52">
        <f t="shared" si="10"/>
        <v>1.2442462668418766E-3</v>
      </c>
      <c r="S68" s="52">
        <f t="shared" si="10"/>
        <v>1.2440271982043711E-3</v>
      </c>
      <c r="T68" s="52">
        <f t="shared" si="10"/>
        <v>1.2439416368347936E-3</v>
      </c>
      <c r="U68" s="52">
        <f t="shared" si="10"/>
        <v>1.2436776543099449E-3</v>
      </c>
      <c r="V68" s="52">
        <f t="shared" si="10"/>
        <v>1.2434044966707469E-3</v>
      </c>
      <c r="W68" s="52">
        <f t="shared" si="10"/>
        <v>1.2431106233009778E-3</v>
      </c>
      <c r="X68" s="52">
        <f t="shared" si="10"/>
        <v>1.242818522097998E-3</v>
      </c>
      <c r="Y68" s="52">
        <f t="shared" si="10"/>
        <v>1.2424141228640053E-3</v>
      </c>
      <c r="Z68" s="52">
        <f t="shared" si="10"/>
        <v>1.2420321636298346E-3</v>
      </c>
      <c r="AA68" s="52">
        <f t="shared" si="10"/>
        <v>1.241620319407161E-3</v>
      </c>
      <c r="AB68" s="52">
        <f t="shared" si="10"/>
        <v>1.2411620718582406E-3</v>
      </c>
      <c r="AC68" s="52">
        <f t="shared" si="10"/>
        <v>1.240669038843074E-3</v>
      </c>
      <c r="AD68" s="52">
        <f t="shared" si="10"/>
        <v>1.2401023941352315E-3</v>
      </c>
      <c r="AE68" s="52">
        <f t="shared" si="10"/>
        <v>1.2395514545691941E-3</v>
      </c>
      <c r="AF68" s="52">
        <f t="shared" si="10"/>
        <v>1.2389760811407262E-3</v>
      </c>
      <c r="AG68" s="52">
        <f t="shared" si="10"/>
        <v>1.2383487405617649E-3</v>
      </c>
      <c r="AH68" s="52">
        <f t="shared" si="10"/>
        <v>1.2375986561341948E-3</v>
      </c>
      <c r="AI68" s="52">
        <f t="shared" si="10"/>
        <v>1.236792153822779E-3</v>
      </c>
      <c r="AJ68" s="52"/>
      <c r="AK68" s="109"/>
    </row>
    <row r="69" spans="1:37">
      <c r="D69" s="35" t="s">
        <v>3098</v>
      </c>
      <c r="E69" s="52">
        <f t="shared" ref="E69:AI69" si="11">E63*(E67/SUM(E66:E67))/E65</f>
        <v>3.8868922094850749E-4</v>
      </c>
      <c r="F69" s="52">
        <f t="shared" si="11"/>
        <v>3.8835964956971156E-4</v>
      </c>
      <c r="G69" s="52">
        <f t="shared" si="11"/>
        <v>3.8810530909215343E-4</v>
      </c>
      <c r="H69" s="52">
        <f t="shared" si="11"/>
        <v>3.8794345419032003E-4</v>
      </c>
      <c r="I69" s="52">
        <f t="shared" si="11"/>
        <v>3.8779756085887974E-4</v>
      </c>
      <c r="J69" s="52">
        <f t="shared" si="11"/>
        <v>3.8768659775611613E-4</v>
      </c>
      <c r="K69" s="52">
        <f t="shared" si="11"/>
        <v>3.8756372155893972E-4</v>
      </c>
      <c r="L69" s="52">
        <f t="shared" si="11"/>
        <v>3.8743413448561116E-4</v>
      </c>
      <c r="M69" s="52">
        <f t="shared" si="11"/>
        <v>3.8741625203614658E-4</v>
      </c>
      <c r="N69" s="52">
        <f t="shared" si="11"/>
        <v>3.8738694289951122E-4</v>
      </c>
      <c r="O69" s="52">
        <f t="shared" si="11"/>
        <v>3.8727323156960051E-4</v>
      </c>
      <c r="P69" s="52">
        <f t="shared" si="11"/>
        <v>3.872801832305252E-4</v>
      </c>
      <c r="Q69" s="52">
        <f t="shared" si="11"/>
        <v>3.8723285633958973E-4</v>
      </c>
      <c r="R69" s="52">
        <f t="shared" si="11"/>
        <v>3.8719654146009873E-4</v>
      </c>
      <c r="S69" s="52">
        <f t="shared" si="11"/>
        <v>3.8712836957078314E-4</v>
      </c>
      <c r="T69" s="52">
        <f t="shared" si="11"/>
        <v>3.8710174375942578E-4</v>
      </c>
      <c r="U69" s="52">
        <f t="shared" si="11"/>
        <v>3.8701959513390749E-4</v>
      </c>
      <c r="V69" s="52">
        <f t="shared" si="11"/>
        <v>3.8693459130790495E-4</v>
      </c>
      <c r="W69" s="52">
        <f t="shared" si="11"/>
        <v>3.8684314096127021E-4</v>
      </c>
      <c r="X69" s="52">
        <f t="shared" si="11"/>
        <v>3.8675224209457141E-4</v>
      </c>
      <c r="Y69" s="52">
        <f t="shared" si="11"/>
        <v>3.8662639724460569E-4</v>
      </c>
      <c r="Z69" s="52">
        <f t="shared" si="11"/>
        <v>3.8650753548999096E-4</v>
      </c>
      <c r="AA69" s="52">
        <f t="shared" si="11"/>
        <v>3.8637937383671609E-4</v>
      </c>
      <c r="AB69" s="52">
        <f t="shared" si="11"/>
        <v>3.8623677194928995E-4</v>
      </c>
      <c r="AC69" s="52">
        <f t="shared" si="11"/>
        <v>3.8608334518532407E-4</v>
      </c>
      <c r="AD69" s="52">
        <f t="shared" si="11"/>
        <v>3.8590701122559256E-4</v>
      </c>
      <c r="AE69" s="52">
        <f t="shared" si="11"/>
        <v>3.8573556454320505E-4</v>
      </c>
      <c r="AF69" s="52">
        <f t="shared" si="11"/>
        <v>3.8555651429608934E-4</v>
      </c>
      <c r="AG69" s="52">
        <f t="shared" si="11"/>
        <v>3.8536129241038667E-4</v>
      </c>
      <c r="AH69" s="52">
        <f t="shared" si="11"/>
        <v>3.8512787391125356E-4</v>
      </c>
      <c r="AI69" s="52">
        <f t="shared" si="11"/>
        <v>3.8487689875144672E-4</v>
      </c>
      <c r="AJ69" s="52"/>
    </row>
    <row r="70" spans="1:37">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row>
    <row r="71" spans="1:37">
      <c r="A71" t="s">
        <v>3099</v>
      </c>
      <c r="B71" s="51">
        <v>1</v>
      </c>
      <c r="C71" s="51"/>
      <c r="D71" s="53" t="s">
        <v>3100</v>
      </c>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row>
    <row r="72" spans="1:37">
      <c r="A72" t="s">
        <v>3101</v>
      </c>
      <c r="B72" s="130">
        <f>1-B17</f>
        <v>0.31118963486454654</v>
      </c>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row>
    <row r="73" spans="1:37">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row>
    <row r="74" spans="1:37">
      <c r="A74" s="1" t="s">
        <v>3102</v>
      </c>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row>
    <row r="75" spans="1:37">
      <c r="A75" s="32" t="s">
        <v>3103</v>
      </c>
      <c r="B75" s="15">
        <f t="shared" ref="B75:AG75" si="12">E62</f>
        <v>2020</v>
      </c>
      <c r="C75" s="15">
        <f t="shared" si="12"/>
        <v>2021</v>
      </c>
      <c r="D75" s="15">
        <f t="shared" si="12"/>
        <v>2022</v>
      </c>
      <c r="E75" s="15">
        <f t="shared" si="12"/>
        <v>2023</v>
      </c>
      <c r="F75" s="15">
        <f t="shared" si="12"/>
        <v>2024</v>
      </c>
      <c r="G75" s="15">
        <f t="shared" si="12"/>
        <v>2025</v>
      </c>
      <c r="H75" s="15">
        <f t="shared" si="12"/>
        <v>2026</v>
      </c>
      <c r="I75" s="15">
        <f t="shared" si="12"/>
        <v>2027</v>
      </c>
      <c r="J75" s="15">
        <f t="shared" si="12"/>
        <v>2028</v>
      </c>
      <c r="K75" s="15">
        <f t="shared" si="12"/>
        <v>2029</v>
      </c>
      <c r="L75" s="15">
        <f t="shared" si="12"/>
        <v>2030</v>
      </c>
      <c r="M75" s="15">
        <f t="shared" si="12"/>
        <v>2031</v>
      </c>
      <c r="N75" s="15">
        <f t="shared" si="12"/>
        <v>2032</v>
      </c>
      <c r="O75" s="15">
        <f t="shared" si="12"/>
        <v>2033</v>
      </c>
      <c r="P75" s="15">
        <f t="shared" si="12"/>
        <v>2034</v>
      </c>
      <c r="Q75" s="15">
        <f t="shared" si="12"/>
        <v>2035</v>
      </c>
      <c r="R75" s="15">
        <f t="shared" si="12"/>
        <v>2036</v>
      </c>
      <c r="S75" s="15">
        <f t="shared" si="12"/>
        <v>2037</v>
      </c>
      <c r="T75" s="15">
        <f t="shared" si="12"/>
        <v>2038</v>
      </c>
      <c r="U75" s="15">
        <f t="shared" si="12"/>
        <v>2039</v>
      </c>
      <c r="V75" s="15">
        <f t="shared" si="12"/>
        <v>2040</v>
      </c>
      <c r="W75" s="15">
        <f t="shared" si="12"/>
        <v>2041</v>
      </c>
      <c r="X75" s="15">
        <f t="shared" si="12"/>
        <v>2042</v>
      </c>
      <c r="Y75" s="15">
        <f t="shared" si="12"/>
        <v>2043</v>
      </c>
      <c r="Z75" s="15">
        <f t="shared" si="12"/>
        <v>2044</v>
      </c>
      <c r="AA75" s="15">
        <f t="shared" si="12"/>
        <v>2045</v>
      </c>
      <c r="AB75" s="15">
        <f t="shared" si="12"/>
        <v>2046</v>
      </c>
      <c r="AC75" s="15">
        <f t="shared" si="12"/>
        <v>2047</v>
      </c>
      <c r="AD75" s="15">
        <f t="shared" si="12"/>
        <v>2048</v>
      </c>
      <c r="AE75" s="15">
        <f t="shared" si="12"/>
        <v>2049</v>
      </c>
      <c r="AF75" s="15">
        <f t="shared" si="12"/>
        <v>2050</v>
      </c>
      <c r="AG75" s="15">
        <f t="shared" si="12"/>
        <v>0</v>
      </c>
    </row>
    <row r="76" spans="1:37">
      <c r="A76" t="s">
        <v>3104</v>
      </c>
      <c r="B76" s="9">
        <f>'AEO 7'!C27*10^9</f>
        <v>1508557007000</v>
      </c>
      <c r="C76" s="9">
        <f>'AEO 7'!D27*10^9</f>
        <v>1600773315000</v>
      </c>
      <c r="D76" s="9">
        <f>'AEO 7'!E27*10^9</f>
        <v>1616527710000</v>
      </c>
      <c r="E76" s="9">
        <f>'AEO 7'!F27*10^9</f>
        <v>1618108643000</v>
      </c>
      <c r="F76" s="9">
        <f>'AEO 7'!G27*10^9</f>
        <v>1617965820000</v>
      </c>
      <c r="G76" s="9">
        <f>'AEO 7'!H27*10^9</f>
        <v>1567883911000</v>
      </c>
      <c r="H76" s="9">
        <f>'AEO 7'!I27*10^9</f>
        <v>1587153687000</v>
      </c>
      <c r="I76" s="9">
        <f>'AEO 7'!J27*10^9</f>
        <v>1586321411000</v>
      </c>
      <c r="J76" s="9">
        <f>'AEO 7'!K27*10^9</f>
        <v>1606050903000</v>
      </c>
      <c r="K76" s="9">
        <f>'AEO 7'!L27*10^9</f>
        <v>1623589722000</v>
      </c>
      <c r="L76" s="9">
        <f>'AEO 7'!M27*10^9</f>
        <v>1641511230000</v>
      </c>
      <c r="M76" s="9">
        <f>'AEO 7'!N27*10^9</f>
        <v>1654219482000</v>
      </c>
      <c r="N76" s="9">
        <f>'AEO 7'!O27*10^9</f>
        <v>1664460938000</v>
      </c>
      <c r="O76" s="9">
        <f>'AEO 7'!P27*10^9</f>
        <v>1678167114000</v>
      </c>
      <c r="P76" s="9">
        <f>'AEO 7'!Q27*10^9</f>
        <v>1686509277000</v>
      </c>
      <c r="Q76" s="9">
        <f>'AEO 7'!R27*10^9</f>
        <v>1700822754000</v>
      </c>
      <c r="R76" s="9">
        <f>'AEO 7'!S27*10^9</f>
        <v>1714348389000</v>
      </c>
      <c r="S76" s="9">
        <f>'AEO 7'!T27*10^9</f>
        <v>1725946533000</v>
      </c>
      <c r="T76" s="9">
        <f>'AEO 7'!U27*10^9</f>
        <v>1730046997000</v>
      </c>
      <c r="U76" s="9">
        <f>'AEO 7'!V27*10^9</f>
        <v>1747594971000</v>
      </c>
      <c r="V76" s="9">
        <f>'AEO 7'!W27*10^9</f>
        <v>1753466919000</v>
      </c>
      <c r="W76" s="9">
        <f>'AEO 7'!X27*10^9</f>
        <v>1765812500000</v>
      </c>
      <c r="X76" s="9">
        <f>'AEO 7'!Y27*10^9</f>
        <v>1783167725000</v>
      </c>
      <c r="Y76" s="9">
        <f>'AEO 7'!Z27*10^9</f>
        <v>1804646484000</v>
      </c>
      <c r="Z76" s="9">
        <f>'AEO 7'!AA27*10^9</f>
        <v>1808417236000</v>
      </c>
      <c r="AA76" s="9">
        <f>'AEO 7'!AB27*10^9</f>
        <v>1822586792000</v>
      </c>
      <c r="AB76" s="9">
        <f>'AEO 7'!AC27*10^9</f>
        <v>1832412476000</v>
      </c>
      <c r="AC76" s="9">
        <f>'AEO 7'!AD27*10^9</f>
        <v>1846727539000</v>
      </c>
      <c r="AD76" s="9">
        <f>'AEO 7'!AE27*10^9</f>
        <v>1860899170000</v>
      </c>
      <c r="AE76" s="9">
        <f>'AEO 7'!AF27*10^9</f>
        <v>1876013062000</v>
      </c>
      <c r="AF76" s="9">
        <f>'AEO 7'!AG27*10^9</f>
        <v>1898747925000</v>
      </c>
      <c r="AG76" s="9">
        <f>'AEO 7'!AH27*10^9</f>
        <v>7697000</v>
      </c>
    </row>
    <row r="77" spans="1:37">
      <c r="A77" t="s">
        <v>3105</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3106</v>
      </c>
      <c r="B78" s="9">
        <f>'AEO 7'!C61*10^15</f>
        <v>432329000000000</v>
      </c>
      <c r="C78" s="9">
        <f>'AEO 7'!D61*10^15</f>
        <v>455801000000000</v>
      </c>
      <c r="D78" s="9">
        <f>'AEO 7'!E61*10^15</f>
        <v>457320000000000</v>
      </c>
      <c r="E78" s="9">
        <f>'AEO 7'!F61*10^15</f>
        <v>454818000000000</v>
      </c>
      <c r="F78" s="9">
        <f>'AEO 7'!G61*10^15</f>
        <v>451847000000000</v>
      </c>
      <c r="G78" s="9">
        <f>'AEO 7'!H61*10^15</f>
        <v>435039000000000</v>
      </c>
      <c r="H78" s="9">
        <f>'AEO 7'!I61*10^15</f>
        <v>437548000000000</v>
      </c>
      <c r="I78" s="9">
        <f>'AEO 7'!J61*10^15</f>
        <v>434500000000000</v>
      </c>
      <c r="J78" s="9">
        <f>'AEO 7'!K61*10^15</f>
        <v>437069000000000</v>
      </c>
      <c r="K78" s="9">
        <f>'AEO 7'!L61*10^15</f>
        <v>438995000000000</v>
      </c>
      <c r="L78" s="9">
        <f>'AEO 7'!M61*10^15</f>
        <v>440980000000000</v>
      </c>
      <c r="M78" s="9">
        <f>'AEO 7'!N61*10^15</f>
        <v>441530000000000</v>
      </c>
      <c r="N78" s="9">
        <f>'AEO 7'!O61*10^15</f>
        <v>441401000000000</v>
      </c>
      <c r="O78" s="9">
        <f>'AEO 7'!P61*10^15</f>
        <v>442168000000000</v>
      </c>
      <c r="P78" s="9">
        <f>'AEO 7'!Q61*10^15</f>
        <v>441502000000000</v>
      </c>
      <c r="Q78" s="9">
        <f>'AEO 7'!R61*10^15</f>
        <v>442380000000000</v>
      </c>
      <c r="R78" s="9">
        <f>'AEO 7'!S61*10^15</f>
        <v>443024000000000</v>
      </c>
      <c r="S78" s="9">
        <f>'AEO 7'!T61*10^15</f>
        <v>443147000000000</v>
      </c>
      <c r="T78" s="9">
        <f>'AEO 7'!U61*10^15</f>
        <v>441338000000000</v>
      </c>
      <c r="U78" s="9">
        <f>'AEO 7'!V61*10^15</f>
        <v>442941000000000</v>
      </c>
      <c r="V78" s="9">
        <f>'AEO 7'!W61*10^15</f>
        <v>441565000000000</v>
      </c>
      <c r="W78" s="9">
        <f>'AEO 7'!X61*10^15</f>
        <v>441809000000000</v>
      </c>
      <c r="X78" s="9">
        <f>'AEO 7'!Y61*10^15</f>
        <v>443276000000000</v>
      </c>
      <c r="Y78" s="9">
        <f>'AEO 7'!Z61*10^15</f>
        <v>445724000000000</v>
      </c>
      <c r="Z78" s="9">
        <f>'AEO 7'!AA61*10^15</f>
        <v>443777000000000</v>
      </c>
      <c r="AA78" s="9">
        <f>'AEO 7'!AB61*10^15</f>
        <v>444372000000000</v>
      </c>
      <c r="AB78" s="9">
        <f>'AEO 7'!AC61*10^15</f>
        <v>443889000000000</v>
      </c>
      <c r="AC78" s="9">
        <f>'AEO 7'!AD61*10^15</f>
        <v>444473000000000</v>
      </c>
      <c r="AD78" s="9">
        <f>'AEO 7'!AE61*10^15</f>
        <v>444998000000000</v>
      </c>
      <c r="AE78" s="9">
        <f>'AEO 7'!AF61*10^15</f>
        <v>445721000000000</v>
      </c>
      <c r="AF78" s="9">
        <f>'AEO 7'!AG61*10^15</f>
        <v>448216000000000</v>
      </c>
      <c r="AG78" s="9">
        <f>'AEO 7'!AH61*10^15</f>
        <v>1204000000000</v>
      </c>
    </row>
    <row r="79" spans="1:37">
      <c r="A79" s="35" t="s">
        <v>3107</v>
      </c>
      <c r="B79" s="52">
        <f t="shared" ref="B79:AG79" si="13">B76/B78</f>
        <v>3.4893726930185112E-3</v>
      </c>
      <c r="C79" s="52">
        <f t="shared" si="13"/>
        <v>3.5120004453697996E-3</v>
      </c>
      <c r="D79" s="52">
        <f t="shared" si="13"/>
        <v>3.5347846365783261E-3</v>
      </c>
      <c r="E79" s="52">
        <f t="shared" si="13"/>
        <v>3.5577058141938096E-3</v>
      </c>
      <c r="F79" s="52">
        <f t="shared" si="13"/>
        <v>3.5807824772544688E-3</v>
      </c>
      <c r="G79" s="52">
        <f t="shared" si="13"/>
        <v>3.6040077119522617E-3</v>
      </c>
      <c r="H79" s="52">
        <f t="shared" si="13"/>
        <v>3.6273818803879802E-3</v>
      </c>
      <c r="I79" s="52">
        <f t="shared" si="13"/>
        <v>3.6509123383199078E-3</v>
      </c>
      <c r="J79" s="52">
        <f t="shared" si="13"/>
        <v>3.6745934921030773E-3</v>
      </c>
      <c r="K79" s="52">
        <f t="shared" si="13"/>
        <v>3.6984241779519128E-3</v>
      </c>
      <c r="L79" s="52">
        <f t="shared" si="13"/>
        <v>3.7224165041498483E-3</v>
      </c>
      <c r="M79" s="52">
        <f t="shared" si="13"/>
        <v>3.746561914252712E-3</v>
      </c>
      <c r="N79" s="52">
        <f t="shared" si="13"/>
        <v>3.7708590102876974E-3</v>
      </c>
      <c r="O79" s="52">
        <f t="shared" si="13"/>
        <v>3.7953156130701455E-3</v>
      </c>
      <c r="P79" s="52">
        <f t="shared" si="13"/>
        <v>3.8199357579354115E-3</v>
      </c>
      <c r="Q79" s="52">
        <f t="shared" si="13"/>
        <v>3.8447098738640987E-3</v>
      </c>
      <c r="R79" s="52">
        <f t="shared" si="13"/>
        <v>3.8696512807432555E-3</v>
      </c>
      <c r="S79" s="52">
        <f t="shared" si="13"/>
        <v>3.8947494465719052E-3</v>
      </c>
      <c r="T79" s="52">
        <f t="shared" si="13"/>
        <v>3.9200046155101077E-3</v>
      </c>
      <c r="U79" s="52">
        <f t="shared" si="13"/>
        <v>3.9454351053526317E-3</v>
      </c>
      <c r="V79" s="52">
        <f t="shared" si="13"/>
        <v>3.9710278645273059E-3</v>
      </c>
      <c r="W79" s="52">
        <f t="shared" si="13"/>
        <v>3.9967780194608985E-3</v>
      </c>
      <c r="X79" s="52">
        <f t="shared" si="13"/>
        <v>4.0227030676147591E-3</v>
      </c>
      <c r="Y79" s="52">
        <f t="shared" si="13"/>
        <v>4.0487980992721957E-3</v>
      </c>
      <c r="Z79" s="52">
        <f t="shared" si="13"/>
        <v>4.0750585001025292E-3</v>
      </c>
      <c r="AA79" s="52">
        <f t="shared" si="13"/>
        <v>4.1014888246784223E-3</v>
      </c>
      <c r="AB79" s="52">
        <f t="shared" si="13"/>
        <v>4.1280871479131044E-3</v>
      </c>
      <c r="AC79" s="52">
        <f t="shared" si="13"/>
        <v>4.1548700123517062E-3</v>
      </c>
      <c r="AD79" s="52">
        <f t="shared" si="13"/>
        <v>4.1818146823131789E-3</v>
      </c>
      <c r="AE79" s="52">
        <f t="shared" si="13"/>
        <v>4.2089402608358143E-3</v>
      </c>
      <c r="AF79" s="52">
        <f t="shared" si="13"/>
        <v>4.2362341482677993E-3</v>
      </c>
      <c r="AG79" s="52">
        <f t="shared" si="13"/>
        <v>6.3928571428571431E-6</v>
      </c>
    </row>
    <row r="80" spans="1:37">
      <c r="B80" s="9"/>
    </row>
    <row r="81" spans="1:37">
      <c r="A81" s="1" t="s">
        <v>3108</v>
      </c>
    </row>
    <row r="82" spans="1:37">
      <c r="D82" s="32" t="s">
        <v>3091</v>
      </c>
      <c r="E82" s="15">
        <v>2020</v>
      </c>
      <c r="F82" s="15">
        <v>2021</v>
      </c>
      <c r="G82" s="15">
        <v>2022</v>
      </c>
      <c r="H82" s="15">
        <v>2023</v>
      </c>
      <c r="I82" s="15">
        <v>2024</v>
      </c>
      <c r="J82" s="15">
        <v>2025</v>
      </c>
      <c r="K82" s="15">
        <v>2026</v>
      </c>
      <c r="L82" s="15">
        <v>2027</v>
      </c>
      <c r="M82" s="15">
        <v>2028</v>
      </c>
      <c r="N82" s="15">
        <v>2029</v>
      </c>
      <c r="O82" s="15">
        <v>2030</v>
      </c>
      <c r="P82" s="15">
        <v>2031</v>
      </c>
      <c r="Q82" s="15">
        <v>2032</v>
      </c>
      <c r="R82" s="15">
        <v>2033</v>
      </c>
      <c r="S82" s="15">
        <v>2034</v>
      </c>
      <c r="T82" s="15">
        <v>2035</v>
      </c>
      <c r="U82" s="15">
        <v>2036</v>
      </c>
      <c r="V82" s="15">
        <v>2037</v>
      </c>
      <c r="W82" s="15">
        <v>2038</v>
      </c>
      <c r="X82" s="15">
        <v>2039</v>
      </c>
      <c r="Y82" s="15">
        <v>2040</v>
      </c>
      <c r="Z82" s="15">
        <v>2041</v>
      </c>
      <c r="AA82" s="15">
        <v>2042</v>
      </c>
      <c r="AB82" s="15">
        <v>2043</v>
      </c>
      <c r="AC82" s="15">
        <v>2044</v>
      </c>
      <c r="AD82" s="15">
        <v>2045</v>
      </c>
      <c r="AE82" s="15">
        <v>2046</v>
      </c>
      <c r="AF82" s="15">
        <v>2047</v>
      </c>
      <c r="AG82" s="15">
        <v>2048</v>
      </c>
      <c r="AH82" s="15">
        <v>2049</v>
      </c>
      <c r="AI82" s="15">
        <v>2050</v>
      </c>
    </row>
    <row r="83" spans="1:37">
      <c r="C83" s="44" t="s">
        <v>130</v>
      </c>
      <c r="D83" t="s">
        <v>3092</v>
      </c>
      <c r="E83" s="129">
        <f>INDEX('AEO 7'!$C$18:$AH$28,MATCH($C$83,'AEO 7'!$A$18:$A$28,0),MATCH(E$82,'AEO 7'!$C$13:$AH$13,0))*10^9</f>
        <v>108322510000</v>
      </c>
      <c r="F83" s="129">
        <f>INDEX('AEO 7'!$C$18:$AH$28,MATCH($C$83,'AEO 7'!$A$18:$A$28,0),MATCH(F$82,'AEO 7'!$C$13:$AH$13,0))*10^9</f>
        <v>134829253999.99998</v>
      </c>
      <c r="G83" s="129">
        <f>INDEX('AEO 7'!$C$18:$AH$28,MATCH($C$83,'AEO 7'!$A$18:$A$28,0),MATCH(G$82,'AEO 7'!$C$13:$AH$13,0))*10^9</f>
        <v>154717422000</v>
      </c>
      <c r="H83" s="129">
        <f>INDEX('AEO 7'!$C$18:$AH$28,MATCH($C$83,'AEO 7'!$A$18:$A$28,0),MATCH(H$82,'AEO 7'!$C$13:$AH$13,0))*10^9</f>
        <v>169652832000</v>
      </c>
      <c r="I83" s="129">
        <f>INDEX('AEO 7'!$C$18:$AH$28,MATCH($C$83,'AEO 7'!$A$18:$A$28,0),MATCH(I$82,'AEO 7'!$C$13:$AH$13,0))*10^9</f>
        <v>180920807000</v>
      </c>
      <c r="J83" s="129">
        <f>INDEX('AEO 7'!$C$18:$AH$28,MATCH($C$83,'AEO 7'!$A$18:$A$28,0),MATCH(J$82,'AEO 7'!$C$13:$AH$13,0))*10^9</f>
        <v>189449295000</v>
      </c>
      <c r="K83" s="129">
        <f>INDEX('AEO 7'!$C$18:$AH$28,MATCH($C$83,'AEO 7'!$A$18:$A$28,0),MATCH(K$82,'AEO 7'!$C$13:$AH$13,0))*10^9</f>
        <v>195917755000</v>
      </c>
      <c r="L83" s="129">
        <f>INDEX('AEO 7'!$C$18:$AH$28,MATCH($C$83,'AEO 7'!$A$18:$A$28,0),MATCH(L$82,'AEO 7'!$C$13:$AH$13,0))*10^9</f>
        <v>200871582000</v>
      </c>
      <c r="M83" s="129">
        <f>INDEX('AEO 7'!$C$18:$AH$28,MATCH($C$83,'AEO 7'!$A$18:$A$28,0),MATCH(M$82,'AEO 7'!$C$13:$AH$13,0))*10^9</f>
        <v>204429398000</v>
      </c>
      <c r="N83" s="129">
        <f>INDEX('AEO 7'!$C$18:$AH$28,MATCH($C$83,'AEO 7'!$A$18:$A$28,0),MATCH(N$82,'AEO 7'!$C$13:$AH$13,0))*10^9</f>
        <v>207178192000</v>
      </c>
      <c r="O83" s="129">
        <f>INDEX('AEO 7'!$C$18:$AH$28,MATCH($C$83,'AEO 7'!$A$18:$A$28,0),MATCH(O$82,'AEO 7'!$C$13:$AH$13,0))*10^9</f>
        <v>209426270000</v>
      </c>
      <c r="P83" s="129">
        <f>INDEX('AEO 7'!$C$18:$AH$28,MATCH($C$83,'AEO 7'!$A$18:$A$28,0),MATCH(P$82,'AEO 7'!$C$13:$AH$13,0))*10^9</f>
        <v>211015442000</v>
      </c>
      <c r="Q83" s="129">
        <f>INDEX('AEO 7'!$C$18:$AH$28,MATCH($C$83,'AEO 7'!$A$18:$A$28,0),MATCH(Q$82,'AEO 7'!$C$13:$AH$13,0))*10^9</f>
        <v>212354843000</v>
      </c>
      <c r="R83" s="129">
        <f>INDEX('AEO 7'!$C$18:$AH$28,MATCH($C$83,'AEO 7'!$A$18:$A$28,0),MATCH(R$82,'AEO 7'!$C$13:$AH$13,0))*10^9</f>
        <v>213368500000</v>
      </c>
      <c r="S83" s="129">
        <f>INDEX('AEO 7'!$C$18:$AH$28,MATCH($C$83,'AEO 7'!$A$18:$A$28,0),MATCH(S$82,'AEO 7'!$C$13:$AH$13,0))*10^9</f>
        <v>214164566000</v>
      </c>
      <c r="T83" s="129">
        <f>INDEX('AEO 7'!$C$18:$AH$28,MATCH($C$83,'AEO 7'!$A$18:$A$28,0),MATCH(T$82,'AEO 7'!$C$13:$AH$13,0))*10^9</f>
        <v>214708160000</v>
      </c>
      <c r="U83" s="129">
        <f>INDEX('AEO 7'!$C$18:$AH$28,MATCH($C$83,'AEO 7'!$A$18:$A$28,0),MATCH(U$82,'AEO 7'!$C$13:$AH$13,0))*10^9</f>
        <v>215169418000</v>
      </c>
      <c r="V83" s="129">
        <f>INDEX('AEO 7'!$C$18:$AH$28,MATCH($C$83,'AEO 7'!$A$18:$A$28,0),MATCH(V$82,'AEO 7'!$C$13:$AH$13,0))*10^9</f>
        <v>215535126000</v>
      </c>
      <c r="W83" s="129">
        <f>INDEX('AEO 7'!$C$18:$AH$28,MATCH($C$83,'AEO 7'!$A$18:$A$28,0),MATCH(W$82,'AEO 7'!$C$13:$AH$13,0))*10^9</f>
        <v>215805481000</v>
      </c>
      <c r="X83" s="129">
        <f>INDEX('AEO 7'!$C$18:$AH$28,MATCH($C$83,'AEO 7'!$A$18:$A$28,0),MATCH(X$82,'AEO 7'!$C$13:$AH$13,0))*10^9</f>
        <v>215985870000</v>
      </c>
      <c r="Y83" s="129">
        <f>INDEX('AEO 7'!$C$18:$AH$28,MATCH($C$83,'AEO 7'!$A$18:$A$28,0),MATCH(Y$82,'AEO 7'!$C$13:$AH$13,0))*10^9</f>
        <v>216161972000</v>
      </c>
      <c r="Z83" s="129">
        <f>INDEX('AEO 7'!$C$18:$AH$28,MATCH($C$83,'AEO 7'!$A$18:$A$28,0),MATCH(Z$82,'AEO 7'!$C$13:$AH$13,0))*10^9</f>
        <v>216265442000</v>
      </c>
      <c r="AA83" s="129">
        <f>INDEX('AEO 7'!$C$18:$AH$28,MATCH($C$83,'AEO 7'!$A$18:$A$28,0),MATCH(AA$82,'AEO 7'!$C$13:$AH$13,0))*10^9</f>
        <v>216331223000</v>
      </c>
      <c r="AB83" s="129">
        <f>INDEX('AEO 7'!$C$18:$AH$28,MATCH($C$83,'AEO 7'!$A$18:$A$28,0),MATCH(AB$82,'AEO 7'!$C$13:$AH$13,0))*10^9</f>
        <v>216378448000</v>
      </c>
      <c r="AC83" s="129">
        <f>INDEX('AEO 7'!$C$18:$AH$28,MATCH($C$83,'AEO 7'!$A$18:$A$28,0),MATCH(AC$82,'AEO 7'!$C$13:$AH$13,0))*10^9</f>
        <v>216409988000</v>
      </c>
      <c r="AD83" s="129">
        <f>INDEX('AEO 7'!$C$18:$AH$28,MATCH($C$83,'AEO 7'!$A$18:$A$28,0),MATCH(AD$82,'AEO 7'!$C$13:$AH$13,0))*10^9</f>
        <v>216441574000</v>
      </c>
      <c r="AE83" s="129">
        <f>INDEX('AEO 7'!$C$18:$AH$28,MATCH($C$83,'AEO 7'!$A$18:$A$28,0),MATCH(AE$82,'AEO 7'!$C$13:$AH$13,0))*10^9</f>
        <v>216451508000</v>
      </c>
      <c r="AF83" s="129">
        <f>INDEX('AEO 7'!$C$18:$AH$28,MATCH($C$83,'AEO 7'!$A$18:$A$28,0),MATCH(AF$82,'AEO 7'!$C$13:$AH$13,0))*10^9</f>
        <v>216468369000</v>
      </c>
      <c r="AG83" s="129">
        <f>INDEX('AEO 7'!$C$18:$AH$28,MATCH($C$83,'AEO 7'!$A$18:$A$28,0),MATCH(AG$82,'AEO 7'!$C$13:$AH$13,0))*10^9</f>
        <v>216483002000</v>
      </c>
      <c r="AH83" s="129">
        <f>INDEX('AEO 7'!$C$18:$AH$28,MATCH($C$83,'AEO 7'!$A$18:$A$28,0),MATCH(AH$82,'AEO 7'!$C$13:$AH$13,0))*10^9</f>
        <v>216552536000</v>
      </c>
      <c r="AI83" s="129">
        <f>INDEX('AEO 7'!$C$18:$AH$28,MATCH($C$83,'AEO 7'!$A$18:$A$28,0),MATCH(AI$82,'AEO 7'!$C$13:$AH$13,0))*10^9</f>
        <v>216643478000</v>
      </c>
      <c r="AK83" s="109"/>
    </row>
    <row r="84" spans="1:37">
      <c r="A84" s="13" t="s">
        <v>679</v>
      </c>
      <c r="B84" s="13" t="s">
        <v>654</v>
      </c>
      <c r="C84" s="13" t="s">
        <v>629</v>
      </c>
      <c r="D84" t="s">
        <v>3093</v>
      </c>
      <c r="E84" s="43">
        <f>SUM(INDEX('AEO 36'!$E$15:$AJ$103,MATCH($C$84,'AEO 36'!$A$15:$A$103,0),MATCH(E$82,'AEO 36'!$E$1:$AJ$1,0)),INDEX('AEO 36'!$E$15:$AJ$103,MATCH($B$84,'AEO 36'!$A$15:$A$103,0),MATCH(E$82,'AEO 36'!$E$1:$AJ$1,0)),INDEX('AEO 36'!$E$15:$AJ$103,MATCH($A$84,'AEO 36'!$A$15:$A$103,0),MATCH(E$82,'AEO 36'!$E$1:$AJ$1,0)))*10^12</f>
        <v>345431000000</v>
      </c>
      <c r="F84" s="43">
        <f>SUM(INDEX('AEO 36'!$E$15:$AJ$103,MATCH($C$84,'AEO 36'!$A$15:$A$103,0),MATCH(F$82,'AEO 36'!$E$1:$AJ$1,0)),INDEX('AEO 36'!$E$15:$AJ$103,MATCH($B$84,'AEO 36'!$A$15:$A$103,0),MATCH(F$82,'AEO 36'!$E$1:$AJ$1,0)),INDEX('AEO 36'!$E$15:$AJ$103,MATCH($A$84,'AEO 36'!$A$15:$A$103,0),MATCH(F$82,'AEO 36'!$E$1:$AJ$1,0)))*10^12</f>
        <v>429563000000</v>
      </c>
      <c r="G84" s="43">
        <f>SUM(INDEX('AEO 36'!$E$15:$AJ$103,MATCH($C$84,'AEO 36'!$A$15:$A$103,0),MATCH(G$82,'AEO 36'!$E$1:$AJ$1,0)),INDEX('AEO 36'!$E$15:$AJ$103,MATCH($B$84,'AEO 36'!$A$15:$A$103,0),MATCH(G$82,'AEO 36'!$E$1:$AJ$1,0)),INDEX('AEO 36'!$E$15:$AJ$103,MATCH($A$84,'AEO 36'!$A$15:$A$103,0),MATCH(G$82,'AEO 36'!$E$1:$AJ$1,0)))*10^12</f>
        <v>500859000000.00006</v>
      </c>
      <c r="H84" s="43">
        <f>SUM(INDEX('AEO 36'!$E$15:$AJ$103,MATCH($C$84,'AEO 36'!$A$15:$A$103,0),MATCH(H$82,'AEO 36'!$E$1:$AJ$1,0)),INDEX('AEO 36'!$E$15:$AJ$103,MATCH($B$84,'AEO 36'!$A$15:$A$103,0),MATCH(H$82,'AEO 36'!$E$1:$AJ$1,0)),INDEX('AEO 36'!$E$15:$AJ$103,MATCH($A$84,'AEO 36'!$A$15:$A$103,0),MATCH(H$82,'AEO 36'!$E$1:$AJ$1,0)))*10^12</f>
        <v>566272000000</v>
      </c>
      <c r="I84" s="43">
        <f>SUM(INDEX('AEO 36'!$E$15:$AJ$103,MATCH($C$84,'AEO 36'!$A$15:$A$103,0),MATCH(I$82,'AEO 36'!$E$1:$AJ$1,0)),INDEX('AEO 36'!$E$15:$AJ$103,MATCH($B$84,'AEO 36'!$A$15:$A$103,0),MATCH(I$82,'AEO 36'!$E$1:$AJ$1,0)),INDEX('AEO 36'!$E$15:$AJ$103,MATCH($A$84,'AEO 36'!$A$15:$A$103,0),MATCH(I$82,'AEO 36'!$E$1:$AJ$1,0)))*10^12</f>
        <v>627633000000</v>
      </c>
      <c r="J84" s="43">
        <f>SUM(INDEX('AEO 36'!$E$15:$AJ$103,MATCH($C$84,'AEO 36'!$A$15:$A$103,0),MATCH(J$82,'AEO 36'!$E$1:$AJ$1,0)),INDEX('AEO 36'!$E$15:$AJ$103,MATCH($B$84,'AEO 36'!$A$15:$A$103,0),MATCH(J$82,'AEO 36'!$E$1:$AJ$1,0)),INDEX('AEO 36'!$E$15:$AJ$103,MATCH($A$84,'AEO 36'!$A$15:$A$103,0),MATCH(J$82,'AEO 36'!$E$1:$AJ$1,0)))*10^12</f>
        <v>684497000000</v>
      </c>
      <c r="K84" s="43">
        <f>SUM(INDEX('AEO 36'!$E$15:$AJ$103,MATCH($C$84,'AEO 36'!$A$15:$A$103,0),MATCH(K$82,'AEO 36'!$E$1:$AJ$1,0)),INDEX('AEO 36'!$E$15:$AJ$103,MATCH($B$84,'AEO 36'!$A$15:$A$103,0),MATCH(K$82,'AEO 36'!$E$1:$AJ$1,0)),INDEX('AEO 36'!$E$15:$AJ$103,MATCH($A$84,'AEO 36'!$A$15:$A$103,0),MATCH(K$82,'AEO 36'!$E$1:$AJ$1,0)))*10^12</f>
        <v>741096000000</v>
      </c>
      <c r="L84" s="43">
        <f>SUM(INDEX('AEO 36'!$E$15:$AJ$103,MATCH($C$84,'AEO 36'!$A$15:$A$103,0),MATCH(L$82,'AEO 36'!$E$1:$AJ$1,0)),INDEX('AEO 36'!$E$15:$AJ$103,MATCH($B$84,'AEO 36'!$A$15:$A$103,0),MATCH(L$82,'AEO 36'!$E$1:$AJ$1,0)),INDEX('AEO 36'!$E$15:$AJ$103,MATCH($A$84,'AEO 36'!$A$15:$A$103,0),MATCH(L$82,'AEO 36'!$E$1:$AJ$1,0)))*10^12</f>
        <v>800102000000</v>
      </c>
      <c r="M84" s="43">
        <f>SUM(INDEX('AEO 36'!$E$15:$AJ$103,MATCH($C$84,'AEO 36'!$A$15:$A$103,0),MATCH(M$82,'AEO 36'!$E$1:$AJ$1,0)),INDEX('AEO 36'!$E$15:$AJ$103,MATCH($B$84,'AEO 36'!$A$15:$A$103,0),MATCH(M$82,'AEO 36'!$E$1:$AJ$1,0)),INDEX('AEO 36'!$E$15:$AJ$103,MATCH($A$84,'AEO 36'!$A$15:$A$103,0),MATCH(M$82,'AEO 36'!$E$1:$AJ$1,0)))*10^12</f>
        <v>849352000000</v>
      </c>
      <c r="N84" s="43">
        <f>SUM(INDEX('AEO 36'!$E$15:$AJ$103,MATCH($C$84,'AEO 36'!$A$15:$A$103,0),MATCH(N$82,'AEO 36'!$E$1:$AJ$1,0)),INDEX('AEO 36'!$E$15:$AJ$103,MATCH($B$84,'AEO 36'!$A$15:$A$103,0),MATCH(N$82,'AEO 36'!$E$1:$AJ$1,0)),INDEX('AEO 36'!$E$15:$AJ$103,MATCH($A$84,'AEO 36'!$A$15:$A$103,0),MATCH(N$82,'AEO 36'!$E$1:$AJ$1,0)))*10^12</f>
        <v>903103000000</v>
      </c>
      <c r="O84" s="43">
        <f>SUM(INDEX('AEO 36'!$E$15:$AJ$103,MATCH($C$84,'AEO 36'!$A$15:$A$103,0),MATCH(O$82,'AEO 36'!$E$1:$AJ$1,0)),INDEX('AEO 36'!$E$15:$AJ$103,MATCH($B$84,'AEO 36'!$A$15:$A$103,0),MATCH(O$82,'AEO 36'!$E$1:$AJ$1,0)),INDEX('AEO 36'!$E$15:$AJ$103,MATCH($A$84,'AEO 36'!$A$15:$A$103,0),MATCH(O$82,'AEO 36'!$E$1:$AJ$1,0)))*10^12</f>
        <v>967284000000</v>
      </c>
      <c r="P84" s="43">
        <f>SUM(INDEX('AEO 36'!$E$15:$AJ$103,MATCH($C$84,'AEO 36'!$A$15:$A$103,0),MATCH(P$82,'AEO 36'!$E$1:$AJ$1,0)),INDEX('AEO 36'!$E$15:$AJ$103,MATCH($B$84,'AEO 36'!$A$15:$A$103,0),MATCH(P$82,'AEO 36'!$E$1:$AJ$1,0)),INDEX('AEO 36'!$E$15:$AJ$103,MATCH($A$84,'AEO 36'!$A$15:$A$103,0),MATCH(P$82,'AEO 36'!$E$1:$AJ$1,0)))*10^12</f>
        <v>1030273000000</v>
      </c>
      <c r="Q84" s="43">
        <f>SUM(INDEX('AEO 36'!$E$15:$AJ$103,MATCH($C$84,'AEO 36'!$A$15:$A$103,0),MATCH(Q$82,'AEO 36'!$E$1:$AJ$1,0)),INDEX('AEO 36'!$E$15:$AJ$103,MATCH($B$84,'AEO 36'!$A$15:$A$103,0),MATCH(Q$82,'AEO 36'!$E$1:$AJ$1,0)),INDEX('AEO 36'!$E$15:$AJ$103,MATCH($A$84,'AEO 36'!$A$15:$A$103,0),MATCH(Q$82,'AEO 36'!$E$1:$AJ$1,0)))*10^12</f>
        <v>1103495000000</v>
      </c>
      <c r="R84" s="43">
        <f>SUM(INDEX('AEO 36'!$E$15:$AJ$103,MATCH($C$84,'AEO 36'!$A$15:$A$103,0),MATCH(R$82,'AEO 36'!$E$1:$AJ$1,0)),INDEX('AEO 36'!$E$15:$AJ$103,MATCH($B$84,'AEO 36'!$A$15:$A$103,0),MATCH(R$82,'AEO 36'!$E$1:$AJ$1,0)),INDEX('AEO 36'!$E$15:$AJ$103,MATCH($A$84,'AEO 36'!$A$15:$A$103,0),MATCH(R$82,'AEO 36'!$E$1:$AJ$1,0)))*10^12</f>
        <v>1184134000000</v>
      </c>
      <c r="S84" s="43">
        <f>SUM(INDEX('AEO 36'!$E$15:$AJ$103,MATCH($C$84,'AEO 36'!$A$15:$A$103,0),MATCH(S$82,'AEO 36'!$E$1:$AJ$1,0)),INDEX('AEO 36'!$E$15:$AJ$103,MATCH($B$84,'AEO 36'!$A$15:$A$103,0),MATCH(S$82,'AEO 36'!$E$1:$AJ$1,0)),INDEX('AEO 36'!$E$15:$AJ$103,MATCH($A$84,'AEO 36'!$A$15:$A$103,0),MATCH(S$82,'AEO 36'!$E$1:$AJ$1,0)))*10^12</f>
        <v>1274770000000</v>
      </c>
      <c r="T84" s="43">
        <f>SUM(INDEX('AEO 36'!$E$15:$AJ$103,MATCH($C$84,'AEO 36'!$A$15:$A$103,0),MATCH(T$82,'AEO 36'!$E$1:$AJ$1,0)),INDEX('AEO 36'!$E$15:$AJ$103,MATCH($B$84,'AEO 36'!$A$15:$A$103,0),MATCH(T$82,'AEO 36'!$E$1:$AJ$1,0)),INDEX('AEO 36'!$E$15:$AJ$103,MATCH($A$84,'AEO 36'!$A$15:$A$103,0),MATCH(T$82,'AEO 36'!$E$1:$AJ$1,0)))*10^12</f>
        <v>1369760000000</v>
      </c>
      <c r="U84" s="43">
        <f>SUM(INDEX('AEO 36'!$E$15:$AJ$103,MATCH($C$84,'AEO 36'!$A$15:$A$103,0),MATCH(U$82,'AEO 36'!$E$1:$AJ$1,0)),INDEX('AEO 36'!$E$15:$AJ$103,MATCH($B$84,'AEO 36'!$A$15:$A$103,0),MATCH(U$82,'AEO 36'!$E$1:$AJ$1,0)),INDEX('AEO 36'!$E$15:$AJ$103,MATCH($A$84,'AEO 36'!$A$15:$A$103,0),MATCH(U$82,'AEO 36'!$E$1:$AJ$1,0)))*10^12</f>
        <v>1479735000000</v>
      </c>
      <c r="V84" s="43">
        <f>SUM(INDEX('AEO 36'!$E$15:$AJ$103,MATCH($C$84,'AEO 36'!$A$15:$A$103,0),MATCH(V$82,'AEO 36'!$E$1:$AJ$1,0)),INDEX('AEO 36'!$E$15:$AJ$103,MATCH($B$84,'AEO 36'!$A$15:$A$103,0),MATCH(V$82,'AEO 36'!$E$1:$AJ$1,0)),INDEX('AEO 36'!$E$15:$AJ$103,MATCH($A$84,'AEO 36'!$A$15:$A$103,0),MATCH(V$82,'AEO 36'!$E$1:$AJ$1,0)))*10^12</f>
        <v>1604050000000</v>
      </c>
      <c r="W84" s="43">
        <f>SUM(INDEX('AEO 36'!$E$15:$AJ$103,MATCH($C$84,'AEO 36'!$A$15:$A$103,0),MATCH(W$82,'AEO 36'!$E$1:$AJ$1,0)),INDEX('AEO 36'!$E$15:$AJ$103,MATCH($B$84,'AEO 36'!$A$15:$A$103,0),MATCH(W$82,'AEO 36'!$E$1:$AJ$1,0)),INDEX('AEO 36'!$E$15:$AJ$103,MATCH($A$84,'AEO 36'!$A$15:$A$103,0),MATCH(W$82,'AEO 36'!$E$1:$AJ$1,0)))*10^12</f>
        <v>1741650000000</v>
      </c>
      <c r="X84" s="43">
        <f>SUM(INDEX('AEO 36'!$E$15:$AJ$103,MATCH($C$84,'AEO 36'!$A$15:$A$103,0),MATCH(X$82,'AEO 36'!$E$1:$AJ$1,0)),INDEX('AEO 36'!$E$15:$AJ$103,MATCH($B$84,'AEO 36'!$A$15:$A$103,0),MATCH(X$82,'AEO 36'!$E$1:$AJ$1,0)),INDEX('AEO 36'!$E$15:$AJ$103,MATCH($A$84,'AEO 36'!$A$15:$A$103,0),MATCH(X$82,'AEO 36'!$E$1:$AJ$1,0)))*10^12</f>
        <v>1892751000000</v>
      </c>
      <c r="Y84" s="43">
        <f>SUM(INDEX('AEO 36'!$E$15:$AJ$103,MATCH($C$84,'AEO 36'!$A$15:$A$103,0),MATCH(Y$82,'AEO 36'!$E$1:$AJ$1,0)),INDEX('AEO 36'!$E$15:$AJ$103,MATCH($B$84,'AEO 36'!$A$15:$A$103,0),MATCH(Y$82,'AEO 36'!$E$1:$AJ$1,0)),INDEX('AEO 36'!$E$15:$AJ$103,MATCH($A$84,'AEO 36'!$A$15:$A$103,0),MATCH(Y$82,'AEO 36'!$E$1:$AJ$1,0)))*10^12</f>
        <v>2066053999999.9998</v>
      </c>
      <c r="Z84" s="43">
        <f>SUM(INDEX('AEO 36'!$E$15:$AJ$103,MATCH($C$84,'AEO 36'!$A$15:$A$103,0),MATCH(Z$82,'AEO 36'!$E$1:$AJ$1,0)),INDEX('AEO 36'!$E$15:$AJ$103,MATCH($B$84,'AEO 36'!$A$15:$A$103,0),MATCH(Z$82,'AEO 36'!$E$1:$AJ$1,0)),INDEX('AEO 36'!$E$15:$AJ$103,MATCH($A$84,'AEO 36'!$A$15:$A$103,0),MATCH(Z$82,'AEO 36'!$E$1:$AJ$1,0)))*10^12</f>
        <v>2258665000000</v>
      </c>
      <c r="AA84" s="43">
        <f>SUM(INDEX('AEO 36'!$E$15:$AJ$103,MATCH($C$84,'AEO 36'!$A$15:$A$103,0),MATCH(AA$82,'AEO 36'!$E$1:$AJ$1,0)),INDEX('AEO 36'!$E$15:$AJ$103,MATCH($B$84,'AEO 36'!$A$15:$A$103,0),MATCH(AA$82,'AEO 36'!$E$1:$AJ$1,0)),INDEX('AEO 36'!$E$15:$AJ$103,MATCH($A$84,'AEO 36'!$A$15:$A$103,0),MATCH(AA$82,'AEO 36'!$E$1:$AJ$1,0)))*10^12</f>
        <v>2478114000000</v>
      </c>
      <c r="AB84" s="43">
        <f>SUM(INDEX('AEO 36'!$E$15:$AJ$103,MATCH($C$84,'AEO 36'!$A$15:$A$103,0),MATCH(AB$82,'AEO 36'!$E$1:$AJ$1,0)),INDEX('AEO 36'!$E$15:$AJ$103,MATCH($B$84,'AEO 36'!$A$15:$A$103,0),MATCH(AB$82,'AEO 36'!$E$1:$AJ$1,0)),INDEX('AEO 36'!$E$15:$AJ$103,MATCH($A$84,'AEO 36'!$A$15:$A$103,0),MATCH(AB$82,'AEO 36'!$E$1:$AJ$1,0)))*10^12</f>
        <v>2731331000000</v>
      </c>
      <c r="AC84" s="43">
        <f>SUM(INDEX('AEO 36'!$E$15:$AJ$103,MATCH($C$84,'AEO 36'!$A$15:$A$103,0),MATCH(AC$82,'AEO 36'!$E$1:$AJ$1,0)),INDEX('AEO 36'!$E$15:$AJ$103,MATCH($B$84,'AEO 36'!$A$15:$A$103,0),MATCH(AC$82,'AEO 36'!$E$1:$AJ$1,0)),INDEX('AEO 36'!$E$15:$AJ$103,MATCH($A$84,'AEO 36'!$A$15:$A$103,0),MATCH(AC$82,'AEO 36'!$E$1:$AJ$1,0)))*10^12</f>
        <v>3027979000000</v>
      </c>
      <c r="AD84" s="43">
        <f>SUM(INDEX('AEO 36'!$E$15:$AJ$103,MATCH($C$84,'AEO 36'!$A$15:$A$103,0),MATCH(AD$82,'AEO 36'!$E$1:$AJ$1,0)),INDEX('AEO 36'!$E$15:$AJ$103,MATCH($B$84,'AEO 36'!$A$15:$A$103,0),MATCH(AD$82,'AEO 36'!$E$1:$AJ$1,0)),INDEX('AEO 36'!$E$15:$AJ$103,MATCH($A$84,'AEO 36'!$A$15:$A$103,0),MATCH(AD$82,'AEO 36'!$E$1:$AJ$1,0)))*10^12</f>
        <v>3379191000000</v>
      </c>
      <c r="AE84" s="43">
        <f>SUM(INDEX('AEO 36'!$E$15:$AJ$103,MATCH($C$84,'AEO 36'!$A$15:$A$103,0),MATCH(AE$82,'AEO 36'!$E$1:$AJ$1,0)),INDEX('AEO 36'!$E$15:$AJ$103,MATCH($B$84,'AEO 36'!$A$15:$A$103,0),MATCH(AE$82,'AEO 36'!$E$1:$AJ$1,0)),INDEX('AEO 36'!$E$15:$AJ$103,MATCH($A$84,'AEO 36'!$A$15:$A$103,0),MATCH(AE$82,'AEO 36'!$E$1:$AJ$1,0)))*10^12</f>
        <v>3804028000000</v>
      </c>
      <c r="AF84" s="43">
        <f>SUM(INDEX('AEO 36'!$E$15:$AJ$103,MATCH($C$84,'AEO 36'!$A$15:$A$103,0),MATCH(AF$82,'AEO 36'!$E$1:$AJ$1,0)),INDEX('AEO 36'!$E$15:$AJ$103,MATCH($B$84,'AEO 36'!$A$15:$A$103,0),MATCH(AF$82,'AEO 36'!$E$1:$AJ$1,0)),INDEX('AEO 36'!$E$15:$AJ$103,MATCH($A$84,'AEO 36'!$A$15:$A$103,0),MATCH(AF$82,'AEO 36'!$E$1:$AJ$1,0)))*10^12</f>
        <v>4342843000000</v>
      </c>
      <c r="AG84" s="43">
        <f>SUM(INDEX('AEO 36'!$E$15:$AJ$103,MATCH($C$84,'AEO 36'!$A$15:$A$103,0),MATCH(AG$82,'AEO 36'!$E$1:$AJ$1,0)),INDEX('AEO 36'!$E$15:$AJ$103,MATCH($B$84,'AEO 36'!$A$15:$A$103,0),MATCH(AG$82,'AEO 36'!$E$1:$AJ$1,0)),INDEX('AEO 36'!$E$15:$AJ$103,MATCH($A$84,'AEO 36'!$A$15:$A$103,0),MATCH(AG$82,'AEO 36'!$E$1:$AJ$1,0)))*10^12</f>
        <v>5050129000000</v>
      </c>
      <c r="AH84" s="43">
        <f>SUM(INDEX('AEO 36'!$E$15:$AJ$103,MATCH($C$84,'AEO 36'!$A$15:$A$103,0),MATCH(AH$82,'AEO 36'!$E$1:$AJ$1,0)),INDEX('AEO 36'!$E$15:$AJ$103,MATCH($B$84,'AEO 36'!$A$15:$A$103,0),MATCH(AH$82,'AEO 36'!$E$1:$AJ$1,0)),INDEX('AEO 36'!$E$15:$AJ$103,MATCH($A$84,'AEO 36'!$A$15:$A$103,0),MATCH(AH$82,'AEO 36'!$E$1:$AJ$1,0)))*10^12</f>
        <v>6101129000000</v>
      </c>
      <c r="AI84" s="43">
        <f>SUM(INDEX('AEO 36'!$E$15:$AJ$103,MATCH($C$84,'AEO 36'!$A$15:$A$103,0),MATCH(AI$82,'AEO 36'!$E$1:$AJ$1,0)),INDEX('AEO 36'!$E$15:$AJ$103,MATCH($B$84,'AEO 36'!$A$15:$A$103,0),MATCH(AI$82,'AEO 36'!$E$1:$AJ$1,0)),INDEX('AEO 36'!$E$15:$AJ$103,MATCH($A$84,'AEO 36'!$A$15:$A$103,0),MATCH(AI$82,'AEO 36'!$E$1:$AJ$1,0)))*10^12</f>
        <v>7110398000000</v>
      </c>
      <c r="AK84" s="109"/>
    </row>
    <row r="85" spans="1:37">
      <c r="B85" s="13"/>
      <c r="C85" s="13" t="s">
        <v>606</v>
      </c>
      <c r="D85" t="s">
        <v>3109</v>
      </c>
      <c r="E85" s="43">
        <f>INDEX('AEO 36'!$E$15:$AJ$103,MATCH($C$85,'AEO 36'!$A$15:$A$103,0),MATCH(E$82,'AEO 36'!$E$1:$AJ$1,0))*10^12-E84</f>
        <v>122894986000000</v>
      </c>
      <c r="F85" s="43">
        <f>INDEX('AEO 36'!$E$15:$AJ$103,MATCH($C$85,'AEO 36'!$A$15:$A$103,0),MATCH(F$82,'AEO 36'!$E$1:$AJ$1,0))*10^12-F84</f>
        <v>154352221000000</v>
      </c>
      <c r="G85" s="43">
        <f>INDEX('AEO 36'!$E$15:$AJ$103,MATCH($C$85,'AEO 36'!$A$15:$A$103,0),MATCH(G$82,'AEO 36'!$E$1:$AJ$1,0))*10^12-G84</f>
        <v>177065288000000</v>
      </c>
      <c r="H85" s="43">
        <f>INDEX('AEO 36'!$E$15:$AJ$103,MATCH($C$85,'AEO 36'!$A$15:$A$103,0),MATCH(H$82,'AEO 36'!$E$1:$AJ$1,0))*10^12-H84</f>
        <v>193640286000000</v>
      </c>
      <c r="I85" s="43">
        <f>INDEX('AEO 36'!$E$15:$AJ$103,MATCH($C$85,'AEO 36'!$A$15:$A$103,0),MATCH(I$82,'AEO 36'!$E$1:$AJ$1,0))*10^12-I84</f>
        <v>205809562000000</v>
      </c>
      <c r="J85" s="43">
        <f>INDEX('AEO 36'!$E$15:$AJ$103,MATCH($C$85,'AEO 36'!$A$15:$A$103,0),MATCH(J$82,'AEO 36'!$E$1:$AJ$1,0))*10^12-J84</f>
        <v>214540982000000</v>
      </c>
      <c r="K85" s="43">
        <f>INDEX('AEO 36'!$E$15:$AJ$103,MATCH($C$85,'AEO 36'!$A$15:$A$103,0),MATCH(K$82,'AEO 36'!$E$1:$AJ$1,0))*10^12-K84</f>
        <v>220941262000000</v>
      </c>
      <c r="L85" s="43">
        <f>INDEX('AEO 36'!$E$15:$AJ$103,MATCH($C$85,'AEO 36'!$A$15:$A$103,0),MATCH(L$82,'AEO 36'!$E$1:$AJ$1,0))*10^12-L84</f>
        <v>225762932000000</v>
      </c>
      <c r="M85" s="43">
        <f>INDEX('AEO 36'!$E$15:$AJ$103,MATCH($C$85,'AEO 36'!$A$15:$A$103,0),MATCH(M$82,'AEO 36'!$E$1:$AJ$1,0))*10^12-M84</f>
        <v>228104582000000</v>
      </c>
      <c r="N85" s="43">
        <f>INDEX('AEO 36'!$E$15:$AJ$103,MATCH($C$85,'AEO 36'!$A$15:$A$103,0),MATCH(N$82,'AEO 36'!$E$1:$AJ$1,0))*10^12-N84</f>
        <v>229745884000000</v>
      </c>
      <c r="O85" s="43">
        <f>INDEX('AEO 36'!$E$15:$AJ$103,MATCH($C$85,'AEO 36'!$A$15:$A$103,0),MATCH(O$82,'AEO 36'!$E$1:$AJ$1,0))*10^12-O84</f>
        <v>231426652000000</v>
      </c>
      <c r="P85" s="43">
        <f>INDEX('AEO 36'!$E$15:$AJ$103,MATCH($C$85,'AEO 36'!$A$15:$A$103,0),MATCH(P$82,'AEO 36'!$E$1:$AJ$1,0))*10^12-P84</f>
        <v>231825547000000</v>
      </c>
      <c r="Q85" s="43">
        <f>INDEX('AEO 36'!$E$15:$AJ$103,MATCH($C$85,'AEO 36'!$A$15:$A$103,0),MATCH(Q$82,'AEO 36'!$E$1:$AJ$1,0))*10^12-Q84</f>
        <v>232347280000000</v>
      </c>
      <c r="R85" s="43">
        <f>INDEX('AEO 36'!$E$15:$AJ$103,MATCH($C$85,'AEO 36'!$A$15:$A$103,0),MATCH(R$82,'AEO 36'!$E$1:$AJ$1,0))*10^12-R84</f>
        <v>232507089000000</v>
      </c>
      <c r="S85" s="43">
        <f>INDEX('AEO 36'!$E$15:$AJ$103,MATCH($C$85,'AEO 36'!$A$15:$A$103,0),MATCH(S$82,'AEO 36'!$E$1:$AJ$1,0))*10^12-S84</f>
        <v>232545176000000</v>
      </c>
      <c r="T85" s="43">
        <f>INDEX('AEO 36'!$E$15:$AJ$103,MATCH($C$85,'AEO 36'!$A$15:$A$103,0),MATCH(T$82,'AEO 36'!$E$1:$AJ$1,0))*10^12-T84</f>
        <v>231969824000000</v>
      </c>
      <c r="U85" s="43">
        <f>INDEX('AEO 36'!$E$15:$AJ$103,MATCH($C$85,'AEO 36'!$A$15:$A$103,0),MATCH(U$82,'AEO 36'!$E$1:$AJ$1,0))*10^12-U84</f>
        <v>231553209000000</v>
      </c>
      <c r="V85" s="43">
        <f>INDEX('AEO 36'!$E$15:$AJ$103,MATCH($C$85,'AEO 36'!$A$15:$A$103,0),MATCH(V$82,'AEO 36'!$E$1:$AJ$1,0))*10^12-V84</f>
        <v>231098648000000</v>
      </c>
      <c r="W85" s="43">
        <f>INDEX('AEO 36'!$E$15:$AJ$103,MATCH($C$85,'AEO 36'!$A$15:$A$103,0),MATCH(W$82,'AEO 36'!$E$1:$AJ$1,0))*10^12-W84</f>
        <v>230473652000000</v>
      </c>
      <c r="X85" s="43">
        <f>INDEX('AEO 36'!$E$15:$AJ$103,MATCH($C$85,'AEO 36'!$A$15:$A$103,0),MATCH(X$82,'AEO 36'!$E$1:$AJ$1,0))*10^12-X84</f>
        <v>229582881000000</v>
      </c>
      <c r="Y85" s="43">
        <f>INDEX('AEO 36'!$E$15:$AJ$103,MATCH($C$85,'AEO 36'!$A$15:$A$103,0),MATCH(Y$82,'AEO 36'!$E$1:$AJ$1,0))*10^12-Y84</f>
        <v>228768113000000</v>
      </c>
      <c r="Z85" s="43">
        <f>INDEX('AEO 36'!$E$15:$AJ$103,MATCH($C$85,'AEO 36'!$A$15:$A$103,0),MATCH(Z$82,'AEO 36'!$E$1:$AJ$1,0))*10^12-Z84</f>
        <v>227713045000000</v>
      </c>
      <c r="AA85" s="43">
        <f>INDEX('AEO 36'!$E$15:$AJ$103,MATCH($C$85,'AEO 36'!$A$15:$A$103,0),MATCH(AA$82,'AEO 36'!$E$1:$AJ$1,0))*10^12-AA84</f>
        <v>226536336000000</v>
      </c>
      <c r="AB85" s="43">
        <f>INDEX('AEO 36'!$E$15:$AJ$103,MATCH($C$85,'AEO 36'!$A$15:$A$103,0),MATCH(AB$82,'AEO 36'!$E$1:$AJ$1,0))*10^12-AB84</f>
        <v>225283256000000</v>
      </c>
      <c r="AC85" s="43">
        <f>INDEX('AEO 36'!$E$15:$AJ$103,MATCH($C$85,'AEO 36'!$A$15:$A$103,0),MATCH(AC$82,'AEO 36'!$E$1:$AJ$1,0))*10^12-AC84</f>
        <v>223948141000000</v>
      </c>
      <c r="AD85" s="43">
        <f>INDEX('AEO 36'!$E$15:$AJ$103,MATCH($C$85,'AEO 36'!$A$15:$A$103,0),MATCH(AD$82,'AEO 36'!$E$1:$AJ$1,0))*10^12-AD84</f>
        <v>222496877000000</v>
      </c>
      <c r="AE85" s="43">
        <f>INDEX('AEO 36'!$E$15:$AJ$103,MATCH($C$85,'AEO 36'!$A$15:$A$103,0),MATCH(AE$82,'AEO 36'!$E$1:$AJ$1,0))*10^12-AE84</f>
        <v>220813556000000</v>
      </c>
      <c r="AF85" s="43">
        <f>INDEX('AEO 36'!$E$15:$AJ$103,MATCH($C$85,'AEO 36'!$A$15:$A$103,0),MATCH(AF$82,'AEO 36'!$E$1:$AJ$1,0))*10^12-AF84</f>
        <v>218990836000000</v>
      </c>
      <c r="AG85" s="43">
        <f>INDEX('AEO 36'!$E$15:$AJ$103,MATCH($C$85,'AEO 36'!$A$15:$A$103,0),MATCH(AG$82,'AEO 36'!$E$1:$AJ$1,0))*10^12-AG84</f>
        <v>216738003000000</v>
      </c>
      <c r="AH85" s="43">
        <f>INDEX('AEO 36'!$E$15:$AJ$103,MATCH($C$85,'AEO 36'!$A$15:$A$103,0),MATCH(AH$82,'AEO 36'!$E$1:$AJ$1,0))*10^12-AH84</f>
        <v>214064673000000</v>
      </c>
      <c r="AI85" s="43">
        <f>INDEX('AEO 36'!$E$15:$AJ$103,MATCH($C$85,'AEO 36'!$A$15:$A$103,0),MATCH(AI$82,'AEO 36'!$E$1:$AJ$1,0))*10^12-AI84</f>
        <v>211554733000000</v>
      </c>
      <c r="AK85" s="109"/>
    </row>
    <row r="86" spans="1:37">
      <c r="D86" t="s">
        <v>3095</v>
      </c>
      <c r="E86" s="43">
        <f t="shared" ref="E86:AI86" si="14">E84*$B$71</f>
        <v>345431000000</v>
      </c>
      <c r="F86" s="43">
        <f t="shared" si="14"/>
        <v>429563000000</v>
      </c>
      <c r="G86" s="43">
        <f t="shared" si="14"/>
        <v>500859000000.00006</v>
      </c>
      <c r="H86" s="43">
        <f t="shared" si="14"/>
        <v>566272000000</v>
      </c>
      <c r="I86" s="43">
        <f t="shared" si="14"/>
        <v>627633000000</v>
      </c>
      <c r="J86" s="43">
        <f t="shared" si="14"/>
        <v>684497000000</v>
      </c>
      <c r="K86" s="43">
        <f t="shared" si="14"/>
        <v>741096000000</v>
      </c>
      <c r="L86" s="43">
        <f t="shared" si="14"/>
        <v>800102000000</v>
      </c>
      <c r="M86" s="43">
        <f t="shared" si="14"/>
        <v>849352000000</v>
      </c>
      <c r="N86" s="43">
        <f t="shared" si="14"/>
        <v>903103000000</v>
      </c>
      <c r="O86" s="43">
        <f t="shared" si="14"/>
        <v>967284000000</v>
      </c>
      <c r="P86" s="43">
        <f t="shared" si="14"/>
        <v>1030273000000</v>
      </c>
      <c r="Q86" s="43">
        <f t="shared" si="14"/>
        <v>1103495000000</v>
      </c>
      <c r="R86" s="43">
        <f t="shared" si="14"/>
        <v>1184134000000</v>
      </c>
      <c r="S86" s="43">
        <f t="shared" si="14"/>
        <v>1274770000000</v>
      </c>
      <c r="T86" s="43">
        <f t="shared" si="14"/>
        <v>1369760000000</v>
      </c>
      <c r="U86" s="43">
        <f t="shared" si="14"/>
        <v>1479735000000</v>
      </c>
      <c r="V86" s="43">
        <f t="shared" si="14"/>
        <v>1604050000000</v>
      </c>
      <c r="W86" s="43">
        <f t="shared" si="14"/>
        <v>1741650000000</v>
      </c>
      <c r="X86" s="43">
        <f t="shared" si="14"/>
        <v>1892751000000</v>
      </c>
      <c r="Y86" s="43">
        <f t="shared" si="14"/>
        <v>2066053999999.9998</v>
      </c>
      <c r="Z86" s="43">
        <f t="shared" si="14"/>
        <v>2258665000000</v>
      </c>
      <c r="AA86" s="43">
        <f t="shared" si="14"/>
        <v>2478114000000</v>
      </c>
      <c r="AB86" s="43">
        <f t="shared" si="14"/>
        <v>2731331000000</v>
      </c>
      <c r="AC86" s="43">
        <f t="shared" si="14"/>
        <v>3027979000000</v>
      </c>
      <c r="AD86" s="43">
        <f t="shared" si="14"/>
        <v>3379191000000</v>
      </c>
      <c r="AE86" s="43">
        <f t="shared" si="14"/>
        <v>3804028000000</v>
      </c>
      <c r="AF86" s="43">
        <f t="shared" si="14"/>
        <v>4342843000000</v>
      </c>
      <c r="AG86" s="43">
        <f t="shared" si="14"/>
        <v>5050129000000</v>
      </c>
      <c r="AH86" s="43">
        <f t="shared" si="14"/>
        <v>6101129000000</v>
      </c>
      <c r="AI86" s="43">
        <f t="shared" si="14"/>
        <v>7110398000000</v>
      </c>
      <c r="AK86" s="109"/>
    </row>
    <row r="87" spans="1:37">
      <c r="D87" t="s">
        <v>3096</v>
      </c>
      <c r="E87" s="43">
        <f t="shared" ref="E87:AI87" si="15">E85*$B$72</f>
        <v>38243645820023.562</v>
      </c>
      <c r="F87" s="43">
        <f t="shared" si="15"/>
        <v>48032811293521.789</v>
      </c>
      <c r="G87" s="43">
        <f t="shared" si="15"/>
        <v>55100882319905.773</v>
      </c>
      <c r="H87" s="43">
        <f t="shared" si="15"/>
        <v>60258849895406.359</v>
      </c>
      <c r="I87" s="43">
        <f t="shared" si="15"/>
        <v>64045802450412.25</v>
      </c>
      <c r="J87" s="43">
        <f t="shared" si="15"/>
        <v>66762929852061.25</v>
      </c>
      <c r="K87" s="43">
        <f t="shared" si="15"/>
        <v>68754630648292.109</v>
      </c>
      <c r="L87" s="43">
        <f t="shared" si="15"/>
        <v>70255084375029.453</v>
      </c>
      <c r="M87" s="43">
        <f t="shared" si="15"/>
        <v>70983781583510.016</v>
      </c>
      <c r="N87" s="43">
        <f t="shared" si="15"/>
        <v>71494537753592.469</v>
      </c>
      <c r="O87" s="43">
        <f t="shared" si="15"/>
        <v>72017575333804.484</v>
      </c>
      <c r="P87" s="43">
        <f t="shared" si="15"/>
        <v>72141707323203.766</v>
      </c>
      <c r="Q87" s="43">
        <f t="shared" si="15"/>
        <v>72304065224970.562</v>
      </c>
      <c r="R87" s="43">
        <f t="shared" si="15"/>
        <v>72353796129328.625</v>
      </c>
      <c r="S87" s="43">
        <f t="shared" si="15"/>
        <v>72365648408951.703</v>
      </c>
      <c r="T87" s="43">
        <f t="shared" si="15"/>
        <v>72186604830153.125</v>
      </c>
      <c r="U87" s="43">
        <f t="shared" si="15"/>
        <v>72056958560424.031</v>
      </c>
      <c r="V87" s="43">
        <f t="shared" si="15"/>
        <v>71915503888810.375</v>
      </c>
      <c r="W87" s="43">
        <f t="shared" si="15"/>
        <v>71721011611778.562</v>
      </c>
      <c r="X87" s="43">
        <f t="shared" si="15"/>
        <v>71443812909540.641</v>
      </c>
      <c r="Y87" s="43">
        <f t="shared" si="15"/>
        <v>71190265553121.328</v>
      </c>
      <c r="Z87" s="43">
        <f t="shared" si="15"/>
        <v>70861939327444.062</v>
      </c>
      <c r="AA87" s="43">
        <f t="shared" si="15"/>
        <v>70495759683392.234</v>
      </c>
      <c r="AB87" s="43">
        <f t="shared" si="15"/>
        <v>70105814175736.164</v>
      </c>
      <c r="AC87" s="43">
        <f t="shared" si="15"/>
        <v>69690340226383.984</v>
      </c>
      <c r="AD87" s="43">
        <f t="shared" si="15"/>
        <v>69238721912131.922</v>
      </c>
      <c r="AE87" s="43">
        <f t="shared" si="15"/>
        <v>68714889864782.102</v>
      </c>
      <c r="AF87" s="43">
        <f t="shared" si="15"/>
        <v>68147678293521.797</v>
      </c>
      <c r="AG87" s="43">
        <f t="shared" si="15"/>
        <v>67446620014840.992</v>
      </c>
      <c r="AH87" s="43">
        <f t="shared" si="15"/>
        <v>66614707428268.555</v>
      </c>
      <c r="AI87" s="43">
        <f t="shared" si="15"/>
        <v>65833640116136.633</v>
      </c>
      <c r="AK87" s="109"/>
    </row>
    <row r="88" spans="1:37">
      <c r="D88" s="35" t="s">
        <v>3097</v>
      </c>
      <c r="E88" s="52">
        <f t="shared" ref="E88:AI88" si="16">E83*(E86/SUM(E86:E87))/E84</f>
        <v>2.8070770001886215E-3</v>
      </c>
      <c r="F88" s="52">
        <f t="shared" si="16"/>
        <v>2.7821429710269741E-3</v>
      </c>
      <c r="G88" s="52">
        <f t="shared" si="16"/>
        <v>2.782600298609896E-3</v>
      </c>
      <c r="H88" s="52">
        <f t="shared" si="16"/>
        <v>2.7891901686893711E-3</v>
      </c>
      <c r="I88" s="52">
        <f t="shared" si="16"/>
        <v>2.7974516235297151E-3</v>
      </c>
      <c r="J88" s="52">
        <f t="shared" si="16"/>
        <v>2.8088439224751576E-3</v>
      </c>
      <c r="K88" s="52">
        <f t="shared" si="16"/>
        <v>2.8191338438910297E-3</v>
      </c>
      <c r="L88" s="52">
        <f t="shared" si="16"/>
        <v>2.8269798764554541E-3</v>
      </c>
      <c r="M88" s="52">
        <f t="shared" si="16"/>
        <v>2.8458928046392333E-3</v>
      </c>
      <c r="N88" s="52">
        <f t="shared" si="16"/>
        <v>2.8616704887544221E-3</v>
      </c>
      <c r="O88" s="52">
        <f t="shared" si="16"/>
        <v>2.86944815557108E-3</v>
      </c>
      <c r="P88" s="52">
        <f t="shared" si="16"/>
        <v>2.8838284964809724E-3</v>
      </c>
      <c r="Q88" s="52">
        <f t="shared" si="16"/>
        <v>2.89281979062103E-3</v>
      </c>
      <c r="R88" s="52">
        <f t="shared" si="16"/>
        <v>2.9014754647670418E-3</v>
      </c>
      <c r="S88" s="52">
        <f t="shared" si="16"/>
        <v>2.9082475443127872E-3</v>
      </c>
      <c r="T88" s="52">
        <f t="shared" si="16"/>
        <v>2.918960996723756E-3</v>
      </c>
      <c r="U88" s="52">
        <f t="shared" si="16"/>
        <v>2.9260143145163086E-3</v>
      </c>
      <c r="V88" s="52">
        <f t="shared" si="16"/>
        <v>2.9316707542318791E-3</v>
      </c>
      <c r="W88" s="52">
        <f t="shared" si="16"/>
        <v>2.9376213203443071E-3</v>
      </c>
      <c r="X88" s="52">
        <f t="shared" si="16"/>
        <v>2.9451321208124061E-3</v>
      </c>
      <c r="Y88" s="52">
        <f t="shared" si="16"/>
        <v>2.9507621092437165E-3</v>
      </c>
      <c r="Z88" s="52">
        <f t="shared" si="16"/>
        <v>2.957653919701399E-3</v>
      </c>
      <c r="AA88" s="52">
        <f t="shared" si="16"/>
        <v>2.9645023907951562E-3</v>
      </c>
      <c r="AB88" s="52">
        <f t="shared" si="16"/>
        <v>2.9707156627011926E-3</v>
      </c>
      <c r="AC88" s="52">
        <f t="shared" si="16"/>
        <v>2.9760037127134422E-3</v>
      </c>
      <c r="AD88" s="52">
        <f t="shared" si="16"/>
        <v>2.9805534932117305E-3</v>
      </c>
      <c r="AE88" s="52">
        <f t="shared" si="16"/>
        <v>2.9847592100532019E-3</v>
      </c>
      <c r="AF88" s="52">
        <f t="shared" si="16"/>
        <v>2.9861610199145437E-3</v>
      </c>
      <c r="AG88" s="52">
        <f t="shared" si="16"/>
        <v>2.986106341895182E-3</v>
      </c>
      <c r="AH88" s="52">
        <f t="shared" si="16"/>
        <v>2.9780656681797357E-3</v>
      </c>
      <c r="AI88" s="52">
        <f t="shared" si="16"/>
        <v>2.9699956788116766E-3</v>
      </c>
      <c r="AK88" s="109"/>
    </row>
    <row r="89" spans="1:37">
      <c r="D89" s="35" t="s">
        <v>3110</v>
      </c>
      <c r="E89" s="52">
        <f t="shared" ref="E89:AI89" si="17">E83*(E87/SUM(E86:E87))/E85</f>
        <v>8.7353326672536381E-4</v>
      </c>
      <c r="F89" s="52">
        <f t="shared" si="17"/>
        <v>8.6577405529484892E-4</v>
      </c>
      <c r="G89" s="52">
        <f t="shared" si="17"/>
        <v>8.6591637089839164E-4</v>
      </c>
      <c r="H89" s="52">
        <f t="shared" si="17"/>
        <v>8.6796707016222822E-4</v>
      </c>
      <c r="I89" s="52">
        <f t="shared" si="17"/>
        <v>8.7053794927744496E-4</v>
      </c>
      <c r="J89" s="52">
        <f t="shared" si="17"/>
        <v>8.7408311462654502E-4</v>
      </c>
      <c r="K89" s="52">
        <f t="shared" si="17"/>
        <v>8.7728523151473501E-4</v>
      </c>
      <c r="L89" s="52">
        <f t="shared" si="17"/>
        <v>8.7972683552359362E-4</v>
      </c>
      <c r="M89" s="52">
        <f t="shared" si="17"/>
        <v>8.8561234273932317E-4</v>
      </c>
      <c r="N89" s="52">
        <f t="shared" si="17"/>
        <v>8.9052219449813703E-4</v>
      </c>
      <c r="O89" s="52">
        <f t="shared" si="17"/>
        <v>8.9294252379491107E-4</v>
      </c>
      <c r="P89" s="52">
        <f t="shared" si="17"/>
        <v>8.9741753683188793E-4</v>
      </c>
      <c r="Q89" s="52">
        <f t="shared" si="17"/>
        <v>9.002155343722924E-4</v>
      </c>
      <c r="R89" s="52">
        <f t="shared" si="17"/>
        <v>9.0290909044929608E-4</v>
      </c>
      <c r="S89" s="52">
        <f t="shared" si="17"/>
        <v>9.0501649141041054E-4</v>
      </c>
      <c r="T89" s="52">
        <f t="shared" si="17"/>
        <v>9.0835040675431853E-4</v>
      </c>
      <c r="U89" s="52">
        <f t="shared" si="17"/>
        <v>9.1054532614276667E-4</v>
      </c>
      <c r="V89" s="52">
        <f t="shared" si="17"/>
        <v>9.1230555155248833E-4</v>
      </c>
      <c r="W89" s="52">
        <f t="shared" si="17"/>
        <v>9.1415730604825203E-4</v>
      </c>
      <c r="X89" s="52">
        <f t="shared" si="17"/>
        <v>9.1649458930346032E-4</v>
      </c>
      <c r="Y89" s="52">
        <f t="shared" si="17"/>
        <v>9.1824658334769139E-4</v>
      </c>
      <c r="Z89" s="52">
        <f t="shared" si="17"/>
        <v>9.2039124332757326E-4</v>
      </c>
      <c r="AA89" s="52">
        <f t="shared" si="17"/>
        <v>9.2252241654661984E-4</v>
      </c>
      <c r="AB89" s="52">
        <f t="shared" si="17"/>
        <v>9.2445592236237346E-4</v>
      </c>
      <c r="AC89" s="52">
        <f t="shared" si="17"/>
        <v>9.2610150871483081E-4</v>
      </c>
      <c r="AD89" s="52">
        <f t="shared" si="17"/>
        <v>9.2751735324680701E-4</v>
      </c>
      <c r="AE89" s="52">
        <f t="shared" si="17"/>
        <v>9.2882612873504812E-4</v>
      </c>
      <c r="AF89" s="52">
        <f t="shared" si="17"/>
        <v>9.2926235743394879E-4</v>
      </c>
      <c r="AG89" s="52">
        <f t="shared" si="17"/>
        <v>9.2924534220106846E-4</v>
      </c>
      <c r="AH89" s="52">
        <f t="shared" si="17"/>
        <v>9.2674316788349384E-4</v>
      </c>
      <c r="AI89" s="52">
        <f t="shared" si="17"/>
        <v>9.2423187083868661E-4</v>
      </c>
    </row>
    <row r="90" spans="1:37">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row>
    <row r="91" spans="1:37">
      <c r="A91" t="s">
        <v>3111</v>
      </c>
      <c r="B91" s="51">
        <v>0.95</v>
      </c>
      <c r="C91" s="51"/>
      <c r="D91" s="53" t="s">
        <v>3100</v>
      </c>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row>
    <row r="92" spans="1:37">
      <c r="A92" t="s">
        <v>3112</v>
      </c>
      <c r="B92" s="51">
        <v>0.32500000000000001</v>
      </c>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row>
    <row r="95" spans="1:37">
      <c r="A95" s="1" t="s">
        <v>3113</v>
      </c>
      <c r="B95">
        <f t="shared" ref="B95:AF95" si="18">B2</f>
        <v>2020</v>
      </c>
      <c r="C95">
        <f t="shared" si="18"/>
        <v>2021</v>
      </c>
      <c r="D95">
        <f t="shared" si="18"/>
        <v>2022</v>
      </c>
      <c r="E95">
        <f t="shared" si="18"/>
        <v>2023</v>
      </c>
      <c r="F95">
        <f t="shared" si="18"/>
        <v>2024</v>
      </c>
      <c r="G95">
        <f t="shared" si="18"/>
        <v>2025</v>
      </c>
      <c r="H95">
        <f t="shared" si="18"/>
        <v>2026</v>
      </c>
      <c r="I95">
        <f t="shared" si="18"/>
        <v>2027</v>
      </c>
      <c r="J95">
        <f t="shared" si="18"/>
        <v>2028</v>
      </c>
      <c r="K95">
        <f t="shared" si="18"/>
        <v>2029</v>
      </c>
      <c r="L95">
        <f t="shared" si="18"/>
        <v>2030</v>
      </c>
      <c r="M95">
        <f t="shared" si="18"/>
        <v>2031</v>
      </c>
      <c r="N95">
        <f t="shared" si="18"/>
        <v>2032</v>
      </c>
      <c r="O95">
        <f t="shared" si="18"/>
        <v>2033</v>
      </c>
      <c r="P95">
        <f t="shared" si="18"/>
        <v>2034</v>
      </c>
      <c r="Q95">
        <f t="shared" si="18"/>
        <v>2035</v>
      </c>
      <c r="R95">
        <f t="shared" si="18"/>
        <v>2036</v>
      </c>
      <c r="S95">
        <f t="shared" si="18"/>
        <v>2037</v>
      </c>
      <c r="T95">
        <f t="shared" si="18"/>
        <v>2038</v>
      </c>
      <c r="U95">
        <f t="shared" si="18"/>
        <v>2039</v>
      </c>
      <c r="V95">
        <f t="shared" si="18"/>
        <v>2040</v>
      </c>
      <c r="W95">
        <f t="shared" si="18"/>
        <v>2041</v>
      </c>
      <c r="X95">
        <f t="shared" si="18"/>
        <v>2042</v>
      </c>
      <c r="Y95">
        <f t="shared" si="18"/>
        <v>2043</v>
      </c>
      <c r="Z95">
        <f t="shared" si="18"/>
        <v>2044</v>
      </c>
      <c r="AA95">
        <f t="shared" si="18"/>
        <v>2045</v>
      </c>
      <c r="AB95">
        <f t="shared" si="18"/>
        <v>2046</v>
      </c>
      <c r="AC95">
        <f t="shared" si="18"/>
        <v>2047</v>
      </c>
      <c r="AD95">
        <f t="shared" si="18"/>
        <v>2048</v>
      </c>
      <c r="AE95">
        <f t="shared" si="18"/>
        <v>2049</v>
      </c>
      <c r="AF95">
        <f t="shared" si="18"/>
        <v>2050</v>
      </c>
    </row>
    <row r="96" spans="1:37">
      <c r="A96" s="15" t="s">
        <v>3114</v>
      </c>
      <c r="B96">
        <f t="array" ref="B96">INDEX('AEO 7'!$45:$45,,MATCH(B2,'AEO 7'!$1:$1,0))/INDEX('AEO 7'!$46:$46,,MATCH(B2,'AEO 7'!$1:$1,0))</f>
        <v>1.0824483640629017</v>
      </c>
      <c r="C96">
        <f t="array" ref="C96">INDEX('AEO 7'!$45:$45,,MATCH(C2,'AEO 7'!$1:$1,0))/INDEX('AEO 7'!$46:$46,,MATCH(C2,'AEO 7'!$1:$1,0))</f>
        <v>1.0802569034807277</v>
      </c>
      <c r="D96">
        <f t="array" ref="D96">INDEX('AEO 7'!$45:$45,,MATCH(D2,'AEO 7'!$1:$1,0))/INDEX('AEO 7'!$46:$46,,MATCH(D2,'AEO 7'!$1:$1,0))</f>
        <v>1.0728281738052636</v>
      </c>
      <c r="E96">
        <f t="array" ref="E96">INDEX('AEO 7'!$45:$45,,MATCH(E2,'AEO 7'!$1:$1,0))/INDEX('AEO 7'!$46:$46,,MATCH(E2,'AEO 7'!$1:$1,0))</f>
        <v>1.0704207151140115</v>
      </c>
      <c r="F96">
        <f t="array" ref="F96">INDEX('AEO 7'!$45:$45,,MATCH(F2,'AEO 7'!$1:$1,0))/INDEX('AEO 7'!$46:$46,,MATCH(F2,'AEO 7'!$1:$1,0))</f>
        <v>1.0699066866927329</v>
      </c>
      <c r="G96">
        <f t="array" ref="G96">INDEX('AEO 7'!$45:$45,,MATCH(G2,'AEO 7'!$1:$1,0))/INDEX('AEO 7'!$46:$46,,MATCH(G2,'AEO 7'!$1:$1,0))</f>
        <v>1.0747987984422605</v>
      </c>
      <c r="H96">
        <f t="array" ref="H96">INDEX('AEO 7'!$45:$45,,MATCH(H2,'AEO 7'!$1:$1,0))/INDEX('AEO 7'!$46:$46,,MATCH(H2,'AEO 7'!$1:$1,0))</f>
        <v>1.0791664159349779</v>
      </c>
      <c r="I96">
        <f t="array" ref="I96">INDEX('AEO 7'!$45:$45,,MATCH(I2,'AEO 7'!$1:$1,0))/INDEX('AEO 7'!$46:$46,,MATCH(I2,'AEO 7'!$1:$1,0))</f>
        <v>1.0815696924447276</v>
      </c>
      <c r="J96">
        <f t="array" ref="J96">INDEX('AEO 7'!$45:$45,,MATCH(J2,'AEO 7'!$1:$1,0))/INDEX('AEO 7'!$46:$46,,MATCH(J2,'AEO 7'!$1:$1,0))</f>
        <v>1.0735489340568209</v>
      </c>
      <c r="K96">
        <f t="array" ref="K96">INDEX('AEO 7'!$45:$45,,MATCH(K2,'AEO 7'!$1:$1,0))/INDEX('AEO 7'!$46:$46,,MATCH(K2,'AEO 7'!$1:$1,0))</f>
        <v>1.0701069464169217</v>
      </c>
      <c r="L96">
        <f t="array" ref="L96">INDEX('AEO 7'!$45:$45,,MATCH(L2,'AEO 7'!$1:$1,0))/INDEX('AEO 7'!$46:$46,,MATCH(L2,'AEO 7'!$1:$1,0))</f>
        <v>1.0656449179683074</v>
      </c>
      <c r="M96">
        <f t="array" ref="M96">INDEX('AEO 7'!$45:$45,,MATCH(M2,'AEO 7'!$1:$1,0))/INDEX('AEO 7'!$46:$46,,MATCH(M2,'AEO 7'!$1:$1,0))</f>
        <v>1.0592580803113991</v>
      </c>
      <c r="N96">
        <f t="array" ref="N96">INDEX('AEO 7'!$45:$45,,MATCH(N2,'AEO 7'!$1:$1,0))/INDEX('AEO 7'!$46:$46,,MATCH(N2,'AEO 7'!$1:$1,0))</f>
        <v>1.0519685114774946</v>
      </c>
      <c r="O96">
        <f t="array" ref="O96">INDEX('AEO 7'!$45:$45,,MATCH(O2,'AEO 7'!$1:$1,0))/INDEX('AEO 7'!$46:$46,,MATCH(O2,'AEO 7'!$1:$1,0))</f>
        <v>1.0446772438535814</v>
      </c>
      <c r="P96">
        <f t="array" ref="P96">INDEX('AEO 7'!$45:$45,,MATCH(P2,'AEO 7'!$1:$1,0))/INDEX('AEO 7'!$46:$46,,MATCH(P2,'AEO 7'!$1:$1,0))</f>
        <v>1.0385263854362459</v>
      </c>
      <c r="Q96">
        <f t="array" ref="Q96">INDEX('AEO 7'!$45:$45,,MATCH(Q2,'AEO 7'!$1:$1,0))/INDEX('AEO 7'!$46:$46,,MATCH(Q2,'AEO 7'!$1:$1,0))</f>
        <v>1.0304580947348907</v>
      </c>
      <c r="R96">
        <f t="array" ref="R96">INDEX('AEO 7'!$45:$45,,MATCH(R2,'AEO 7'!$1:$1,0))/INDEX('AEO 7'!$46:$46,,MATCH(R2,'AEO 7'!$1:$1,0))</f>
        <v>1.0261251464043428</v>
      </c>
      <c r="S96">
        <f t="array" ref="S96">INDEX('AEO 7'!$45:$45,,MATCH(S2,'AEO 7'!$1:$1,0))/INDEX('AEO 7'!$46:$46,,MATCH(S2,'AEO 7'!$1:$1,0))</f>
        <v>1.0202188058835442</v>
      </c>
      <c r="T96">
        <f t="array" ref="T96">INDEX('AEO 7'!$45:$45,,MATCH(T2,'AEO 7'!$1:$1,0))/INDEX('AEO 7'!$46:$46,,MATCH(T2,'AEO 7'!$1:$1,0))</f>
        <v>1.0179012330857877</v>
      </c>
      <c r="U96">
        <f t="array" ref="U96">INDEX('AEO 7'!$45:$45,,MATCH(U2,'AEO 7'!$1:$1,0))/INDEX('AEO 7'!$46:$46,,MATCH(U2,'AEO 7'!$1:$1,0))</f>
        <v>1.016449872730016</v>
      </c>
      <c r="V96">
        <f t="array" ref="V96">INDEX('AEO 7'!$45:$45,,MATCH(V2,'AEO 7'!$1:$1,0))/INDEX('AEO 7'!$46:$46,,MATCH(V2,'AEO 7'!$1:$1,0))</f>
        <v>1.0155392710556166</v>
      </c>
      <c r="W96">
        <f t="array" ref="W96">INDEX('AEO 7'!$45:$45,,MATCH(W2,'AEO 7'!$1:$1,0))/INDEX('AEO 7'!$46:$46,,MATCH(W2,'AEO 7'!$1:$1,0))</f>
        <v>1.014991028520875</v>
      </c>
      <c r="X96">
        <f t="array" ref="X96">INDEX('AEO 7'!$45:$45,,MATCH(X2,'AEO 7'!$1:$1,0))/INDEX('AEO 7'!$46:$46,,MATCH(X2,'AEO 7'!$1:$1,0))</f>
        <v>1.014097153467501</v>
      </c>
      <c r="Y96">
        <f t="array" ref="Y96">INDEX('AEO 7'!$45:$45,,MATCH(Y2,'AEO 7'!$1:$1,0))/INDEX('AEO 7'!$46:$46,,MATCH(Y2,'AEO 7'!$1:$1,0))</f>
        <v>1.013701229095374</v>
      </c>
      <c r="Z96">
        <f t="array" ref="Z96">INDEX('AEO 7'!$45:$45,,MATCH(Z2,'AEO 7'!$1:$1,0))/INDEX('AEO 7'!$46:$46,,MATCH(Z2,'AEO 7'!$1:$1,0))</f>
        <v>1.0133940781312698</v>
      </c>
      <c r="AA96">
        <f t="array" ref="AA96">INDEX('AEO 7'!$45:$45,,MATCH(AA2,'AEO 7'!$1:$1,0))/INDEX('AEO 7'!$46:$46,,MATCH(AA2,'AEO 7'!$1:$1,0))</f>
        <v>1.01286591411562</v>
      </c>
      <c r="AB96">
        <f t="array" ref="AB96">INDEX('AEO 7'!$45:$45,,MATCH(AB2,'AEO 7'!$1:$1,0))/INDEX('AEO 7'!$46:$46,,MATCH(AB2,'AEO 7'!$1:$1,0))</f>
        <v>1.012747550295098</v>
      </c>
      <c r="AC96">
        <f t="array" ref="AC96">INDEX('AEO 7'!$45:$45,,MATCH(AC2,'AEO 7'!$1:$1,0))/INDEX('AEO 7'!$46:$46,,MATCH(AC2,'AEO 7'!$1:$1,0))</f>
        <v>1.0105387553189615</v>
      </c>
      <c r="AD96">
        <f t="array" ref="AD96">INDEX('AEO 7'!$45:$45,,MATCH(AD2,'AEO 7'!$1:$1,0))/INDEX('AEO 7'!$46:$46,,MATCH(AD2,'AEO 7'!$1:$1,0))</f>
        <v>1.0081094315423718</v>
      </c>
      <c r="AE96">
        <f t="array" ref="AE96">INDEX('AEO 7'!$45:$45,,MATCH(AE2,'AEO 7'!$1:$1,0))/INDEX('AEO 7'!$46:$46,,MATCH(AE2,'AEO 7'!$1:$1,0))</f>
        <v>1.0055972472197259</v>
      </c>
      <c r="AF96">
        <f t="array" ref="AF96">INDEX('AEO 7'!$45:$45,,MATCH(AF2,'AEO 7'!$1:$1,0))/INDEX('AEO 7'!$46:$46,,MATCH(AF2,'AEO 7'!$1:$1,0))</f>
        <v>1.0029472725827617</v>
      </c>
    </row>
    <row r="97" spans="1:33">
      <c r="A97" t="s">
        <v>3115</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3116</v>
      </c>
      <c r="B98" s="54">
        <f t="shared" ref="B98:AF98" si="19">B96*B97</f>
        <v>9.2380125600871724E-5</v>
      </c>
      <c r="C98" s="54">
        <f t="shared" si="19"/>
        <v>9.219309829263994E-5</v>
      </c>
      <c r="D98" s="54">
        <f t="shared" si="19"/>
        <v>9.1559103172633992E-5</v>
      </c>
      <c r="E98" s="54">
        <f t="shared" si="19"/>
        <v>9.1353641791139538E-5</v>
      </c>
      <c r="F98" s="54">
        <f t="shared" si="19"/>
        <v>9.1309772714612039E-5</v>
      </c>
      <c r="G98" s="54">
        <f t="shared" si="19"/>
        <v>9.1727283528872551E-5</v>
      </c>
      <c r="H98" s="54">
        <f t="shared" si="19"/>
        <v>9.2100032073698612E-5</v>
      </c>
      <c r="I98" s="54">
        <f t="shared" si="19"/>
        <v>9.2305136532437853E-5</v>
      </c>
      <c r="J98" s="54">
        <f t="shared" si="19"/>
        <v>9.1620615504101768E-5</v>
      </c>
      <c r="K98" s="54">
        <f t="shared" si="19"/>
        <v>9.1326863616208426E-5</v>
      </c>
      <c r="L98" s="54">
        <f t="shared" si="19"/>
        <v>9.0946057693078308E-5</v>
      </c>
      <c r="M98" s="54">
        <f t="shared" si="19"/>
        <v>9.0400981470945208E-5</v>
      </c>
      <c r="N98" s="54">
        <f t="shared" si="19"/>
        <v>8.9778862849115799E-5</v>
      </c>
      <c r="O98" s="54">
        <f t="shared" si="19"/>
        <v>8.9156599246297398E-5</v>
      </c>
      <c r="P98" s="54">
        <f t="shared" si="19"/>
        <v>8.8631662360611819E-5</v>
      </c>
      <c r="Q98" s="54">
        <f t="shared" si="19"/>
        <v>8.7943084749779726E-5</v>
      </c>
      <c r="R98" s="54">
        <f t="shared" si="19"/>
        <v>8.7573294998797346E-5</v>
      </c>
      <c r="S98" s="54">
        <f t="shared" si="19"/>
        <v>8.7069226169957413E-5</v>
      </c>
      <c r="T98" s="54">
        <f t="shared" si="19"/>
        <v>8.6871435981294458E-5</v>
      </c>
      <c r="U98" s="54">
        <f t="shared" si="19"/>
        <v>8.6747571549133394E-5</v>
      </c>
      <c r="V98" s="54">
        <f t="shared" si="19"/>
        <v>8.6669857452234005E-5</v>
      </c>
      <c r="W98" s="54">
        <f t="shared" si="19"/>
        <v>8.662306841739351E-5</v>
      </c>
      <c r="X98" s="54">
        <f t="shared" si="19"/>
        <v>8.6546781831867863E-5</v>
      </c>
      <c r="Y98" s="54">
        <f t="shared" si="19"/>
        <v>8.6512992189387129E-5</v>
      </c>
      <c r="Z98" s="54">
        <f t="shared" si="19"/>
        <v>8.6486778796134947E-5</v>
      </c>
      <c r="AA98" s="54">
        <f t="shared" si="19"/>
        <v>8.6441703335980475E-5</v>
      </c>
      <c r="AB98" s="54">
        <f t="shared" si="19"/>
        <v>8.6431601732089286E-5</v>
      </c>
      <c r="AC98" s="54">
        <f t="shared" si="19"/>
        <v>8.6243095042905357E-5</v>
      </c>
      <c r="AD98" s="54">
        <f t="shared" si="19"/>
        <v>8.6035767614588875E-5</v>
      </c>
      <c r="AE98" s="54">
        <f t="shared" si="19"/>
        <v>8.5821368562436881E-5</v>
      </c>
      <c r="AF98" s="54">
        <f t="shared" si="19"/>
        <v>8.559520997794513E-5</v>
      </c>
      <c r="AG98" s="54"/>
    </row>
    <row r="100" spans="1:33">
      <c r="A100" s="15" t="s">
        <v>3117</v>
      </c>
      <c r="B100">
        <f t="shared" ref="B100:AF100" si="20">B2</f>
        <v>2020</v>
      </c>
      <c r="C100">
        <f t="shared" si="20"/>
        <v>2021</v>
      </c>
      <c r="D100">
        <f t="shared" si="20"/>
        <v>2022</v>
      </c>
      <c r="E100">
        <f t="shared" si="20"/>
        <v>2023</v>
      </c>
      <c r="F100">
        <f t="shared" si="20"/>
        <v>2024</v>
      </c>
      <c r="G100">
        <f t="shared" si="20"/>
        <v>2025</v>
      </c>
      <c r="H100">
        <f t="shared" si="20"/>
        <v>2026</v>
      </c>
      <c r="I100">
        <f t="shared" si="20"/>
        <v>2027</v>
      </c>
      <c r="J100">
        <f t="shared" si="20"/>
        <v>2028</v>
      </c>
      <c r="K100">
        <f t="shared" si="20"/>
        <v>2029</v>
      </c>
      <c r="L100">
        <f t="shared" si="20"/>
        <v>2030</v>
      </c>
      <c r="M100">
        <f t="shared" si="20"/>
        <v>2031</v>
      </c>
      <c r="N100">
        <f t="shared" si="20"/>
        <v>2032</v>
      </c>
      <c r="O100">
        <f t="shared" si="20"/>
        <v>2033</v>
      </c>
      <c r="P100">
        <f t="shared" si="20"/>
        <v>2034</v>
      </c>
      <c r="Q100">
        <f t="shared" si="20"/>
        <v>2035</v>
      </c>
      <c r="R100">
        <f t="shared" si="20"/>
        <v>2036</v>
      </c>
      <c r="S100">
        <f t="shared" si="20"/>
        <v>2037</v>
      </c>
      <c r="T100">
        <f t="shared" si="20"/>
        <v>2038</v>
      </c>
      <c r="U100">
        <f t="shared" si="20"/>
        <v>2039</v>
      </c>
      <c r="V100">
        <f t="shared" si="20"/>
        <v>2040</v>
      </c>
      <c r="W100">
        <f t="shared" si="20"/>
        <v>2041</v>
      </c>
      <c r="X100">
        <f t="shared" si="20"/>
        <v>2042</v>
      </c>
      <c r="Y100">
        <f t="shared" si="20"/>
        <v>2043</v>
      </c>
      <c r="Z100">
        <f t="shared" si="20"/>
        <v>2044</v>
      </c>
      <c r="AA100">
        <f t="shared" si="20"/>
        <v>2045</v>
      </c>
      <c r="AB100">
        <f t="shared" si="20"/>
        <v>2046</v>
      </c>
      <c r="AC100">
        <f t="shared" si="20"/>
        <v>2047</v>
      </c>
      <c r="AD100">
        <f t="shared" si="20"/>
        <v>2048</v>
      </c>
      <c r="AE100">
        <f t="shared" si="20"/>
        <v>2049</v>
      </c>
      <c r="AF100">
        <f t="shared" si="20"/>
        <v>2050</v>
      </c>
    </row>
    <row r="101" spans="1:33">
      <c r="A101" t="s">
        <v>3118</v>
      </c>
    </row>
    <row r="102" spans="1:33">
      <c r="A102" s="58" t="s">
        <v>3119</v>
      </c>
      <c r="B102">
        <f>'AEO 49'!F99</f>
        <v>14.441151</v>
      </c>
    </row>
    <row r="103" spans="1:33">
      <c r="A103" s="58" t="s">
        <v>3120</v>
      </c>
      <c r="B103">
        <f>'AEO 49'!F110</f>
        <v>8.9404749999999993</v>
      </c>
    </row>
    <row r="104" spans="1:33">
      <c r="A104" s="58" t="s">
        <v>3121</v>
      </c>
      <c r="B104">
        <f>'AEO 49'!F121</f>
        <v>6.0484770000000001</v>
      </c>
    </row>
    <row r="105" spans="1:33">
      <c r="A105" s="59" t="s">
        <v>3122</v>
      </c>
    </row>
    <row r="106" spans="1:33">
      <c r="A106" s="58" t="s">
        <v>3119</v>
      </c>
      <c r="B106" s="56">
        <f>'AEO 49'!F134</f>
        <v>2.6647099999999999</v>
      </c>
    </row>
    <row r="107" spans="1:33">
      <c r="A107" s="58" t="s">
        <v>3120</v>
      </c>
      <c r="B107" s="56">
        <f>'AEO 49'!F145</f>
        <v>2.113826</v>
      </c>
    </row>
    <row r="108" spans="1:33">
      <c r="A108" s="58" t="s">
        <v>3121</v>
      </c>
      <c r="B108" s="56">
        <f>'AEO 49'!F156</f>
        <v>4.9273610000000003</v>
      </c>
    </row>
    <row r="109" spans="1:33">
      <c r="A109" s="59" t="s">
        <v>3123</v>
      </c>
    </row>
    <row r="110" spans="1:33">
      <c r="A110" s="58" t="s">
        <v>3119</v>
      </c>
      <c r="B110">
        <f>'AEO 49'!F170</f>
        <v>16.018782000000002</v>
      </c>
      <c r="C110">
        <f t="array" ref="C110">INDEX('AEO 49'!$170:$170,,MATCH(C$2,'AEO 49'!$1:$1,0))</f>
        <v>16.227394</v>
      </c>
      <c r="D110">
        <f t="array" ref="D110">INDEX('AEO 49'!$170:$170,,MATCH(D$2,'AEO 49'!$1:$1,0))</f>
        <v>16.411106</v>
      </c>
      <c r="E110">
        <f t="array" ref="E110">INDEX('AEO 49'!$170:$170,,MATCH(E$2,'AEO 49'!$1:$1,0))</f>
        <v>16.651821000000002</v>
      </c>
      <c r="F110">
        <f t="array" ref="F110">INDEX('AEO 49'!$170:$170,,MATCH(F$2,'AEO 49'!$1:$1,0))</f>
        <v>16.957197000000001</v>
      </c>
      <c r="G110">
        <f t="array" ref="G110">INDEX('AEO 49'!$170:$170,,MATCH(G$2,'AEO 49'!$1:$1,0))</f>
        <v>17.304925999999998</v>
      </c>
      <c r="H110">
        <f t="array" ref="H110">INDEX('AEO 49'!$170:$170,,MATCH(H$2,'AEO 49'!$1:$1,0))</f>
        <v>17.656281</v>
      </c>
      <c r="I110">
        <f t="array" ref="I110">INDEX('AEO 49'!$170:$170,,MATCH(I$2,'AEO 49'!$1:$1,0))</f>
        <v>17.911149999999999</v>
      </c>
      <c r="J110">
        <f t="array" ref="J110">INDEX('AEO 49'!$170:$170,,MATCH(J$2,'AEO 49'!$1:$1,0))</f>
        <v>17.999077</v>
      </c>
      <c r="K110">
        <f t="array" ref="K110">INDEX('AEO 49'!$170:$170,,MATCH(K$2,'AEO 49'!$1:$1,0))</f>
        <v>18.125586999999999</v>
      </c>
      <c r="L110">
        <f t="array" ref="L110">INDEX('AEO 49'!$170:$170,,MATCH(L$2,'AEO 49'!$1:$1,0))</f>
        <v>18.197655000000001</v>
      </c>
      <c r="M110">
        <f t="array" ref="M110">INDEX('AEO 49'!$170:$170,,MATCH(M$2,'AEO 49'!$1:$1,0))</f>
        <v>18.234241000000001</v>
      </c>
      <c r="N110">
        <f t="array" ref="N110">INDEX('AEO 49'!$170:$170,,MATCH(N$2,'AEO 49'!$1:$1,0))</f>
        <v>18.242609000000002</v>
      </c>
      <c r="O110">
        <f t="array" ref="O110">INDEX('AEO 49'!$170:$170,,MATCH(O$2,'AEO 49'!$1:$1,0))</f>
        <v>18.239412000000002</v>
      </c>
      <c r="P110">
        <f t="array" ref="P110">INDEX('AEO 49'!$170:$170,,MATCH(P$2,'AEO 49'!$1:$1,0))</f>
        <v>18.236767</v>
      </c>
      <c r="Q110">
        <f t="array" ref="Q110">INDEX('AEO 49'!$170:$170,,MATCH(Q$2,'AEO 49'!$1:$1,0))</f>
        <v>18.234541</v>
      </c>
      <c r="R110">
        <f t="array" ref="R110">INDEX('AEO 49'!$170:$170,,MATCH(R$2,'AEO 49'!$1:$1,0))</f>
        <v>18.232672000000001</v>
      </c>
      <c r="S110">
        <f t="array" ref="S110">INDEX('AEO 49'!$170:$170,,MATCH(S$2,'AEO 49'!$1:$1,0))</f>
        <v>18.231100000000001</v>
      </c>
      <c r="T110">
        <f t="array" ref="T110">INDEX('AEO 49'!$170:$170,,MATCH(T$2,'AEO 49'!$1:$1,0))</f>
        <v>18.229808999999999</v>
      </c>
      <c r="U110">
        <f t="array" ref="U110">INDEX('AEO 49'!$170:$170,,MATCH(U$2,'AEO 49'!$1:$1,0))</f>
        <v>18.228712000000002</v>
      </c>
      <c r="V110">
        <f t="array" ref="V110">INDEX('AEO 49'!$170:$170,,MATCH(V$2,'AEO 49'!$1:$1,0))</f>
        <v>18.227792999999998</v>
      </c>
      <c r="W110">
        <f t="array" ref="W110">INDEX('AEO 49'!$170:$170,,MATCH(W$2,'AEO 49'!$1:$1,0))</f>
        <v>18.227028000000001</v>
      </c>
      <c r="X110">
        <f t="array" ref="X110">INDEX('AEO 49'!$170:$170,,MATCH(X$2,'AEO 49'!$1:$1,0))</f>
        <v>18.226396999999999</v>
      </c>
      <c r="Y110">
        <f t="array" ref="Y110">INDEX('AEO 49'!$170:$170,,MATCH(Y$2,'AEO 49'!$1:$1,0))</f>
        <v>18.225878000000002</v>
      </c>
      <c r="Z110">
        <f t="array" ref="Z110">INDEX('AEO 49'!$170:$170,,MATCH(Z$2,'AEO 49'!$1:$1,0))</f>
        <v>18.225439000000001</v>
      </c>
      <c r="AA110">
        <f t="array" ref="AA110">INDEX('AEO 49'!$170:$170,,MATCH(AA$2,'AEO 49'!$1:$1,0))</f>
        <v>18.225079000000001</v>
      </c>
      <c r="AB110">
        <f t="array" ref="AB110">INDEX('AEO 49'!$170:$170,,MATCH(AB$2,'AEO 49'!$1:$1,0))</f>
        <v>18.224781</v>
      </c>
      <c r="AC110">
        <f t="array" ref="AC110">INDEX('AEO 49'!$170:$170,,MATCH(AC$2,'AEO 49'!$1:$1,0))</f>
        <v>18.224534999999999</v>
      </c>
      <c r="AD110">
        <f t="array" ref="AD110">INDEX('AEO 49'!$170:$170,,MATCH(AD$2,'AEO 49'!$1:$1,0))</f>
        <v>18.224330999999999</v>
      </c>
      <c r="AE110">
        <f t="array" ref="AE110">INDEX('AEO 49'!$170:$170,,MATCH(AE$2,'AEO 49'!$1:$1,0))</f>
        <v>18.224164999999999</v>
      </c>
      <c r="AF110">
        <f t="array" ref="AF110">INDEX('AEO 49'!$170:$170,,MATCH(AF$2,'AEO 49'!$1:$1,0))</f>
        <v>18.224028000000001</v>
      </c>
    </row>
    <row r="111" spans="1:33">
      <c r="A111" s="58" t="s">
        <v>3120</v>
      </c>
      <c r="B111">
        <f>'AEO 49'!F181</f>
        <v>9.6559519999999992</v>
      </c>
      <c r="C111">
        <f t="array" ref="C111">INDEX('AEO 49'!$181:$181,,MATCH(C$2,'AEO 49'!$1:$1,0))</f>
        <v>9.9479559999999996</v>
      </c>
      <c r="D111">
        <f t="array" ref="D111">INDEX('AEO 49'!$181:$181,,MATCH(D$2,'AEO 49'!$1:$1,0))</f>
        <v>10.115087000000001</v>
      </c>
      <c r="E111">
        <f t="array" ref="E111">INDEX('AEO 49'!$181:$181,,MATCH(E$2,'AEO 49'!$1:$1,0))</f>
        <v>10.343038999999999</v>
      </c>
      <c r="F111">
        <f t="array" ref="F111">INDEX('AEO 49'!$181:$181,,MATCH(F$2,'AEO 49'!$1:$1,0))</f>
        <v>10.617851</v>
      </c>
      <c r="G111">
        <f t="array" ref="G111">INDEX('AEO 49'!$181:$181,,MATCH(G$2,'AEO 49'!$1:$1,0))</f>
        <v>10.944061</v>
      </c>
      <c r="H111">
        <f t="array" ref="H111">INDEX('AEO 49'!$181:$181,,MATCH(H$2,'AEO 49'!$1:$1,0))</f>
        <v>11.26952</v>
      </c>
      <c r="I111">
        <f t="array" ref="I111">INDEX('AEO 49'!$181:$181,,MATCH(I$2,'AEO 49'!$1:$1,0))</f>
        <v>11.616944</v>
      </c>
      <c r="J111">
        <f t="array" ref="J111">INDEX('AEO 49'!$181:$181,,MATCH(J$2,'AEO 49'!$1:$1,0))</f>
        <v>11.803136</v>
      </c>
      <c r="K111">
        <f t="array" ref="K111">INDEX('AEO 49'!$181:$181,,MATCH(K$2,'AEO 49'!$1:$1,0))</f>
        <v>12.121836</v>
      </c>
      <c r="L111">
        <f t="array" ref="L111">INDEX('AEO 49'!$181:$181,,MATCH(L$2,'AEO 49'!$1:$1,0))</f>
        <v>12.410674</v>
      </c>
      <c r="M111">
        <f t="array" ref="M111">INDEX('AEO 49'!$181:$181,,MATCH(M$2,'AEO 49'!$1:$1,0))</f>
        <v>12.67562</v>
      </c>
      <c r="N111">
        <f t="array" ref="N111">INDEX('AEO 49'!$181:$181,,MATCH(N$2,'AEO 49'!$1:$1,0))</f>
        <v>12.813822999999999</v>
      </c>
      <c r="O111">
        <f t="array" ref="O111">INDEX('AEO 49'!$181:$181,,MATCH(O$2,'AEO 49'!$1:$1,0))</f>
        <v>12.811309</v>
      </c>
      <c r="P111">
        <f t="array" ref="P111">INDEX('AEO 49'!$181:$181,,MATCH(P$2,'AEO 49'!$1:$1,0))</f>
        <v>12.809893000000001</v>
      </c>
      <c r="Q111">
        <f t="array" ref="Q111">INDEX('AEO 49'!$181:$181,,MATCH(Q$2,'AEO 49'!$1:$1,0))</f>
        <v>12.809163</v>
      </c>
      <c r="R111">
        <f t="array" ref="R111">INDEX('AEO 49'!$181:$181,,MATCH(R$2,'AEO 49'!$1:$1,0))</f>
        <v>12.809067000000001</v>
      </c>
      <c r="S111">
        <f t="array" ref="S111">INDEX('AEO 49'!$181:$181,,MATCH(S$2,'AEO 49'!$1:$1,0))</f>
        <v>12.763869</v>
      </c>
      <c r="T111">
        <f t="array" ref="T111">INDEX('AEO 49'!$181:$181,,MATCH(T$2,'AEO 49'!$1:$1,0))</f>
        <v>12.767473000000001</v>
      </c>
      <c r="U111">
        <f t="array" ref="U111">INDEX('AEO 49'!$181:$181,,MATCH(U$2,'AEO 49'!$1:$1,0))</f>
        <v>12.772183999999999</v>
      </c>
      <c r="V111">
        <f t="array" ref="V111">INDEX('AEO 49'!$181:$181,,MATCH(V$2,'AEO 49'!$1:$1,0))</f>
        <v>12.778739</v>
      </c>
      <c r="W111">
        <f t="array" ref="W111">INDEX('AEO 49'!$181:$181,,MATCH(W$2,'AEO 49'!$1:$1,0))</f>
        <v>12.786625000000001</v>
      </c>
      <c r="X111">
        <f t="array" ref="X111">INDEX('AEO 49'!$181:$181,,MATCH(X$2,'AEO 49'!$1:$1,0))</f>
        <v>12.795346</v>
      </c>
      <c r="Y111">
        <f t="array" ref="Y111">INDEX('AEO 49'!$181:$181,,MATCH(Y$2,'AEO 49'!$1:$1,0))</f>
        <v>12.803703000000001</v>
      </c>
      <c r="Z111">
        <f t="array" ref="Z111">INDEX('AEO 49'!$181:$181,,MATCH(Z$2,'AEO 49'!$1:$1,0))</f>
        <v>12.811156</v>
      </c>
      <c r="AA111">
        <f t="array" ref="AA111">INDEX('AEO 49'!$181:$181,,MATCH(AA$2,'AEO 49'!$1:$1,0))</f>
        <v>12.817144000000001</v>
      </c>
      <c r="AB111">
        <f t="array" ref="AB111">INDEX('AEO 49'!$181:$181,,MATCH(AB$2,'AEO 49'!$1:$1,0))</f>
        <v>12.821460999999999</v>
      </c>
      <c r="AC111">
        <f t="array" ref="AC111">INDEX('AEO 49'!$181:$181,,MATCH(AC$2,'AEO 49'!$1:$1,0))</f>
        <v>12.82178</v>
      </c>
      <c r="AD111">
        <f t="array" ref="AD111">INDEX('AEO 49'!$181:$181,,MATCH(AD$2,'AEO 49'!$1:$1,0))</f>
        <v>12.822138000000001</v>
      </c>
      <c r="AE111">
        <f t="array" ref="AE111">INDEX('AEO 49'!$181:$181,,MATCH(AE$2,'AEO 49'!$1:$1,0))</f>
        <v>12.822533</v>
      </c>
      <c r="AF111">
        <f t="array" ref="AF111">INDEX('AEO 49'!$181:$181,,MATCH(AF$2,'AEO 49'!$1:$1,0))</f>
        <v>12.822964000000001</v>
      </c>
    </row>
    <row r="112" spans="1:33">
      <c r="A112" s="58" t="s">
        <v>3121</v>
      </c>
      <c r="B112">
        <f>'AEO 49'!F192</f>
        <v>6.2664350000000004</v>
      </c>
      <c r="C112">
        <f t="array" ref="C112">INDEX('AEO 49'!$192:$192,,MATCH(C$2,'AEO 49'!$1:$1,0))</f>
        <v>6.3500719999999999</v>
      </c>
      <c r="D112">
        <f t="array" ref="D112">INDEX('AEO 49'!$192:$192,,MATCH(D$2,'AEO 49'!$1:$1,0))</f>
        <v>6.4488099999999999</v>
      </c>
      <c r="E112">
        <f t="array" ref="E112">INDEX('AEO 49'!$192:$192,,MATCH(E$2,'AEO 49'!$1:$1,0))</f>
        <v>6.5709730000000004</v>
      </c>
      <c r="F112">
        <f t="array" ref="F112">INDEX('AEO 49'!$192:$192,,MATCH(F$2,'AEO 49'!$1:$1,0))</f>
        <v>6.7225659999999996</v>
      </c>
      <c r="G112">
        <f t="array" ref="G112">INDEX('AEO 49'!$192:$192,,MATCH(G$2,'AEO 49'!$1:$1,0))</f>
        <v>6.8980680000000003</v>
      </c>
      <c r="H112">
        <f t="array" ref="H112">INDEX('AEO 49'!$192:$192,,MATCH(H$2,'AEO 49'!$1:$1,0))</f>
        <v>7.0878949999999996</v>
      </c>
      <c r="I112">
        <f t="array" ref="I112">INDEX('AEO 49'!$192:$192,,MATCH(I$2,'AEO 49'!$1:$1,0))</f>
        <v>7.28423</v>
      </c>
      <c r="J112">
        <f t="array" ref="J112">INDEX('AEO 49'!$192:$192,,MATCH(J$2,'AEO 49'!$1:$1,0))</f>
        <v>7.3844440000000002</v>
      </c>
      <c r="K112">
        <f t="array" ref="K112">INDEX('AEO 49'!$192:$192,,MATCH(K$2,'AEO 49'!$1:$1,0))</f>
        <v>7.5307510000000004</v>
      </c>
      <c r="L112">
        <f t="array" ref="L112">INDEX('AEO 49'!$192:$192,,MATCH(L$2,'AEO 49'!$1:$1,0))</f>
        <v>7.6547980000000004</v>
      </c>
      <c r="M112">
        <f t="array" ref="M112">INDEX('AEO 49'!$192:$192,,MATCH(M$2,'AEO 49'!$1:$1,0))</f>
        <v>7.7650480000000002</v>
      </c>
      <c r="N112">
        <f t="array" ref="N112">INDEX('AEO 49'!$192:$192,,MATCH(N$2,'AEO 49'!$1:$1,0))</f>
        <v>7.8306269999999998</v>
      </c>
      <c r="O112">
        <f t="array" ref="O112">INDEX('AEO 49'!$192:$192,,MATCH(O$2,'AEO 49'!$1:$1,0))</f>
        <v>7.8389300000000004</v>
      </c>
      <c r="P112">
        <f t="array" ref="P112">INDEX('AEO 49'!$192:$192,,MATCH(P$2,'AEO 49'!$1:$1,0))</f>
        <v>7.8453710000000001</v>
      </c>
      <c r="Q112">
        <f t="array" ref="Q112">INDEX('AEO 49'!$192:$192,,MATCH(Q$2,'AEO 49'!$1:$1,0))</f>
        <v>7.8463669999999999</v>
      </c>
      <c r="R112">
        <f t="array" ref="R112">INDEX('AEO 49'!$192:$192,,MATCH(R$2,'AEO 49'!$1:$1,0))</f>
        <v>7.8498950000000001</v>
      </c>
      <c r="S112">
        <f t="array" ref="S112">INDEX('AEO 49'!$192:$192,,MATCH(S$2,'AEO 49'!$1:$1,0))</f>
        <v>7.8529020000000003</v>
      </c>
      <c r="T112">
        <f t="array" ref="T112">INDEX('AEO 49'!$192:$192,,MATCH(T$2,'AEO 49'!$1:$1,0))</f>
        <v>7.8539510000000003</v>
      </c>
      <c r="U112">
        <f t="array" ref="U112">INDEX('AEO 49'!$192:$192,,MATCH(U$2,'AEO 49'!$1:$1,0))</f>
        <v>7.8533819999999999</v>
      </c>
      <c r="V112">
        <f t="array" ref="V112">INDEX('AEO 49'!$192:$192,,MATCH(V$2,'AEO 49'!$1:$1,0))</f>
        <v>7.8537749999999997</v>
      </c>
      <c r="W112">
        <f t="array" ref="W112">INDEX('AEO 49'!$192:$192,,MATCH(W$2,'AEO 49'!$1:$1,0))</f>
        <v>7.8543649999999996</v>
      </c>
      <c r="X112">
        <f t="array" ref="X112">INDEX('AEO 49'!$192:$192,,MATCH(X$2,'AEO 49'!$1:$1,0))</f>
        <v>7.8550740000000001</v>
      </c>
      <c r="Y112">
        <f t="array" ref="Y112">INDEX('AEO 49'!$192:$192,,MATCH(Y$2,'AEO 49'!$1:$1,0))</f>
        <v>7.855283</v>
      </c>
      <c r="Z112">
        <f t="array" ref="Z112">INDEX('AEO 49'!$192:$192,,MATCH(Z$2,'AEO 49'!$1:$1,0))</f>
        <v>7.8570219999999997</v>
      </c>
      <c r="AA112">
        <f t="array" ref="AA112">INDEX('AEO 49'!$192:$192,,MATCH(AA$2,'AEO 49'!$1:$1,0))</f>
        <v>7.8592599999999999</v>
      </c>
      <c r="AB112">
        <f t="array" ref="AB112">INDEX('AEO 49'!$192:$192,,MATCH(AB$2,'AEO 49'!$1:$1,0))</f>
        <v>7.8603730000000001</v>
      </c>
      <c r="AC112">
        <f t="array" ref="AC112">INDEX('AEO 49'!$192:$192,,MATCH(AC$2,'AEO 49'!$1:$1,0))</f>
        <v>7.8636970000000002</v>
      </c>
      <c r="AD112">
        <f t="array" ref="AD112">INDEX('AEO 49'!$192:$192,,MATCH(AD$2,'AEO 49'!$1:$1,0))</f>
        <v>7.868252</v>
      </c>
      <c r="AE112">
        <f t="array" ref="AE112">INDEX('AEO 49'!$192:$192,,MATCH(AE$2,'AEO 49'!$1:$1,0))</f>
        <v>7.8732090000000001</v>
      </c>
      <c r="AF112">
        <f t="array" ref="AF112">INDEX('AEO 49'!$192:$192,,MATCH(AF$2,'AEO 49'!$1:$1,0))</f>
        <v>7.8787580000000004</v>
      </c>
    </row>
    <row r="113" spans="1:33">
      <c r="A113" s="59" t="s">
        <v>3124</v>
      </c>
    </row>
    <row r="114" spans="1:33">
      <c r="A114" s="58" t="s">
        <v>3119</v>
      </c>
      <c r="B114">
        <f>'AEO 49'!F205</f>
        <v>147.36698899999999</v>
      </c>
      <c r="C114">
        <f t="array" ref="C114">INDEX('AEO 49'!$205:$205,,MATCH(C$2,'AEO 49'!$1:$1,0))</f>
        <v>162.874405</v>
      </c>
      <c r="D114">
        <f t="array" ref="D114">INDEX('AEO 49'!$205:$205,,MATCH(D$2,'AEO 49'!$1:$1,0))</f>
        <v>174.73065199999999</v>
      </c>
      <c r="E114">
        <f t="array" ref="E114">INDEX('AEO 49'!$205:$205,,MATCH(E$2,'AEO 49'!$1:$1,0))</f>
        <v>180.52432300000001</v>
      </c>
      <c r="F114">
        <f t="array" ref="F114">INDEX('AEO 49'!$205:$205,,MATCH(F$2,'AEO 49'!$1:$1,0))</f>
        <v>187.83528100000001</v>
      </c>
      <c r="G114">
        <f t="array" ref="G114">INDEX('AEO 49'!$205:$205,,MATCH(G$2,'AEO 49'!$1:$1,0))</f>
        <v>193.86938499999999</v>
      </c>
      <c r="H114">
        <f t="array" ref="H114">INDEX('AEO 49'!$205:$205,,MATCH(H$2,'AEO 49'!$1:$1,0))</f>
        <v>193.94555700000001</v>
      </c>
      <c r="I114">
        <f t="array" ref="I114">INDEX('AEO 49'!$205:$205,,MATCH(I$2,'AEO 49'!$1:$1,0))</f>
        <v>191.041031</v>
      </c>
      <c r="J114">
        <f t="array" ref="J114">INDEX('AEO 49'!$205:$205,,MATCH(J$2,'AEO 49'!$1:$1,0))</f>
        <v>192.70813000000001</v>
      </c>
      <c r="K114">
        <f t="array" ref="K114">INDEX('AEO 49'!$205:$205,,MATCH(K$2,'AEO 49'!$1:$1,0))</f>
        <v>193.46637000000001</v>
      </c>
      <c r="L114">
        <f t="array" ref="L114">INDEX('AEO 49'!$205:$205,,MATCH(L$2,'AEO 49'!$1:$1,0))</f>
        <v>192.29011499999999</v>
      </c>
      <c r="M114">
        <f t="array" ref="M114">INDEX('AEO 49'!$205:$205,,MATCH(M$2,'AEO 49'!$1:$1,0))</f>
        <v>192.50157200000001</v>
      </c>
      <c r="N114">
        <f t="array" ref="N114">INDEX('AEO 49'!$205:$205,,MATCH(N$2,'AEO 49'!$1:$1,0))</f>
        <v>193.21283</v>
      </c>
      <c r="O114">
        <f t="array" ref="O114">INDEX('AEO 49'!$205:$205,,MATCH(O$2,'AEO 49'!$1:$1,0))</f>
        <v>193.40211500000001</v>
      </c>
      <c r="P114">
        <f t="array" ref="P114">INDEX('AEO 49'!$205:$205,,MATCH(P$2,'AEO 49'!$1:$1,0))</f>
        <v>193.70794699999999</v>
      </c>
      <c r="Q114">
        <f t="array" ref="Q114">INDEX('AEO 49'!$205:$205,,MATCH(Q$2,'AEO 49'!$1:$1,0))</f>
        <v>194.59094200000001</v>
      </c>
      <c r="R114">
        <f t="array" ref="R114">INDEX('AEO 49'!$205:$205,,MATCH(R$2,'AEO 49'!$1:$1,0))</f>
        <v>193.81104999999999</v>
      </c>
      <c r="S114">
        <f t="array" ref="S114">INDEX('AEO 49'!$205:$205,,MATCH(S$2,'AEO 49'!$1:$1,0))</f>
        <v>192.37344400000001</v>
      </c>
      <c r="T114">
        <f t="array" ref="T114">INDEX('AEO 49'!$205:$205,,MATCH(T$2,'AEO 49'!$1:$1,0))</f>
        <v>192.27671799999999</v>
      </c>
      <c r="U114">
        <f t="array" ref="U114">INDEX('AEO 49'!$205:$205,,MATCH(U$2,'AEO 49'!$1:$1,0))</f>
        <v>192.19929500000001</v>
      </c>
      <c r="V114">
        <f t="array" ref="V114">INDEX('AEO 49'!$205:$205,,MATCH(V$2,'AEO 49'!$1:$1,0))</f>
        <v>191.45024100000001</v>
      </c>
      <c r="W114">
        <f t="array" ref="W114">INDEX('AEO 49'!$205:$205,,MATCH(W$2,'AEO 49'!$1:$1,0))</f>
        <v>190.30789200000001</v>
      </c>
      <c r="X114">
        <f t="array" ref="X114">INDEX('AEO 49'!$205:$205,,MATCH(X$2,'AEO 49'!$1:$1,0))</f>
        <v>189.15933200000001</v>
      </c>
      <c r="Y114">
        <f t="array" ref="Y114">INDEX('AEO 49'!$205:$205,,MATCH(Y$2,'AEO 49'!$1:$1,0))</f>
        <v>188.110794</v>
      </c>
      <c r="Z114">
        <f t="array" ref="Z114">INDEX('AEO 49'!$205:$205,,MATCH(Z$2,'AEO 49'!$1:$1,0))</f>
        <v>187.20150799999999</v>
      </c>
      <c r="AA114">
        <f t="array" ref="AA114">INDEX('AEO 49'!$205:$205,,MATCH(AA$2,'AEO 49'!$1:$1,0))</f>
        <v>187.95594800000001</v>
      </c>
      <c r="AB114">
        <f t="array" ref="AB114">INDEX('AEO 49'!$205:$205,,MATCH(AB$2,'AEO 49'!$1:$1,0))</f>
        <v>186.52847299999999</v>
      </c>
      <c r="AC114">
        <f t="array" ref="AC114">INDEX('AEO 49'!$205:$205,,MATCH(AC$2,'AEO 49'!$1:$1,0))</f>
        <v>184.698151</v>
      </c>
      <c r="AD114">
        <f t="array" ref="AD114">INDEX('AEO 49'!$205:$205,,MATCH(AD$2,'AEO 49'!$1:$1,0))</f>
        <v>185.01487700000001</v>
      </c>
      <c r="AE114">
        <f t="array" ref="AE114">INDEX('AEO 49'!$205:$205,,MATCH(AE$2,'AEO 49'!$1:$1,0))</f>
        <v>182.92906199999999</v>
      </c>
      <c r="AF114">
        <f t="array" ref="AF114">INDEX('AEO 49'!$205:$205,,MATCH(AF$2,'AEO 49'!$1:$1,0))</f>
        <v>180.58569299999999</v>
      </c>
    </row>
    <row r="115" spans="1:33">
      <c r="A115" s="58" t="s">
        <v>3120</v>
      </c>
      <c r="B115">
        <f>'AEO 49'!F216</f>
        <v>91.140923000000001</v>
      </c>
      <c r="C115">
        <f t="array" ref="C115">INDEX('AEO 49'!$216:$216,,MATCH(C$2,'AEO 49'!$1:$1,0))</f>
        <v>101.57009100000001</v>
      </c>
      <c r="D115">
        <f t="array" ref="D115">INDEX('AEO 49'!$216:$216,,MATCH(D$2,'AEO 49'!$1:$1,0))</f>
        <v>122.007324</v>
      </c>
      <c r="E115">
        <f t="array" ref="E115">INDEX('AEO 49'!$216:$216,,MATCH(E$2,'AEO 49'!$1:$1,0))</f>
        <v>134.36882</v>
      </c>
      <c r="F115">
        <f t="array" ref="F115">INDEX('AEO 49'!$216:$216,,MATCH(F$2,'AEO 49'!$1:$1,0))</f>
        <v>142.74681100000001</v>
      </c>
      <c r="G115">
        <f t="array" ref="G115">INDEX('AEO 49'!$216:$216,,MATCH(G$2,'AEO 49'!$1:$1,0))</f>
        <v>148.109756</v>
      </c>
      <c r="H115">
        <f t="array" ref="H115">INDEX('AEO 49'!$216:$216,,MATCH(H$2,'AEO 49'!$1:$1,0))</f>
        <v>147.682907</v>
      </c>
      <c r="I115">
        <f t="array" ref="I115">INDEX('AEO 49'!$216:$216,,MATCH(I$2,'AEO 49'!$1:$1,0))</f>
        <v>141.33781400000001</v>
      </c>
      <c r="J115">
        <f t="array" ref="J115">INDEX('AEO 49'!$216:$216,,MATCH(J$2,'AEO 49'!$1:$1,0))</f>
        <v>138.36944600000001</v>
      </c>
      <c r="K115">
        <f t="array" ref="K115">INDEX('AEO 49'!$216:$216,,MATCH(K$2,'AEO 49'!$1:$1,0))</f>
        <v>138.073395</v>
      </c>
      <c r="L115">
        <f t="array" ref="L115">INDEX('AEO 49'!$216:$216,,MATCH(L$2,'AEO 49'!$1:$1,0))</f>
        <v>138.25938400000001</v>
      </c>
      <c r="M115">
        <f t="array" ref="M115">INDEX('AEO 49'!$216:$216,,MATCH(M$2,'AEO 49'!$1:$1,0))</f>
        <v>140.22210699999999</v>
      </c>
      <c r="N115">
        <f t="array" ref="N115">INDEX('AEO 49'!$216:$216,,MATCH(N$2,'AEO 49'!$1:$1,0))</f>
        <v>144.37342799999999</v>
      </c>
      <c r="O115">
        <f t="array" ref="O115">INDEX('AEO 49'!$216:$216,,MATCH(O$2,'AEO 49'!$1:$1,0))</f>
        <v>148.244675</v>
      </c>
      <c r="P115">
        <f t="array" ref="P115">INDEX('AEO 49'!$216:$216,,MATCH(P$2,'AEO 49'!$1:$1,0))</f>
        <v>151.96386699999999</v>
      </c>
      <c r="Q115">
        <f t="array" ref="Q115">INDEX('AEO 49'!$216:$216,,MATCH(Q$2,'AEO 49'!$1:$1,0))</f>
        <v>156.659775</v>
      </c>
      <c r="R115">
        <f t="array" ref="R115">INDEX('AEO 49'!$216:$216,,MATCH(R$2,'AEO 49'!$1:$1,0))</f>
        <v>161.44515999999999</v>
      </c>
      <c r="S115">
        <f t="array" ref="S115">INDEX('AEO 49'!$216:$216,,MATCH(S$2,'AEO 49'!$1:$1,0))</f>
        <v>164.008972</v>
      </c>
      <c r="T115">
        <f t="array" ref="T115">INDEX('AEO 49'!$216:$216,,MATCH(T$2,'AEO 49'!$1:$1,0))</f>
        <v>166.95872499999999</v>
      </c>
      <c r="U115">
        <f t="array" ref="U115">INDEX('AEO 49'!$216:$216,,MATCH(U$2,'AEO 49'!$1:$1,0))</f>
        <v>172.862381</v>
      </c>
      <c r="V115">
        <f t="array" ref="V115">INDEX('AEO 49'!$216:$216,,MATCH(V$2,'AEO 49'!$1:$1,0))</f>
        <v>179.956909</v>
      </c>
      <c r="W115">
        <f t="array" ref="W115">INDEX('AEO 49'!$216:$216,,MATCH(W$2,'AEO 49'!$1:$1,0))</f>
        <v>185.272369</v>
      </c>
      <c r="X115">
        <f t="array" ref="X115">INDEX('AEO 49'!$216:$216,,MATCH(X$2,'AEO 49'!$1:$1,0))</f>
        <v>188.929565</v>
      </c>
      <c r="Y115">
        <f t="array" ref="Y115">INDEX('AEO 49'!$216:$216,,MATCH(Y$2,'AEO 49'!$1:$1,0))</f>
        <v>192.53448499999999</v>
      </c>
      <c r="Z115">
        <f t="array" ref="Z115">INDEX('AEO 49'!$216:$216,,MATCH(Z$2,'AEO 49'!$1:$1,0))</f>
        <v>195.31875600000001</v>
      </c>
      <c r="AA115">
        <f t="array" ref="AA115">INDEX('AEO 49'!$216:$216,,MATCH(AA$2,'AEO 49'!$1:$1,0))</f>
        <v>199.18071</v>
      </c>
      <c r="AB115">
        <f t="array" ref="AB115">INDEX('AEO 49'!$216:$216,,MATCH(AB$2,'AEO 49'!$1:$1,0))</f>
        <v>202.54257200000001</v>
      </c>
      <c r="AC115">
        <f t="array" ref="AC115">INDEX('AEO 49'!$216:$216,,MATCH(AC$2,'AEO 49'!$1:$1,0))</f>
        <v>202.73142999999999</v>
      </c>
      <c r="AD115">
        <f t="array" ref="AD115">INDEX('AEO 49'!$216:$216,,MATCH(AD$2,'AEO 49'!$1:$1,0))</f>
        <v>205.17477400000001</v>
      </c>
      <c r="AE115">
        <f t="array" ref="AE115">INDEX('AEO 49'!$216:$216,,MATCH(AE$2,'AEO 49'!$1:$1,0))</f>
        <v>210.11914100000001</v>
      </c>
      <c r="AF115">
        <f t="array" ref="AF115">INDEX('AEO 49'!$216:$216,,MATCH(AF$2,'AEO 49'!$1:$1,0))</f>
        <v>213.534637</v>
      </c>
    </row>
    <row r="116" spans="1:33">
      <c r="A116" s="58" t="s">
        <v>3121</v>
      </c>
      <c r="B116">
        <f>'AEO 49'!F227</f>
        <v>210.45161400000001</v>
      </c>
      <c r="C116">
        <f t="array" ref="C116">INDEX('AEO 49'!$227:$227,,MATCH(C$2,'AEO 49'!$1:$1,0))</f>
        <v>229.13398699999999</v>
      </c>
      <c r="D116">
        <f t="array" ref="D116">INDEX('AEO 49'!$227:$227,,MATCH(D$2,'AEO 49'!$1:$1,0))</f>
        <v>268.86129799999998</v>
      </c>
      <c r="E116">
        <f t="array" ref="E116">INDEX('AEO 49'!$227:$227,,MATCH(E$2,'AEO 49'!$1:$1,0))</f>
        <v>289.24981700000001</v>
      </c>
      <c r="F116">
        <f t="array" ref="F116">INDEX('AEO 49'!$227:$227,,MATCH(F$2,'AEO 49'!$1:$1,0))</f>
        <v>299.80813599999999</v>
      </c>
      <c r="G116">
        <f t="array" ref="G116">INDEX('AEO 49'!$227:$227,,MATCH(G$2,'AEO 49'!$1:$1,0))</f>
        <v>304.39239500000002</v>
      </c>
      <c r="H116">
        <f t="array" ref="H116">INDEX('AEO 49'!$227:$227,,MATCH(H$2,'AEO 49'!$1:$1,0))</f>
        <v>297.63583399999999</v>
      </c>
      <c r="I116">
        <f t="array" ref="I116">INDEX('AEO 49'!$227:$227,,MATCH(I$2,'AEO 49'!$1:$1,0))</f>
        <v>279.10485799999998</v>
      </c>
      <c r="J116">
        <f t="array" ref="J116">INDEX('AEO 49'!$227:$227,,MATCH(J$2,'AEO 49'!$1:$1,0))</f>
        <v>267.56732199999999</v>
      </c>
      <c r="K116">
        <f t="array" ref="K116">INDEX('AEO 49'!$227:$227,,MATCH(K$2,'AEO 49'!$1:$1,0))</f>
        <v>261.26058999999998</v>
      </c>
      <c r="L116">
        <f t="array" ref="L116">INDEX('AEO 49'!$227:$227,,MATCH(L$2,'AEO 49'!$1:$1,0))</f>
        <v>256.08114599999999</v>
      </c>
      <c r="M116">
        <f t="array" ref="M116">INDEX('AEO 49'!$227:$227,,MATCH(M$2,'AEO 49'!$1:$1,0))</f>
        <v>254.177032</v>
      </c>
      <c r="N116">
        <f t="array" ref="N116">INDEX('AEO 49'!$227:$227,,MATCH(N$2,'AEO 49'!$1:$1,0))</f>
        <v>256.10006700000002</v>
      </c>
      <c r="O116">
        <f t="array" ref="O116">INDEX('AEO 49'!$227:$227,,MATCH(O$2,'AEO 49'!$1:$1,0))</f>
        <v>257.35122699999999</v>
      </c>
      <c r="P116">
        <f t="array" ref="P116">INDEX('AEO 49'!$227:$227,,MATCH(P$2,'AEO 49'!$1:$1,0))</f>
        <v>258.14550800000001</v>
      </c>
      <c r="Q116">
        <f t="array" ref="Q116">INDEX('AEO 49'!$227:$227,,MATCH(Q$2,'AEO 49'!$1:$1,0))</f>
        <v>260.40475500000002</v>
      </c>
      <c r="R116">
        <f t="array" ref="R116">INDEX('AEO 49'!$227:$227,,MATCH(R$2,'AEO 49'!$1:$1,0))</f>
        <v>262.48623700000002</v>
      </c>
      <c r="S116">
        <f t="array" ref="S116">INDEX('AEO 49'!$227:$227,,MATCH(S$2,'AEO 49'!$1:$1,0))</f>
        <v>260.76153599999998</v>
      </c>
      <c r="T116">
        <f t="array" ref="T116">INDEX('AEO 49'!$227:$227,,MATCH(T$2,'AEO 49'!$1:$1,0))</f>
        <v>259.45611600000001</v>
      </c>
      <c r="U116">
        <f t="array" ref="U116">INDEX('AEO 49'!$227:$227,,MATCH(U$2,'AEO 49'!$1:$1,0))</f>
        <v>262.55038500000001</v>
      </c>
      <c r="V116">
        <f t="array" ref="V116">INDEX('AEO 49'!$227:$227,,MATCH(V$2,'AEO 49'!$1:$1,0))</f>
        <v>267.080017</v>
      </c>
      <c r="W116">
        <f t="array" ref="W116">INDEX('AEO 49'!$227:$227,,MATCH(W$2,'AEO 49'!$1:$1,0))</f>
        <v>268.668701</v>
      </c>
      <c r="X116">
        <f t="array" ref="X116">INDEX('AEO 49'!$227:$227,,MATCH(X$2,'AEO 49'!$1:$1,0))</f>
        <v>267.65408300000001</v>
      </c>
      <c r="Y116">
        <f t="array" ref="Y116">INDEX('AEO 49'!$227:$227,,MATCH(Y$2,'AEO 49'!$1:$1,0))</f>
        <v>266.44201700000002</v>
      </c>
      <c r="Z116">
        <f t="array" ref="Z116">INDEX('AEO 49'!$227:$227,,MATCH(Z$2,'AEO 49'!$1:$1,0))</f>
        <v>263.96170000000001</v>
      </c>
      <c r="AA116">
        <f t="array" ref="AA116">INDEX('AEO 49'!$227:$227,,MATCH(AA$2,'AEO 49'!$1:$1,0))</f>
        <v>262.74771099999998</v>
      </c>
      <c r="AB116">
        <f t="array" ref="AB116">INDEX('AEO 49'!$227:$227,,MATCH(AB$2,'AEO 49'!$1:$1,0))</f>
        <v>260.76174900000001</v>
      </c>
      <c r="AC116">
        <f t="array" ref="AC116">INDEX('AEO 49'!$227:$227,,MATCH(AC$2,'AEO 49'!$1:$1,0))</f>
        <v>254.69016999999999</v>
      </c>
      <c r="AD116">
        <f t="array" ref="AD116">INDEX('AEO 49'!$227:$227,,MATCH(AD$2,'AEO 49'!$1:$1,0))</f>
        <v>251.534637</v>
      </c>
      <c r="AE116">
        <f t="array" ref="AE116">INDEX('AEO 49'!$227:$227,,MATCH(AE$2,'AEO 49'!$1:$1,0))</f>
        <v>251.28286700000001</v>
      </c>
      <c r="AF116">
        <f t="array" ref="AF116">INDEX('AEO 49'!$227:$227,,MATCH(AF$2,'AEO 49'!$1:$1,0))</f>
        <v>249.08354199999999</v>
      </c>
    </row>
    <row r="118" spans="1:33" ht="16" customHeight="1" thickBot="1">
      <c r="B118">
        <f t="shared" ref="B118:AF118" si="21">B2</f>
        <v>2020</v>
      </c>
      <c r="C118">
        <f t="shared" si="21"/>
        <v>2021</v>
      </c>
      <c r="D118">
        <f t="shared" si="21"/>
        <v>2022</v>
      </c>
      <c r="E118">
        <f t="shared" si="21"/>
        <v>2023</v>
      </c>
      <c r="F118">
        <f t="shared" si="21"/>
        <v>2024</v>
      </c>
      <c r="G118">
        <f t="shared" si="21"/>
        <v>2025</v>
      </c>
      <c r="H118">
        <f t="shared" si="21"/>
        <v>2026</v>
      </c>
      <c r="I118">
        <f t="shared" si="21"/>
        <v>2027</v>
      </c>
      <c r="J118">
        <f t="shared" si="21"/>
        <v>2028</v>
      </c>
      <c r="K118">
        <f t="shared" si="21"/>
        <v>2029</v>
      </c>
      <c r="L118">
        <f t="shared" si="21"/>
        <v>2030</v>
      </c>
      <c r="M118">
        <f t="shared" si="21"/>
        <v>2031</v>
      </c>
      <c r="N118">
        <f t="shared" si="21"/>
        <v>2032</v>
      </c>
      <c r="O118">
        <f t="shared" si="21"/>
        <v>2033</v>
      </c>
      <c r="P118">
        <f t="shared" si="21"/>
        <v>2034</v>
      </c>
      <c r="Q118">
        <f t="shared" si="21"/>
        <v>2035</v>
      </c>
      <c r="R118">
        <f t="shared" si="21"/>
        <v>2036</v>
      </c>
      <c r="S118">
        <f t="shared" si="21"/>
        <v>2037</v>
      </c>
      <c r="T118">
        <f t="shared" si="21"/>
        <v>2038</v>
      </c>
      <c r="U118">
        <f t="shared" si="21"/>
        <v>2039</v>
      </c>
      <c r="V118">
        <f t="shared" si="21"/>
        <v>2040</v>
      </c>
      <c r="W118">
        <f t="shared" si="21"/>
        <v>2041</v>
      </c>
      <c r="X118">
        <f t="shared" si="21"/>
        <v>2042</v>
      </c>
      <c r="Y118">
        <f t="shared" si="21"/>
        <v>2043</v>
      </c>
      <c r="Z118">
        <f t="shared" si="21"/>
        <v>2044</v>
      </c>
      <c r="AA118">
        <f t="shared" si="21"/>
        <v>2045</v>
      </c>
      <c r="AB118">
        <f t="shared" si="21"/>
        <v>2046</v>
      </c>
      <c r="AC118">
        <f t="shared" si="21"/>
        <v>2047</v>
      </c>
      <c r="AD118">
        <f t="shared" si="21"/>
        <v>2048</v>
      </c>
      <c r="AE118">
        <f t="shared" si="21"/>
        <v>2049</v>
      </c>
      <c r="AF118">
        <f t="shared" si="21"/>
        <v>2050</v>
      </c>
    </row>
    <row r="119" spans="1:33" ht="16" customHeight="1" thickBot="1">
      <c r="A119" s="58" t="s">
        <v>3125</v>
      </c>
      <c r="B119" s="57">
        <f>SUM(B102*B106,B103*B107,B104*B108)/SUM(B106:B108)</f>
        <v>8.9824894770423569</v>
      </c>
      <c r="C119" s="42">
        <f t="shared" ref="C119:AF119" si="22">B119</f>
        <v>8.9824894770423569</v>
      </c>
      <c r="D119" s="42">
        <f t="shared" si="22"/>
        <v>8.9824894770423569</v>
      </c>
      <c r="E119" s="42">
        <f t="shared" si="22"/>
        <v>8.9824894770423569</v>
      </c>
      <c r="F119" s="42">
        <f t="shared" si="22"/>
        <v>8.9824894770423569</v>
      </c>
      <c r="G119" s="42">
        <f t="shared" si="22"/>
        <v>8.9824894770423569</v>
      </c>
      <c r="H119" s="42">
        <f t="shared" si="22"/>
        <v>8.9824894770423569</v>
      </c>
      <c r="I119" s="42">
        <f t="shared" si="22"/>
        <v>8.9824894770423569</v>
      </c>
      <c r="J119" s="42">
        <f t="shared" si="22"/>
        <v>8.9824894770423569</v>
      </c>
      <c r="K119" s="42">
        <f t="shared" si="22"/>
        <v>8.9824894770423569</v>
      </c>
      <c r="L119" s="42">
        <f t="shared" si="22"/>
        <v>8.9824894770423569</v>
      </c>
      <c r="M119" s="42">
        <f t="shared" si="22"/>
        <v>8.9824894770423569</v>
      </c>
      <c r="N119" s="42">
        <f t="shared" si="22"/>
        <v>8.9824894770423569</v>
      </c>
      <c r="O119" s="42">
        <f t="shared" si="22"/>
        <v>8.9824894770423569</v>
      </c>
      <c r="P119" s="42">
        <f t="shared" si="22"/>
        <v>8.9824894770423569</v>
      </c>
      <c r="Q119" s="42">
        <f t="shared" si="22"/>
        <v>8.9824894770423569</v>
      </c>
      <c r="R119" s="42">
        <f t="shared" si="22"/>
        <v>8.9824894770423569</v>
      </c>
      <c r="S119" s="42">
        <f t="shared" si="22"/>
        <v>8.9824894770423569</v>
      </c>
      <c r="T119" s="42">
        <f t="shared" si="22"/>
        <v>8.9824894770423569</v>
      </c>
      <c r="U119" s="42">
        <f t="shared" si="22"/>
        <v>8.9824894770423569</v>
      </c>
      <c r="V119" s="42">
        <f t="shared" si="22"/>
        <v>8.9824894770423569</v>
      </c>
      <c r="W119" s="42">
        <f t="shared" si="22"/>
        <v>8.9824894770423569</v>
      </c>
      <c r="X119" s="42">
        <f t="shared" si="22"/>
        <v>8.9824894770423569</v>
      </c>
      <c r="Y119" s="42">
        <f t="shared" si="22"/>
        <v>8.9824894770423569</v>
      </c>
      <c r="Z119" s="42">
        <f t="shared" si="22"/>
        <v>8.9824894770423569</v>
      </c>
      <c r="AA119" s="42">
        <f t="shared" si="22"/>
        <v>8.9824894770423569</v>
      </c>
      <c r="AB119" s="42">
        <f t="shared" si="22"/>
        <v>8.9824894770423569</v>
      </c>
      <c r="AC119" s="42">
        <f t="shared" si="22"/>
        <v>8.9824894770423569</v>
      </c>
      <c r="AD119" s="42">
        <f t="shared" si="22"/>
        <v>8.9824894770423569</v>
      </c>
      <c r="AE119" s="42">
        <f t="shared" si="22"/>
        <v>8.9824894770423569</v>
      </c>
      <c r="AF119" s="42">
        <f t="shared" si="22"/>
        <v>8.9824894770423569</v>
      </c>
      <c r="AG119" s="42"/>
    </row>
    <row r="120" spans="1:33">
      <c r="A120" s="58" t="s">
        <v>3126</v>
      </c>
      <c r="B120" s="38">
        <f t="shared" ref="B120:AF120" si="23">SUM(B110*B114,B111*B115,B112*B116)/SUM(B114:B116)</f>
        <v>10.155644649997212</v>
      </c>
      <c r="C120" s="38">
        <f t="shared" si="23"/>
        <v>10.349841878604806</v>
      </c>
      <c r="D120" s="38">
        <f t="shared" si="23"/>
        <v>10.317328263532533</v>
      </c>
      <c r="E120" s="38">
        <f t="shared" si="23"/>
        <v>10.422191125339117</v>
      </c>
      <c r="F120" s="38">
        <f t="shared" si="23"/>
        <v>10.654201027664875</v>
      </c>
      <c r="G120" s="38">
        <f t="shared" si="23"/>
        <v>10.946547938401924</v>
      </c>
      <c r="H120" s="38">
        <f t="shared" si="23"/>
        <v>11.260263226552951</v>
      </c>
      <c r="I120" s="38">
        <f t="shared" si="23"/>
        <v>11.605774573693596</v>
      </c>
      <c r="J120" s="38">
        <f t="shared" si="23"/>
        <v>11.822697878096063</v>
      </c>
      <c r="K120" s="38">
        <f t="shared" si="23"/>
        <v>12.057825135016158</v>
      </c>
      <c r="L120" s="38">
        <f t="shared" si="23"/>
        <v>12.231496633087843</v>
      </c>
      <c r="M120" s="38">
        <f t="shared" si="23"/>
        <v>12.372142201469796</v>
      </c>
      <c r="N120" s="38">
        <f t="shared" si="23"/>
        <v>12.430984936566835</v>
      </c>
      <c r="O120" s="38">
        <f t="shared" si="23"/>
        <v>12.427599489119952</v>
      </c>
      <c r="P120" s="38">
        <f t="shared" si="23"/>
        <v>12.428419292461188</v>
      </c>
      <c r="Q120" s="38">
        <f t="shared" si="23"/>
        <v>12.422333695595603</v>
      </c>
      <c r="R120" s="38">
        <f t="shared" si="23"/>
        <v>12.403461365649742</v>
      </c>
      <c r="S120" s="38">
        <f t="shared" si="23"/>
        <v>12.393062090509703</v>
      </c>
      <c r="T120" s="38">
        <f t="shared" si="23"/>
        <v>12.404508139657848</v>
      </c>
      <c r="U120" s="38">
        <f t="shared" si="23"/>
        <v>12.385492062142214</v>
      </c>
      <c r="V120" s="38">
        <f t="shared" si="23"/>
        <v>12.352517798717228</v>
      </c>
      <c r="W120" s="38">
        <f t="shared" si="23"/>
        <v>12.336810909909493</v>
      </c>
      <c r="X120" s="38">
        <f t="shared" si="23"/>
        <v>12.338585335389068</v>
      </c>
      <c r="Y120" s="38">
        <f t="shared" si="23"/>
        <v>12.342409194432554</v>
      </c>
      <c r="Z120" s="38">
        <f t="shared" si="23"/>
        <v>12.356170854692781</v>
      </c>
      <c r="AA120" s="38">
        <f t="shared" si="23"/>
        <v>12.376728540867539</v>
      </c>
      <c r="AB120" s="38">
        <f t="shared" si="23"/>
        <v>12.381672553292965</v>
      </c>
      <c r="AC120" s="38">
        <f t="shared" si="23"/>
        <v>12.409246133963999</v>
      </c>
      <c r="AD120" s="38">
        <f t="shared" si="23"/>
        <v>12.437879763347251</v>
      </c>
      <c r="AE120" s="38">
        <f t="shared" si="23"/>
        <v>12.425897075858202</v>
      </c>
      <c r="AF120" s="38">
        <f t="shared" si="23"/>
        <v>12.424699206158245</v>
      </c>
      <c r="AG120" s="38"/>
    </row>
    <row r="121" spans="1:33">
      <c r="A121" s="5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1:33">
      <c r="A122" s="58" t="s">
        <v>3127</v>
      </c>
      <c r="B122">
        <f t="shared" ref="B122:AF122" si="24">B120/B119</f>
        <v>1.130604681024479</v>
      </c>
      <c r="C122">
        <f t="shared" si="24"/>
        <v>1.15222421412874</v>
      </c>
      <c r="D122">
        <f t="shared" si="24"/>
        <v>1.1486045477594808</v>
      </c>
      <c r="E122">
        <f t="shared" si="24"/>
        <v>1.1602786902201645</v>
      </c>
      <c r="F122">
        <f t="shared" si="24"/>
        <v>1.1861078217675751</v>
      </c>
      <c r="G122">
        <f t="shared" si="24"/>
        <v>1.2186541343999735</v>
      </c>
      <c r="H122">
        <f t="shared" si="24"/>
        <v>1.2535793395953514</v>
      </c>
      <c r="I122">
        <f t="shared" si="24"/>
        <v>1.2920443272831978</v>
      </c>
      <c r="J122">
        <f t="shared" si="24"/>
        <v>1.3161939024045364</v>
      </c>
      <c r="K122">
        <f t="shared" si="24"/>
        <v>1.3423700819058915</v>
      </c>
      <c r="L122">
        <f t="shared" si="24"/>
        <v>1.3617045323959878</v>
      </c>
      <c r="M122">
        <f t="shared" si="24"/>
        <v>1.3773622817027269</v>
      </c>
      <c r="N122">
        <f t="shared" si="24"/>
        <v>1.3839131087587933</v>
      </c>
      <c r="O122">
        <f t="shared" si="24"/>
        <v>1.3835362146410173</v>
      </c>
      <c r="P122">
        <f t="shared" si="24"/>
        <v>1.383627481471146</v>
      </c>
      <c r="Q122">
        <f t="shared" si="24"/>
        <v>1.3829499858969916</v>
      </c>
      <c r="R122">
        <f t="shared" si="24"/>
        <v>1.3808489725872521</v>
      </c>
      <c r="S122">
        <f t="shared" si="24"/>
        <v>1.3796912450812397</v>
      </c>
      <c r="T122">
        <f t="shared" si="24"/>
        <v>1.3809655075423757</v>
      </c>
      <c r="U122">
        <f t="shared" si="24"/>
        <v>1.3788484911446126</v>
      </c>
      <c r="V122">
        <f t="shared" si="24"/>
        <v>1.3751775418482886</v>
      </c>
      <c r="W122">
        <f t="shared" si="24"/>
        <v>1.3734289298573836</v>
      </c>
      <c r="X122">
        <f t="shared" si="24"/>
        <v>1.3736264725858343</v>
      </c>
      <c r="Y122">
        <f t="shared" si="24"/>
        <v>1.374052174063499</v>
      </c>
      <c r="Z122">
        <f t="shared" si="24"/>
        <v>1.3755842282112274</v>
      </c>
      <c r="AA122">
        <f t="shared" si="24"/>
        <v>1.3778728683735453</v>
      </c>
      <c r="AB122">
        <f t="shared" si="24"/>
        <v>1.3784232739641182</v>
      </c>
      <c r="AC122">
        <f t="shared" si="24"/>
        <v>1.3814929776071345</v>
      </c>
      <c r="AD122">
        <f t="shared" si="24"/>
        <v>1.3846806940477088</v>
      </c>
      <c r="AE122">
        <f t="shared" si="24"/>
        <v>1.3833466888680006</v>
      </c>
      <c r="AF122">
        <f t="shared" si="24"/>
        <v>1.3832133327752358</v>
      </c>
    </row>
    <row r="123" spans="1:33">
      <c r="A123" s="59" t="s">
        <v>3128</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59" t="s">
        <v>3116</v>
      </c>
      <c r="B124" s="9">
        <f t="shared" ref="B124:AF124" si="25">B122*B123</f>
        <v>9.2034955727881304E-4</v>
      </c>
      <c r="C124" s="9">
        <f t="shared" si="25"/>
        <v>9.3794857137722578E-4</v>
      </c>
      <c r="D124" s="9">
        <f t="shared" si="25"/>
        <v>9.3500204338529676E-4</v>
      </c>
      <c r="E124" s="9">
        <f t="shared" si="25"/>
        <v>9.4450518097673522E-4</v>
      </c>
      <c r="F124" s="9">
        <f t="shared" si="25"/>
        <v>9.6553094726227289E-4</v>
      </c>
      <c r="G124" s="9">
        <f t="shared" si="25"/>
        <v>9.9202472083761615E-4</v>
      </c>
      <c r="H124" s="9">
        <f t="shared" si="25"/>
        <v>1.0204549915404683E-3</v>
      </c>
      <c r="I124" s="9">
        <f t="shared" si="25"/>
        <v>1.0517667621207619E-3</v>
      </c>
      <c r="J124" s="9">
        <f t="shared" si="25"/>
        <v>1.0714253139951938E-3</v>
      </c>
      <c r="K124" s="9">
        <f t="shared" si="25"/>
        <v>1.0927335887791732E-3</v>
      </c>
      <c r="L124" s="9">
        <f t="shared" si="25"/>
        <v>1.1084724701472082E-3</v>
      </c>
      <c r="M124" s="9">
        <f t="shared" si="25"/>
        <v>1.1212183953006243E-3</v>
      </c>
      <c r="N124" s="9">
        <f t="shared" si="25"/>
        <v>1.1265509849157651E-3</v>
      </c>
      <c r="O124" s="9">
        <f t="shared" si="25"/>
        <v>1.1262441806540653E-3</v>
      </c>
      <c r="P124" s="9">
        <f t="shared" si="25"/>
        <v>1.1263184748685799E-3</v>
      </c>
      <c r="Q124" s="9">
        <f t="shared" si="25"/>
        <v>1.1257669710917103E-3</v>
      </c>
      <c r="R124" s="9">
        <f t="shared" si="25"/>
        <v>1.1240566768554406E-3</v>
      </c>
      <c r="S124" s="9">
        <f t="shared" si="25"/>
        <v>1.1231142484226817E-3</v>
      </c>
      <c r="T124" s="9">
        <f t="shared" si="25"/>
        <v>1.1241515401583754E-3</v>
      </c>
      <c r="U124" s="9">
        <f t="shared" si="25"/>
        <v>1.1224282188798294E-3</v>
      </c>
      <c r="V124" s="9">
        <f t="shared" si="25"/>
        <v>1.119439944891256E-3</v>
      </c>
      <c r="W124" s="9">
        <f t="shared" si="25"/>
        <v>1.1180165169692845E-3</v>
      </c>
      <c r="X124" s="9">
        <f t="shared" si="25"/>
        <v>1.118177323275613E-3</v>
      </c>
      <c r="Y124" s="9">
        <f t="shared" si="25"/>
        <v>1.1185238583405013E-3</v>
      </c>
      <c r="Z124" s="9">
        <f t="shared" si="25"/>
        <v>1.1197710010246366E-3</v>
      </c>
      <c r="AA124" s="9">
        <f t="shared" si="25"/>
        <v>1.1216340297167265E-3</v>
      </c>
      <c r="AB124" s="9">
        <f t="shared" si="25"/>
        <v>1.1220820780488356E-3</v>
      </c>
      <c r="AC124" s="9">
        <f t="shared" si="25"/>
        <v>1.1245809182148494E-3</v>
      </c>
      <c r="AD124" s="9">
        <f t="shared" si="25"/>
        <v>1.1271758246963568E-3</v>
      </c>
      <c r="AE124" s="9">
        <f t="shared" si="25"/>
        <v>1.1260899004142818E-3</v>
      </c>
      <c r="AF124" s="9">
        <f t="shared" si="25"/>
        <v>1.1259813441496596E-3</v>
      </c>
      <c r="AG124" s="9"/>
    </row>
  </sheetData>
  <hyperlinks>
    <hyperlink ref="D38" r:id="rId1" xr:uid="{00000000-0004-0000-0D00-000000000000}"/>
    <hyperlink ref="D39" r:id="rId2" xr:uid="{00000000-0004-0000-0D00-000001000000}"/>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79998168889431442"/>
  </sheetPr>
  <dimension ref="A1:AF24"/>
  <sheetViews>
    <sheetView tabSelected="1" topLeftCell="A10" workbookViewId="0">
      <selection activeCell="G25" sqref="G25"/>
    </sheetView>
  </sheetViews>
  <sheetFormatPr baseColWidth="10" defaultColWidth="8.83203125" defaultRowHeight="15"/>
  <cols>
    <col min="1" max="1" width="56.5" style="113" bestFit="1" customWidth="1"/>
  </cols>
  <sheetData>
    <row r="1" spans="1:8">
      <c r="A1" s="112" t="s">
        <v>3129</v>
      </c>
    </row>
    <row r="2" spans="1:8" ht="16" customHeight="1">
      <c r="A2" s="3" t="s">
        <v>3130</v>
      </c>
      <c r="B2" s="58" t="s">
        <v>3034</v>
      </c>
      <c r="C2" s="58" t="s">
        <v>3035</v>
      </c>
      <c r="D2" s="58" t="s">
        <v>3036</v>
      </c>
      <c r="E2" s="58" t="s">
        <v>3037</v>
      </c>
      <c r="F2" s="58" t="s">
        <v>3038</v>
      </c>
      <c r="G2" s="58" t="s">
        <v>3039</v>
      </c>
      <c r="H2" s="58" t="s">
        <v>3040</v>
      </c>
    </row>
    <row r="3" spans="1:8">
      <c r="A3" t="s">
        <v>3041</v>
      </c>
      <c r="B3" s="125">
        <v>1.009408246546942E-3</v>
      </c>
      <c r="C3" s="125">
        <v>1.3644025491135509E-4</v>
      </c>
      <c r="D3" s="123">
        <v>3.1700424271722172E-4</v>
      </c>
      <c r="E3" s="125">
        <v>3.1700424271722172E-4</v>
      </c>
      <c r="F3" s="125">
        <v>6.9782644482356809E-4</v>
      </c>
      <c r="G3" s="125">
        <v>2.4567828810584678E-4</v>
      </c>
      <c r="H3" s="125">
        <v>9.5101272815166483E-4</v>
      </c>
    </row>
    <row r="4" spans="1:8">
      <c r="A4" t="s">
        <v>3042</v>
      </c>
      <c r="B4" s="125">
        <v>2.830972718768717E-3</v>
      </c>
      <c r="C4" s="125">
        <v>4.9096076800091093E-5</v>
      </c>
      <c r="D4" s="125">
        <v>8.8096936666512947E-4</v>
      </c>
      <c r="E4" s="123">
        <v>8.8096936666512947E-4</v>
      </c>
      <c r="F4" s="125">
        <v>1.9534712103221031E-3</v>
      </c>
      <c r="G4" s="125">
        <v>6.8275125916547532E-4</v>
      </c>
      <c r="H4" s="125">
        <v>2.6429080999953881E-3</v>
      </c>
    </row>
    <row r="5" spans="1:8">
      <c r="A5" t="s">
        <v>3043</v>
      </c>
      <c r="B5" s="125">
        <v>1.430753762068727E-3</v>
      </c>
      <c r="C5" s="125">
        <v>4.452357407992435E-4</v>
      </c>
      <c r="D5" s="125">
        <v>4.452357407992435E-4</v>
      </c>
      <c r="E5" s="123">
        <v>4.452357407992435E-4</v>
      </c>
      <c r="F5">
        <v>0</v>
      </c>
      <c r="G5">
        <v>0</v>
      </c>
      <c r="H5" s="125">
        <v>1.33570722239773E-3</v>
      </c>
    </row>
    <row r="6" spans="1:8">
      <c r="A6" t="s">
        <v>3044</v>
      </c>
      <c r="B6" s="125">
        <v>1.2405209526886139E-3</v>
      </c>
      <c r="C6" s="125">
        <v>4.2438874697242059E-4</v>
      </c>
      <c r="D6" s="125">
        <v>4.2438874697242059E-4</v>
      </c>
      <c r="E6" s="125">
        <v>4.2438874697242059E-4</v>
      </c>
      <c r="F6">
        <v>0</v>
      </c>
      <c r="G6">
        <v>0</v>
      </c>
      <c r="H6" s="125">
        <v>1.2731662409172621E-3</v>
      </c>
    </row>
    <row r="7" spans="1:8">
      <c r="A7" t="s">
        <v>3045</v>
      </c>
      <c r="B7" s="125">
        <v>3.2293530565471139E-5</v>
      </c>
      <c r="C7" s="125">
        <v>1.0049411985156039E-5</v>
      </c>
      <c r="D7" s="125">
        <v>1.0049411985156039E-5</v>
      </c>
      <c r="E7" s="123">
        <v>1.0049411985156039E-5</v>
      </c>
      <c r="F7">
        <v>0</v>
      </c>
      <c r="G7">
        <v>0</v>
      </c>
      <c r="H7" s="125">
        <v>3.0148235955468109E-5</v>
      </c>
    </row>
    <row r="8" spans="1:8">
      <c r="A8" t="s">
        <v>3046</v>
      </c>
      <c r="B8" s="125">
        <v>3.834718729913741E-3</v>
      </c>
      <c r="C8" s="125">
        <v>1.204291832534894E-3</v>
      </c>
      <c r="D8" s="123">
        <v>1.204291832534894E-3</v>
      </c>
      <c r="E8" s="125">
        <v>1.204291832534894E-3</v>
      </c>
      <c r="F8" s="125">
        <v>2.65102662609326E-3</v>
      </c>
      <c r="G8" s="125">
        <v>9.3332617021454304E-4</v>
      </c>
      <c r="H8" s="125">
        <v>3.6128754976046821E-3</v>
      </c>
    </row>
    <row r="9" spans="1:8">
      <c r="A9" s="112" t="s">
        <v>3131</v>
      </c>
    </row>
    <row r="10" spans="1:8">
      <c r="A10" t="s">
        <v>3033</v>
      </c>
      <c r="B10" t="s">
        <v>3034</v>
      </c>
      <c r="C10" t="s">
        <v>3035</v>
      </c>
      <c r="D10" t="s">
        <v>3036</v>
      </c>
      <c r="E10" t="s">
        <v>3037</v>
      </c>
      <c r="F10" t="s">
        <v>3038</v>
      </c>
      <c r="G10" t="s">
        <v>3039</v>
      </c>
      <c r="H10" t="s">
        <v>3040</v>
      </c>
    </row>
    <row r="11" spans="1:8">
      <c r="A11" t="s">
        <v>3041</v>
      </c>
      <c r="B11">
        <v>2.7175224068570612E-4</v>
      </c>
      <c r="C11">
        <v>5.0679956905221187E-4</v>
      </c>
      <c r="D11">
        <v>8.5343678893031675E-5</v>
      </c>
      <c r="E11">
        <v>8.5343678893031675E-5</v>
      </c>
      <c r="F11">
        <v>1.878683878790026E-4</v>
      </c>
      <c r="G11">
        <v>6.6141351142099544E-5</v>
      </c>
      <c r="H11">
        <v>2.5603103667909503E-4</v>
      </c>
    </row>
    <row r="12" spans="1:8">
      <c r="A12" t="s">
        <v>3042</v>
      </c>
      <c r="B12">
        <v>2.6158745070478042E-3</v>
      </c>
      <c r="C12">
        <v>5.313315055640457E-5</v>
      </c>
      <c r="D12">
        <v>8.1403303269968186E-4</v>
      </c>
      <c r="E12">
        <v>8.1403303269968186E-4</v>
      </c>
      <c r="F12">
        <v>1.8050458435911491E-3</v>
      </c>
      <c r="G12">
        <v>6.3087560034225348E-4</v>
      </c>
      <c r="H12">
        <v>2.442099098099045E-3</v>
      </c>
    </row>
    <row r="13" spans="1:8">
      <c r="A13" t="s">
        <v>3043</v>
      </c>
      <c r="B13">
        <v>3.6837767936328798E-4</v>
      </c>
      <c r="C13">
        <v>1.146353155333106E-4</v>
      </c>
      <c r="D13">
        <v>1.146353155333106E-4</v>
      </c>
      <c r="E13">
        <v>1.146353155333106E-4</v>
      </c>
      <c r="F13">
        <v>0</v>
      </c>
      <c r="G13">
        <v>0</v>
      </c>
      <c r="H13">
        <v>3.4390594659993172E-4</v>
      </c>
    </row>
    <row r="14" spans="1:8">
      <c r="A14" t="s">
        <v>3044</v>
      </c>
      <c r="B14">
        <v>1.114074381529145E-2</v>
      </c>
      <c r="C14">
        <v>3.4668839999999999E-3</v>
      </c>
      <c r="D14">
        <v>3.4668839999999999E-3</v>
      </c>
      <c r="E14">
        <v>3.4668839999999999E-3</v>
      </c>
      <c r="F14">
        <v>0</v>
      </c>
      <c r="G14">
        <v>0</v>
      </c>
      <c r="H14">
        <v>1.0400652E-2</v>
      </c>
    </row>
    <row r="15" spans="1:8">
      <c r="A15" t="s">
        <v>3045</v>
      </c>
      <c r="B15">
        <v>1.5467626362604091E-2</v>
      </c>
      <c r="C15">
        <v>4.813365E-3</v>
      </c>
      <c r="D15">
        <v>4.813365E-3</v>
      </c>
      <c r="E15">
        <v>4.813365E-3</v>
      </c>
      <c r="F15">
        <v>0</v>
      </c>
      <c r="G15">
        <v>0</v>
      </c>
      <c r="H15">
        <v>1.4440095E-2</v>
      </c>
    </row>
    <row r="16" spans="1:8">
      <c r="A16" t="s">
        <v>3046</v>
      </c>
      <c r="B16">
        <v>3.834718729913741E-3</v>
      </c>
      <c r="C16">
        <v>1.204291832534894E-3</v>
      </c>
      <c r="D16">
        <v>1.204291832534894E-3</v>
      </c>
      <c r="E16">
        <v>1.204291832534894E-3</v>
      </c>
      <c r="F16">
        <v>2.65102662609326E-3</v>
      </c>
      <c r="G16">
        <v>9.3332617021454304E-4</v>
      </c>
      <c r="H16">
        <v>3.6128754976046821E-3</v>
      </c>
    </row>
    <row r="18" spans="1:32">
      <c r="A18" s="112" t="s">
        <v>3132</v>
      </c>
    </row>
    <row r="19" spans="1:32">
      <c r="A19" s="15" t="s">
        <v>3129</v>
      </c>
      <c r="B19" s="15">
        <v>2020</v>
      </c>
      <c r="C19" s="15">
        <v>2021</v>
      </c>
      <c r="D19" s="15">
        <v>2022</v>
      </c>
      <c r="E19" s="15">
        <v>2023</v>
      </c>
      <c r="F19" s="15">
        <v>2024</v>
      </c>
      <c r="G19" s="15">
        <v>2025</v>
      </c>
      <c r="H19" s="15">
        <v>2026</v>
      </c>
      <c r="I19" s="15">
        <v>2027</v>
      </c>
      <c r="J19" s="15">
        <v>2028</v>
      </c>
      <c r="K19" s="15">
        <v>2029</v>
      </c>
      <c r="L19" s="15">
        <v>2030</v>
      </c>
      <c r="M19" s="15">
        <v>2031</v>
      </c>
      <c r="N19" s="15">
        <v>2032</v>
      </c>
      <c r="O19" s="15">
        <v>2033</v>
      </c>
      <c r="P19" s="15">
        <v>2034</v>
      </c>
      <c r="Q19" s="15">
        <v>2035</v>
      </c>
      <c r="R19" s="15">
        <v>2036</v>
      </c>
      <c r="S19" s="15">
        <v>2037</v>
      </c>
      <c r="T19" s="15">
        <v>2038</v>
      </c>
      <c r="U19" s="15">
        <v>2039</v>
      </c>
      <c r="V19" s="15">
        <v>2040</v>
      </c>
      <c r="W19" s="15">
        <v>2041</v>
      </c>
      <c r="X19" s="15">
        <v>2042</v>
      </c>
      <c r="Y19" s="15">
        <v>2043</v>
      </c>
      <c r="Z19" s="15">
        <v>2044</v>
      </c>
      <c r="AA19" s="15">
        <v>2045</v>
      </c>
      <c r="AB19" s="15">
        <v>2046</v>
      </c>
      <c r="AC19" s="15">
        <v>2047</v>
      </c>
      <c r="AD19" s="15">
        <v>2048</v>
      </c>
      <c r="AE19" s="15">
        <v>2049</v>
      </c>
      <c r="AF19" s="15">
        <v>2050</v>
      </c>
    </row>
    <row r="20" spans="1:32">
      <c r="A20" t="s">
        <v>3041</v>
      </c>
      <c r="B20" s="9">
        <f>'BNVFE-LDVs-psgr'!B4/'BNVFE-LDVs-psgr'!$B$4</f>
        <v>1</v>
      </c>
      <c r="C20" s="9">
        <f>'BNVFE-LDVs-psgr'!C4/'BNVFE-LDVs-psgr'!$B$4</f>
        <v>1.0349661315720506</v>
      </c>
      <c r="D20" s="9">
        <f>'BNVFE-LDVs-psgr'!D4/'BNVFE-LDVs-psgr'!$B$4</f>
        <v>1.0538155161782614</v>
      </c>
      <c r="E20" s="9">
        <f>'BNVFE-LDVs-psgr'!E4/'BNVFE-LDVs-psgr'!$B$4</f>
        <v>1.066133666184232</v>
      </c>
      <c r="F20" s="9">
        <f>'BNVFE-LDVs-psgr'!F4/'BNVFE-LDVs-psgr'!$B$4</f>
        <v>1.0750087397114394</v>
      </c>
      <c r="G20" s="9">
        <f>'BNVFE-LDVs-psgr'!G4/'BNVFE-LDVs-psgr'!$B$4</f>
        <v>1.084756570239384</v>
      </c>
      <c r="H20" s="9">
        <f>'BNVFE-LDVs-psgr'!H4/'BNVFE-LDVs-psgr'!$B$4</f>
        <v>1.093110814561425</v>
      </c>
      <c r="I20" s="9">
        <f>'BNVFE-LDVs-psgr'!I4/'BNVFE-LDVs-psgr'!$B$4</f>
        <v>1.0930707882926545</v>
      </c>
      <c r="J20" s="9">
        <f>'BNVFE-LDVs-psgr'!J4/'BNVFE-LDVs-psgr'!$B$4</f>
        <v>1.0921948082024018</v>
      </c>
      <c r="K20" s="9">
        <f>'BNVFE-LDVs-psgr'!K4/'BNVFE-LDVs-psgr'!$B$4</f>
        <v>1.0914023823816168</v>
      </c>
      <c r="L20" s="9">
        <f>'BNVFE-LDVs-psgr'!L4/'BNVFE-LDVs-psgr'!$B$4</f>
        <v>1.0929591925505131</v>
      </c>
      <c r="M20" s="9">
        <f>'BNVFE-LDVs-psgr'!M4/'BNVFE-LDVs-psgr'!$B$4</f>
        <v>1.0921111236856631</v>
      </c>
      <c r="N20" s="9">
        <f>'BNVFE-LDVs-psgr'!N4/'BNVFE-LDVs-psgr'!$B$4</f>
        <v>1.091170786785405</v>
      </c>
      <c r="O20" s="9">
        <f>'BNVFE-LDVs-psgr'!O4/'BNVFE-LDVs-psgr'!$B$4</f>
        <v>1.0901498967476648</v>
      </c>
      <c r="P20" s="9">
        <f>'BNVFE-LDVs-psgr'!P4/'BNVFE-LDVs-psgr'!$B$4</f>
        <v>1.089693877105735</v>
      </c>
      <c r="Q20" s="9">
        <f>'BNVFE-LDVs-psgr'!Q4/'BNVFE-LDVs-psgr'!$B$4</f>
        <v>1.0873932068677346</v>
      </c>
      <c r="R20" s="9">
        <f>'BNVFE-LDVs-psgr'!R4/'BNVFE-LDVs-psgr'!$B$4</f>
        <v>1.0850280070447962</v>
      </c>
      <c r="S20" s="9">
        <f>'BNVFE-LDVs-psgr'!S4/'BNVFE-LDVs-psgr'!$B$4</f>
        <v>1.0832783704208599</v>
      </c>
      <c r="T20" s="9">
        <f>'BNVFE-LDVs-psgr'!T4/'BNVFE-LDVs-psgr'!$B$4</f>
        <v>1.0819791028572698</v>
      </c>
      <c r="U20" s="9">
        <f>'BNVFE-LDVs-psgr'!U4/'BNVFE-LDVs-psgr'!$B$4</f>
        <v>1.0797995290512392</v>
      </c>
      <c r="V20" s="9">
        <f>'BNVFE-LDVs-psgr'!V4/'BNVFE-LDVs-psgr'!$B$4</f>
        <v>1.0780097294427897</v>
      </c>
      <c r="W20" s="9">
        <f>'BNVFE-LDVs-psgr'!W4/'BNVFE-LDVs-psgr'!$B$4</f>
        <v>1.0764261955278265</v>
      </c>
      <c r="X20" s="9">
        <f>'BNVFE-LDVs-psgr'!X4/'BNVFE-LDVs-psgr'!$B$4</f>
        <v>1.0746670576326438</v>
      </c>
      <c r="Y20" s="9">
        <f>'BNVFE-LDVs-psgr'!Y4/'BNVFE-LDVs-psgr'!$B$4</f>
        <v>1.0729761197839645</v>
      </c>
      <c r="Z20" s="9">
        <f>'BNVFE-LDVs-psgr'!Z4/'BNVFE-LDVs-psgr'!$B$4</f>
        <v>1.0715754471858225</v>
      </c>
      <c r="AA20" s="9">
        <f>'BNVFE-LDVs-psgr'!AA4/'BNVFE-LDVs-psgr'!$B$4</f>
        <v>1.070394119497845</v>
      </c>
      <c r="AB20" s="9">
        <f>'BNVFE-LDVs-psgr'!AB4/'BNVFE-LDVs-psgr'!$B$4</f>
        <v>1.0687173330294255</v>
      </c>
      <c r="AC20" s="9">
        <f>'BNVFE-LDVs-psgr'!AC4/'BNVFE-LDVs-psgr'!$B$4</f>
        <v>1.0671441373490755</v>
      </c>
      <c r="AD20" s="9">
        <f>'BNVFE-LDVs-psgr'!AD4/'BNVFE-LDVs-psgr'!$B$4</f>
        <v>1.0652774417339042</v>
      </c>
      <c r="AE20" s="9">
        <f>'BNVFE-LDVs-psgr'!AE4/'BNVFE-LDVs-psgr'!$B$4</f>
        <v>1.0638097760016807</v>
      </c>
      <c r="AF20" s="9">
        <f>'BNVFE-LDVs-psgr'!AF4/'BNVFE-LDVs-psgr'!$B$4</f>
        <v>1.0623409126243197</v>
      </c>
    </row>
    <row r="21" spans="1:32">
      <c r="A21" t="s">
        <v>3042</v>
      </c>
      <c r="B21" s="9">
        <f>'BNVFE-HDVs-psgr'!B4/'BNVFE-HDVs-psgr'!$B$4</f>
        <v>1</v>
      </c>
      <c r="C21" s="9">
        <f>'BNVFE-HDVs-psgr'!C4/'BNVFE-HDVs-psgr'!$B$4</f>
        <v>0.99992221694637784</v>
      </c>
      <c r="D21" s="9">
        <f>'BNVFE-HDVs-psgr'!D4/'BNVFE-HDVs-psgr'!$B$4</f>
        <v>0.99619847978632403</v>
      </c>
      <c r="E21" s="9">
        <f>'BNVFE-HDVs-psgr'!E4/'BNVFE-HDVs-psgr'!$B$4</f>
        <v>1.0028792427509601</v>
      </c>
      <c r="F21" s="9">
        <f>'BNVFE-HDVs-psgr'!F4/'BNVFE-HDVs-psgr'!$B$4</f>
        <v>1.0174390172260253</v>
      </c>
      <c r="G21" s="9">
        <f>'BNVFE-HDVs-psgr'!G4/'BNVFE-HDVs-psgr'!$B$4</f>
        <v>1.0359020316151473</v>
      </c>
      <c r="H21" s="9">
        <f>'BNVFE-HDVs-psgr'!H4/'BNVFE-HDVs-psgr'!$B$4</f>
        <v>1.0545476388961397</v>
      </c>
      <c r="I21" s="9">
        <f>'BNVFE-HDVs-psgr'!I4/'BNVFE-HDVs-psgr'!$B$4</f>
        <v>1.0740426080140923</v>
      </c>
      <c r="J21" s="9">
        <f>'BNVFE-HDVs-psgr'!J4/'BNVFE-HDVs-psgr'!$B$4</f>
        <v>1.0831357768608874</v>
      </c>
      <c r="K21" s="9">
        <f>'BNVFE-HDVs-psgr'!K4/'BNVFE-HDVs-psgr'!$B$4</f>
        <v>1.0950652620239802</v>
      </c>
      <c r="L21" s="9">
        <f>'BNVFE-HDVs-psgr'!L4/'BNVFE-HDVs-psgr'!$B$4</f>
        <v>1.0984515907817913</v>
      </c>
      <c r="M21" s="9">
        <f>'BNVFE-HDVs-psgr'!M4/'BNVFE-HDVs-psgr'!$B$4</f>
        <v>1.1017529260706049</v>
      </c>
      <c r="N21" s="9">
        <f>'BNVFE-HDVs-psgr'!N4/'BNVFE-HDVs-psgr'!$B$4</f>
        <v>1.0958484704092242</v>
      </c>
      <c r="O21" s="9">
        <f>'BNVFE-HDVs-psgr'!O4/'BNVFE-HDVs-psgr'!$B$4</f>
        <v>1.0838766640941169</v>
      </c>
      <c r="P21" s="9">
        <f>'BNVFE-HDVs-psgr'!P4/'BNVFE-HDVs-psgr'!$B$4</f>
        <v>1.0729884219119894</v>
      </c>
      <c r="Q21" s="9">
        <f>'BNVFE-HDVs-psgr'!Q4/'BNVFE-HDVs-psgr'!$B$4</f>
        <v>1.064145222025608</v>
      </c>
      <c r="R21" s="9">
        <f>'BNVFE-HDVs-psgr'!R4/'BNVFE-HDVs-psgr'!$B$4</f>
        <v>1.0550192499649442</v>
      </c>
      <c r="S21" s="9">
        <f>'BNVFE-HDVs-psgr'!S4/'BNVFE-HDVs-psgr'!$B$4</f>
        <v>1.0475653307029762</v>
      </c>
      <c r="T21" s="9">
        <f>'BNVFE-HDVs-psgr'!T4/'BNVFE-HDVs-psgr'!$B$4</f>
        <v>1.0422769708205106</v>
      </c>
      <c r="U21" s="9">
        <f>'BNVFE-HDVs-psgr'!U4/'BNVFE-HDVs-psgr'!$B$4</f>
        <v>1.0365147671434809</v>
      </c>
      <c r="V21" s="9">
        <f>'BNVFE-HDVs-psgr'!V4/'BNVFE-HDVs-psgr'!$B$4</f>
        <v>1.0302695917692575</v>
      </c>
      <c r="W21" s="9">
        <f>'BNVFE-HDVs-psgr'!W4/'BNVFE-HDVs-psgr'!$B$4</f>
        <v>1.0264085178079319</v>
      </c>
      <c r="X21" s="9">
        <f>'BNVFE-HDVs-psgr'!X4/'BNVFE-HDVs-psgr'!$B$4</f>
        <v>1.0244726228927707</v>
      </c>
      <c r="Y21" s="9">
        <f>'BNVFE-HDVs-psgr'!Y4/'BNVFE-HDVs-psgr'!$B$4</f>
        <v>1.0228750907322959</v>
      </c>
      <c r="Z21" s="9">
        <f>'BNVFE-HDVs-psgr'!Z4/'BNVFE-HDVs-psgr'!$B$4</f>
        <v>1.022183728159838</v>
      </c>
      <c r="AA21" s="9">
        <f>'BNVFE-HDVs-psgr'!AA4/'BNVFE-HDVs-psgr'!$B$4</f>
        <v>1.0221003642341739</v>
      </c>
      <c r="AB21" s="9">
        <f>'BNVFE-HDVs-psgr'!AB4/'BNVFE-HDVs-psgr'!$B$4</f>
        <v>1.0210736207365425</v>
      </c>
      <c r="AC21" s="9">
        <f>'BNVFE-HDVs-psgr'!AC4/'BNVFE-HDVs-psgr'!$B$4</f>
        <v>1.0207117687265979</v>
      </c>
      <c r="AD21" s="9">
        <f>'BNVFE-HDVs-psgr'!AD4/'BNVFE-HDVs-psgr'!$B$4</f>
        <v>1.0200276686741556</v>
      </c>
      <c r="AE21" s="9">
        <f>'BNVFE-HDVs-psgr'!AE4/'BNVFE-HDVs-psgr'!$B$4</f>
        <v>1.0144366946593808</v>
      </c>
      <c r="AF21" s="9">
        <f>'BNVFE-HDVs-psgr'!AF4/'BNVFE-HDVs-psgr'!$B$4</f>
        <v>1.0095699238485034</v>
      </c>
    </row>
    <row r="22" spans="1:32">
      <c r="A22" s="15" t="s">
        <v>3131</v>
      </c>
    </row>
    <row r="23" spans="1:32">
      <c r="A23" t="s">
        <v>3041</v>
      </c>
      <c r="B23" s="9">
        <f>'BNVFE-LDVs-frgt'!B4/'BNVFE-LDVs-frgt'!$B$4</f>
        <v>1</v>
      </c>
      <c r="C23" s="9">
        <f>'BNVFE-LDVs-frgt'!C4/'BNVFE-LDVs-frgt'!$B$4</f>
        <v>0.99797545947231292</v>
      </c>
      <c r="D23" s="9">
        <f>'BNVFE-LDVs-frgt'!D4/'BNVFE-LDVs-frgt'!$B$4</f>
        <v>0.99111256427832806</v>
      </c>
      <c r="E23" s="9">
        <f>'BNVFE-LDVs-frgt'!E4/'BNVFE-LDVs-frgt'!$B$4</f>
        <v>0.98888847787275036</v>
      </c>
      <c r="F23" s="9">
        <f>'BNVFE-LDVs-frgt'!F4/'BNVFE-LDVs-frgt'!$B$4</f>
        <v>0.98841360217581709</v>
      </c>
      <c r="G23" s="9">
        <f>'BNVFE-LDVs-frgt'!G4/'BNVFE-LDVs-frgt'!$B$4</f>
        <v>0.99293308958227899</v>
      </c>
      <c r="H23" s="9">
        <f>'BNVFE-LDVs-frgt'!H4/'BNVFE-LDVs-frgt'!$B$4</f>
        <v>0.99696803262226275</v>
      </c>
      <c r="I23" s="9">
        <f>'BNVFE-LDVs-frgt'!I4/'BNVFE-LDVs-frgt'!$B$4</f>
        <v>0.99918825539642731</v>
      </c>
      <c r="J23" s="9">
        <f>'BNVFE-LDVs-frgt'!J4/'BNVFE-LDVs-frgt'!$B$4</f>
        <v>0.99177842537201755</v>
      </c>
      <c r="K23" s="9">
        <f>'BNVFE-LDVs-frgt'!K4/'BNVFE-LDVs-frgt'!$B$4</f>
        <v>0.98859860843647351</v>
      </c>
      <c r="L23" s="9">
        <f>'BNVFE-LDVs-frgt'!L4/'BNVFE-LDVs-frgt'!$B$4</f>
        <v>0.98447644557240266</v>
      </c>
      <c r="M23" s="9">
        <f>'BNVFE-LDVs-frgt'!M4/'BNVFE-LDVs-frgt'!$B$4</f>
        <v>0.97857608314501099</v>
      </c>
      <c r="N23" s="9">
        <f>'BNVFE-LDVs-frgt'!N4/'BNVFE-LDVs-frgt'!$B$4</f>
        <v>0.97184174913341559</v>
      </c>
      <c r="O23" s="9">
        <f>'BNVFE-LDVs-frgt'!O4/'BNVFE-LDVs-frgt'!$B$4</f>
        <v>0.96510584572593494</v>
      </c>
      <c r="P23" s="9">
        <f>'BNVFE-LDVs-frgt'!P4/'BNVFE-LDVs-frgt'!$B$4</f>
        <v>0.95942348837611313</v>
      </c>
      <c r="Q23" s="9">
        <f>'BNVFE-LDVs-frgt'!Q4/'BNVFE-LDVs-frgt'!$B$4</f>
        <v>0.95196974649869792</v>
      </c>
      <c r="R23" s="9">
        <f>'BNVFE-LDVs-frgt'!R4/'BNVFE-LDVs-frgt'!$B$4</f>
        <v>0.94796683192614084</v>
      </c>
      <c r="S23" s="9">
        <f>'BNVFE-LDVs-frgt'!S4/'BNVFE-LDVs-frgt'!$B$4</f>
        <v>0.94251036793498155</v>
      </c>
      <c r="T23" s="9">
        <f>'BNVFE-LDVs-frgt'!T4/'BNVFE-LDVs-frgt'!$B$4</f>
        <v>0.94036932095786974</v>
      </c>
      <c r="U23" s="9">
        <f>'BNVFE-LDVs-frgt'!U4/'BNVFE-LDVs-frgt'!$B$4</f>
        <v>0.93902850840370389</v>
      </c>
      <c r="V23" s="9">
        <f>'BNVFE-LDVs-frgt'!V4/'BNVFE-LDVs-frgt'!$B$4</f>
        <v>0.9381872658053213</v>
      </c>
      <c r="W23" s="9">
        <f>'BNVFE-LDVs-frgt'!W4/'BNVFE-LDVs-frgt'!$B$4</f>
        <v>0.93768078202933414</v>
      </c>
      <c r="X23" s="9">
        <f>'BNVFE-LDVs-frgt'!X4/'BNVFE-LDVs-frgt'!$B$4</f>
        <v>0.93685499201195266</v>
      </c>
      <c r="Y23" s="9">
        <f>'BNVFE-LDVs-frgt'!Y4/'BNVFE-LDVs-frgt'!$B$4</f>
        <v>0.93648922456726746</v>
      </c>
      <c r="Z23" s="9">
        <f>'BNVFE-LDVs-frgt'!Z4/'BNVFE-LDVs-frgt'!$B$4</f>
        <v>0.9362054688018181</v>
      </c>
      <c r="AA23" s="9">
        <f>'BNVFE-LDVs-frgt'!AA4/'BNVFE-LDVs-frgt'!$B$4</f>
        <v>0.93571753419617332</v>
      </c>
      <c r="AB23" s="9">
        <f>'BNVFE-LDVs-frgt'!AB4/'BNVFE-LDVs-frgt'!$B$4</f>
        <v>0.93560818595892548</v>
      </c>
      <c r="AC23" s="9">
        <f>'BNVFE-LDVs-frgt'!AC4/'BNVFE-LDVs-frgt'!$B$4</f>
        <v>0.93356763137039445</v>
      </c>
      <c r="AD23" s="9">
        <f>'BNVFE-LDVs-frgt'!AD4/'BNVFE-LDVs-frgt'!$B$4</f>
        <v>0.93132334530812777</v>
      </c>
      <c r="AE23" s="9">
        <f>'BNVFE-LDVs-frgt'!AE4/'BNVFE-LDVs-frgt'!$B$4</f>
        <v>0.9290025100553343</v>
      </c>
      <c r="AF23" s="9">
        <f>'BNVFE-LDVs-frgt'!AF4/'BNVFE-LDVs-frgt'!$B$4</f>
        <v>0.92655437975652022</v>
      </c>
    </row>
    <row r="24" spans="1:32">
      <c r="A24" t="s">
        <v>3042</v>
      </c>
      <c r="B24" s="9">
        <f>'BNVFE-HDVs-frgt'!B5/'BNVFE-HDVs-frgt'!$B$5</f>
        <v>1</v>
      </c>
      <c r="C24" s="9">
        <f>'BNVFE-HDVs-frgt'!C5/'BNVFE-HDVs-frgt'!$B$5</f>
        <v>1.0191220976413</v>
      </c>
      <c r="D24" s="9">
        <f>'BNVFE-HDVs-frgt'!D5/'BNVFE-HDVs-frgt'!$B$5</f>
        <v>1.0159205662572452</v>
      </c>
      <c r="E24" s="9">
        <f>'BNVFE-HDVs-frgt'!E5/'BNVFE-HDVs-frgt'!$B$5</f>
        <v>1.0262461404005483</v>
      </c>
      <c r="F24" s="9">
        <f>'BNVFE-HDVs-frgt'!F5/'BNVFE-HDVs-frgt'!$B$5</f>
        <v>1.0490915539928625</v>
      </c>
      <c r="G24" s="9">
        <f>'BNVFE-HDVs-frgt'!G5/'BNVFE-HDVs-frgt'!$B$5</f>
        <v>1.0778781963786936</v>
      </c>
      <c r="H24" s="9">
        <f>'BNVFE-HDVs-frgt'!H5/'BNVFE-HDVs-frgt'!$B$5</f>
        <v>1.1087689274905894</v>
      </c>
      <c r="I24" s="9">
        <f>'BNVFE-HDVs-frgt'!I5/'BNVFE-HDVs-frgt'!$B$5</f>
        <v>1.1427905340993574</v>
      </c>
      <c r="J24" s="9">
        <f>'BNVFE-HDVs-frgt'!J5/'BNVFE-HDVs-frgt'!$B$5</f>
        <v>1.1641504095064321</v>
      </c>
      <c r="K24" s="9">
        <f>'BNVFE-HDVs-frgt'!K5/'BNVFE-HDVs-frgt'!$B$5</f>
        <v>1.1873027809238548</v>
      </c>
      <c r="L24" s="9">
        <f>'BNVFE-HDVs-frgt'!L5/'BNVFE-HDVs-frgt'!$B$5</f>
        <v>1.204403763092597</v>
      </c>
      <c r="M24" s="9">
        <f>'BNVFE-HDVs-frgt'!M5/'BNVFE-HDVs-frgt'!$B$5</f>
        <v>1.2182527675850878</v>
      </c>
      <c r="N24" s="9">
        <f>'BNVFE-HDVs-frgt'!N5/'BNVFE-HDVs-frgt'!$B$5</f>
        <v>1.2240468591592801</v>
      </c>
      <c r="O24" s="9">
        <f>'BNVFE-HDVs-frgt'!O5/'BNVFE-HDVs-frgt'!$B$5</f>
        <v>1.2237135029260171</v>
      </c>
      <c r="P24" s="9">
        <f>'BNVFE-HDVs-frgt'!P5/'BNVFE-HDVs-frgt'!$B$5</f>
        <v>1.2237942268356741</v>
      </c>
      <c r="Q24" s="9">
        <f>'BNVFE-HDVs-frgt'!Q5/'BNVFE-HDVs-frgt'!$B$5</f>
        <v>1.2231949938893354</v>
      </c>
      <c r="R24" s="9">
        <f>'BNVFE-HDVs-frgt'!R5/'BNVFE-HDVs-frgt'!$B$5</f>
        <v>1.2213366844864098</v>
      </c>
      <c r="S24" s="9">
        <f>'BNVFE-HDVs-frgt'!S5/'BNVFE-HDVs-frgt'!$B$5</f>
        <v>1.2203126948236718</v>
      </c>
      <c r="T24" s="9">
        <f>'BNVFE-HDVs-frgt'!T5/'BNVFE-HDVs-frgt'!$B$5</f>
        <v>1.221439757609208</v>
      </c>
      <c r="U24" s="9">
        <f>'BNVFE-HDVs-frgt'!U5/'BNVFE-HDVs-frgt'!$B$5</f>
        <v>1.2195672937557551</v>
      </c>
      <c r="V24" s="9">
        <f>'BNVFE-HDVs-frgt'!V5/'BNVFE-HDVs-frgt'!$B$5</f>
        <v>1.2163204035226476</v>
      </c>
      <c r="W24" s="9">
        <f>'BNVFE-HDVs-frgt'!W5/'BNVFE-HDVs-frgt'!$B$5</f>
        <v>1.2147737869021322</v>
      </c>
      <c r="X24" s="9">
        <f>'BNVFE-HDVs-frgt'!X5/'BNVFE-HDVs-frgt'!$B$5</f>
        <v>1.214948509978877</v>
      </c>
      <c r="Y24" s="9">
        <f>'BNVFE-HDVs-frgt'!Y5/'BNVFE-HDVs-frgt'!$B$5</f>
        <v>1.2153250354654681</v>
      </c>
      <c r="Z24" s="9">
        <f>'BNVFE-HDVs-frgt'!Z5/'BNVFE-HDVs-frgt'!$B$5</f>
        <v>1.2166801104739493</v>
      </c>
      <c r="AA24" s="9">
        <f>'BNVFE-HDVs-frgt'!AA5/'BNVFE-HDVs-frgt'!$B$5</f>
        <v>1.218704372535419</v>
      </c>
      <c r="AB24" s="9">
        <f>'BNVFE-HDVs-frgt'!AB5/'BNVFE-HDVs-frgt'!$B$5</f>
        <v>1.2191911966215128</v>
      </c>
      <c r="AC24" s="9">
        <f>'BNVFE-HDVs-frgt'!AC5/'BNVFE-HDVs-frgt'!$B$5</f>
        <v>1.2219062956252025</v>
      </c>
      <c r="AD24" s="9">
        <f>'BNVFE-HDVs-frgt'!AD5/'BNVFE-HDVs-frgt'!$B$5</f>
        <v>1.2247257748773897</v>
      </c>
      <c r="AE24" s="9">
        <f>'BNVFE-HDVs-frgt'!AE5/'BNVFE-HDVs-frgt'!$B$5</f>
        <v>1.2235458707056686</v>
      </c>
      <c r="AF24" s="9">
        <f>'BNVFE-HDVs-frgt'!AF5/'BNVFE-HDVs-frgt'!$B$5</f>
        <v>1.2234279195818116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election activeCell="E14" sqref="E14"/>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1.2689644403408437E-3</v>
      </c>
      <c r="C2" s="9">
        <f>$B2+$B2*(C$1-$B$1)/($AF$1-$B$1)*'NAP F28'!$B$24</f>
        <v>1.2899682516401099E-3</v>
      </c>
      <c r="D2" s="9">
        <f>$B2+$B2*(D$1-$B$1)/($AF$1-$B$1)*'NAP F28'!$B$24</f>
        <v>1.310972062939376E-3</v>
      </c>
      <c r="E2" s="9">
        <f>$B2+$B2*(E$1-$B$1)/($AF$1-$B$1)*'NAP F28'!$B$24</f>
        <v>1.3319758742386424E-3</v>
      </c>
      <c r="F2" s="9">
        <f>$B2+$B2*(F$1-$B$1)/($AF$1-$B$1)*'NAP F28'!$B$24</f>
        <v>1.3529796855379086E-3</v>
      </c>
      <c r="G2" s="9">
        <f>$B2+$B2*(G$1-$B$1)/($AF$1-$B$1)*'NAP F28'!$B$24</f>
        <v>1.3739834968371748E-3</v>
      </c>
      <c r="H2" s="9">
        <f>$B2+$B2*(H$1-$B$1)/($AF$1-$B$1)*'NAP F28'!$B$24</f>
        <v>1.3949873081364409E-3</v>
      </c>
      <c r="I2" s="9">
        <f>$B2+$B2*(I$1-$B$1)/($AF$1-$B$1)*'NAP F28'!$B$24</f>
        <v>1.4159911194357071E-3</v>
      </c>
      <c r="J2" s="9">
        <f>$B2+$B2*(J$1-$B$1)/($AF$1-$B$1)*'NAP F28'!$B$24</f>
        <v>1.4369949307349735E-3</v>
      </c>
      <c r="K2" s="9">
        <f>$B2+$B2*(K$1-$B$1)/($AF$1-$B$1)*'NAP F28'!$B$24</f>
        <v>1.4579987420342397E-3</v>
      </c>
      <c r="L2" s="9">
        <f>$B2+$B2*(L$1-$B$1)/($AF$1-$B$1)*'NAP F28'!$B$24</f>
        <v>1.4790025533335058E-3</v>
      </c>
      <c r="M2" s="9">
        <f>$B2+$B2*(M$1-$B$1)/($AF$1-$B$1)*'NAP F28'!$B$24</f>
        <v>1.500006364632772E-3</v>
      </c>
      <c r="N2" s="9">
        <f>$B2+$B2*(N$1-$B$1)/($AF$1-$B$1)*'NAP F28'!$B$24</f>
        <v>1.5210101759320382E-3</v>
      </c>
      <c r="O2" s="9">
        <f>$B2+$B2*(O$1-$B$1)/($AF$1-$B$1)*'NAP F28'!$B$24</f>
        <v>1.5420139872313046E-3</v>
      </c>
      <c r="P2" s="9">
        <f>$B2+$B2*(P$1-$B$1)/($AF$1-$B$1)*'NAP F28'!$B$24</f>
        <v>1.5630177985305708E-3</v>
      </c>
      <c r="Q2" s="9">
        <f>$B2+$B2*(Q$1-$B$1)/($AF$1-$B$1)*'NAP F28'!$B$24</f>
        <v>1.5840216098298369E-3</v>
      </c>
      <c r="R2" s="9">
        <f>$B2+$B2*(R$1-$B$1)/($AF$1-$B$1)*'NAP F28'!$B$24</f>
        <v>1.6050254211291031E-3</v>
      </c>
      <c r="S2" s="9">
        <f>$B2+$B2*(S$1-$B$1)/($AF$1-$B$1)*'NAP F28'!$B$24</f>
        <v>1.6260292324283693E-3</v>
      </c>
      <c r="T2" s="9">
        <f>$B2+$B2*(T$1-$B$1)/($AF$1-$B$1)*'NAP F28'!$B$24</f>
        <v>1.6470330437276357E-3</v>
      </c>
      <c r="U2" s="9">
        <f>$B2+$B2*(U$1-$B$1)/($AF$1-$B$1)*'NAP F28'!$B$24</f>
        <v>1.6680368550269016E-3</v>
      </c>
      <c r="V2" s="9">
        <f>$B2+$B2*(V$1-$B$1)/($AF$1-$B$1)*'NAP F28'!$B$24</f>
        <v>1.689040666326168E-3</v>
      </c>
      <c r="W2" s="9">
        <f>$B2+$B2*(W$1-$B$1)/($AF$1-$B$1)*'NAP F28'!$B$24</f>
        <v>1.7100444776254342E-3</v>
      </c>
      <c r="X2" s="9">
        <f>$B2+$B2*(X$1-$B$1)/($AF$1-$B$1)*'NAP F28'!$B$24</f>
        <v>1.7310482889247004E-3</v>
      </c>
      <c r="Y2" s="9">
        <f>$B2+$B2*(Y$1-$B$1)/($AF$1-$B$1)*'NAP F28'!$B$24</f>
        <v>1.7520521002239665E-3</v>
      </c>
      <c r="Z2" s="9">
        <f>$B2+$B2*(Z$1-$B$1)/($AF$1-$B$1)*'NAP F28'!$B$24</f>
        <v>1.7730559115232327E-3</v>
      </c>
      <c r="AA2" s="9">
        <f>$B2+$B2*(AA$1-$B$1)/($AF$1-$B$1)*'NAP F28'!$B$24</f>
        <v>1.7940597228224991E-3</v>
      </c>
      <c r="AB2" s="9">
        <f>$B2+$B2*(AB$1-$B$1)/($AF$1-$B$1)*'NAP F28'!$B$24</f>
        <v>1.8150635341217653E-3</v>
      </c>
      <c r="AC2" s="9">
        <f>$B2+$B2*(AC$1-$B$1)/($AF$1-$B$1)*'NAP F28'!$B$24</f>
        <v>1.8360673454210314E-3</v>
      </c>
      <c r="AD2" s="9">
        <f>$B2+$B2*(AD$1-$B$1)/($AF$1-$B$1)*'NAP F28'!$B$24</f>
        <v>1.8570711567202978E-3</v>
      </c>
      <c r="AE2" s="9">
        <f>$B2+$B2*(AE$1-$B$1)/($AF$1-$B$1)*'NAP F28'!$B$24</f>
        <v>1.8780749680195638E-3</v>
      </c>
      <c r="AF2" s="9">
        <f>$B2+$B2*(AF$1-$B$1)/($AF$1-$B$1)*'NAP F28'!$B$24</f>
        <v>1.8990787793188302E-3</v>
      </c>
      <c r="AG2" s="9"/>
      <c r="AH2" s="9"/>
      <c r="AI2" s="9"/>
    </row>
    <row r="3" spans="1:35">
      <c r="A3" t="s">
        <v>3035</v>
      </c>
      <c r="B3" s="9">
        <f>'SYFAFE (for Natural Gas)'!C3</f>
        <v>1.3644025491135509E-4</v>
      </c>
      <c r="C3" s="9">
        <f>$B$3*'SYFAFE (for Natural Gas)'!C20</f>
        <v>1.4121104281630966E-4</v>
      </c>
      <c r="D3" s="9">
        <f>$B$3*'SYFAFE (for Natural Gas)'!D20</f>
        <v>1.4378285765690322E-4</v>
      </c>
      <c r="E3" s="9">
        <f>$B$3*'SYFAFE (for Natural Gas)'!E20</f>
        <v>1.4546354918375416E-4</v>
      </c>
      <c r="F3" s="9">
        <f>$B$3*'SYFAFE (for Natural Gas)'!F20</f>
        <v>1.4667446647816337E-4</v>
      </c>
      <c r="G3" s="9">
        <f>$B$3*'SYFAFE (for Natural Gas)'!G20</f>
        <v>1.480044629602288E-4</v>
      </c>
      <c r="H3" s="9">
        <f>$B$3*'SYFAFE (for Natural Gas)'!H20</f>
        <v>1.4914431818511983E-4</v>
      </c>
      <c r="I3" s="9">
        <f>$B$3*'SYFAFE (for Natural Gas)'!I20</f>
        <v>1.4913885699080563E-4</v>
      </c>
      <c r="J3" s="9">
        <f>$B$3*'SYFAFE (for Natural Gas)'!J20</f>
        <v>1.4901933804399429E-4</v>
      </c>
      <c r="K3" s="9">
        <f>$B$3*'SYFAFE (for Natural Gas)'!K20</f>
        <v>1.4891121926300803E-4</v>
      </c>
      <c r="L3" s="9">
        <f>$B$3*'SYFAFE (for Natural Gas)'!L20</f>
        <v>1.4912363083930083E-4</v>
      </c>
      <c r="M3" s="9">
        <f>$B$3*'SYFAFE (for Natural Gas)'!M20</f>
        <v>1.4900792010719832E-4</v>
      </c>
      <c r="N3" s="9">
        <f>$B$3*'SYFAFE (for Natural Gas)'!N20</f>
        <v>1.4887962030082455E-4</v>
      </c>
      <c r="O3" s="9">
        <f>$B$3*'SYFAFE (for Natural Gas)'!O20</f>
        <v>1.4874032980383882E-4</v>
      </c>
      <c r="P3" s="9">
        <f>$B$3*'SYFAFE (for Natural Gas)'!P20</f>
        <v>1.4867811036764931E-4</v>
      </c>
      <c r="Q3" s="9">
        <f>$B$3*'SYFAFE (for Natural Gas)'!Q20</f>
        <v>1.4836420633390957E-4</v>
      </c>
      <c r="R3" s="9">
        <f>$B$3*'SYFAFE (for Natural Gas)'!R20</f>
        <v>1.4804149786715157E-4</v>
      </c>
      <c r="S3" s="9">
        <f>$B$3*'SYFAFE (for Natural Gas)'!S20</f>
        <v>1.4780277700017947E-4</v>
      </c>
      <c r="T3" s="9">
        <f>$B$3*'SYFAFE (for Natural Gas)'!T20</f>
        <v>1.4762550460260519E-4</v>
      </c>
      <c r="U3" s="9">
        <f>$B$3*'SYFAFE (for Natural Gas)'!U20</f>
        <v>1.4732812299691225E-4</v>
      </c>
      <c r="V3" s="9">
        <f>$B$3*'SYFAFE (for Natural Gas)'!V20</f>
        <v>1.4708392228209515E-4</v>
      </c>
      <c r="W3" s="9">
        <f>$B$3*'SYFAFE (for Natural Gas)'!W20</f>
        <v>1.4686786451107681E-4</v>
      </c>
      <c r="X3" s="9">
        <f>$B$3*'SYFAFE (for Natural Gas)'!X20</f>
        <v>1.4662784728823385E-4</v>
      </c>
      <c r="Y3" s="9">
        <f>$B$3*'SYFAFE (for Natural Gas)'!Y20</f>
        <v>1.4639713529712077E-4</v>
      </c>
      <c r="Z3" s="9">
        <f>$B$3*'SYFAFE (for Natural Gas)'!Z20</f>
        <v>1.4620602717078295E-4</v>
      </c>
      <c r="AA3" s="9">
        <f>$B$3*'SYFAFE (for Natural Gas)'!AA20</f>
        <v>1.4604484651990144E-4</v>
      </c>
      <c r="AB3" s="9">
        <f>$B$3*'SYFAFE (for Natural Gas)'!AB20</f>
        <v>1.4581606534671838E-4</v>
      </c>
      <c r="AC3" s="9">
        <f>$B$3*'SYFAFE (for Natural Gas)'!AC20</f>
        <v>1.4560141812706599E-4</v>
      </c>
      <c r="AD3" s="9">
        <f>$B$3*'SYFAFE (for Natural Gas)'!AD20</f>
        <v>1.4534672570149009E-4</v>
      </c>
      <c r="AE3" s="9">
        <f>$B$3*'SYFAFE (for Natural Gas)'!AE20</f>
        <v>1.4514647701486088E-4</v>
      </c>
      <c r="AF3" s="9">
        <f>$B$3*'SYFAFE (for Natural Gas)'!AF20</f>
        <v>1.449460649212238E-4</v>
      </c>
      <c r="AG3" s="9"/>
      <c r="AH3" s="9"/>
      <c r="AI3" s="9"/>
    </row>
    <row r="4" spans="1:35">
      <c r="A4" t="s">
        <v>3036</v>
      </c>
      <c r="B4" s="29">
        <f>INDEX('Calculations Etc'!$B$58:$AG$58,MATCH(B$1,'Calculations Etc'!$B$42:$AG$42,0))*'Calculations Etc'!$B$23/'Calculations Etc'!$B$29</f>
        <v>3.9851775812357079E-4</v>
      </c>
      <c r="C4" s="29">
        <f>INDEX('Calculations Etc'!$B$58:$AG$58,MATCH(C$1,'Calculations Etc'!$B$42:$AG$42,0))*'Calculations Etc'!$B$23/'Calculations Etc'!$B$29</f>
        <v>4.1245238248791824E-4</v>
      </c>
      <c r="D4" s="29">
        <f>INDEX('Calculations Etc'!$B$58:$AG$58,MATCH(D$1,'Calculations Etc'!$B$42:$AG$42,0))*'Calculations Etc'!$B$23/'Calculations Etc'!$B$29</f>
        <v>4.1996419698319429E-4</v>
      </c>
      <c r="E4" s="29">
        <f>INDEX('Calculations Etc'!$B$58:$AG$58,MATCH(E$1,'Calculations Etc'!$B$42:$AG$42,0))*'Calculations Etc'!$B$23/'Calculations Etc'!$B$29</f>
        <v>4.2487319850780349E-4</v>
      </c>
      <c r="F4" s="29">
        <f>INDEX('Calculations Etc'!$B$58:$AG$58,MATCH(F$1,'Calculations Etc'!$B$42:$AG$42,0))*'Calculations Etc'!$B$23/'Calculations Etc'!$B$29</f>
        <v>4.284100729130481E-4</v>
      </c>
      <c r="G4" s="29">
        <f>INDEX('Calculations Etc'!$B$58:$AG$58,MATCH(G$1,'Calculations Etc'!$B$42:$AG$42,0))*'Calculations Etc'!$B$23/'Calculations Etc'!$B$29</f>
        <v>4.3229475648161309E-4</v>
      </c>
      <c r="H4" s="29">
        <f>INDEX('Calculations Etc'!$B$58:$AG$58,MATCH(H$1,'Calculations Etc'!$B$42:$AG$42,0))*'Calculations Etc'!$B$23/'Calculations Etc'!$B$29</f>
        <v>4.3562407119964938E-4</v>
      </c>
      <c r="I4" s="29">
        <f>INDEX('Calculations Etc'!$B$58:$AG$58,MATCH(I$1,'Calculations Etc'!$B$42:$AG$42,0))*'Calculations Etc'!$B$23/'Calculations Etc'!$B$29</f>
        <v>4.3560812002075292E-4</v>
      </c>
      <c r="J4" s="29">
        <f>INDEX('Calculations Etc'!$B$58:$AG$58,MATCH(J$1,'Calculations Etc'!$B$42:$AG$42,0))*'Calculations Etc'!$B$23/'Calculations Etc'!$B$29</f>
        <v>4.3525902639902458E-4</v>
      </c>
      <c r="K4" s="29">
        <f>INDEX('Calculations Etc'!$B$58:$AG$58,MATCH(K$1,'Calculations Etc'!$B$42:$AG$42,0))*'Calculations Etc'!$B$23/'Calculations Etc'!$B$29</f>
        <v>4.3494323063744613E-4</v>
      </c>
      <c r="L4" s="29">
        <f>INDEX('Calculations Etc'!$B$58:$AG$58,MATCH(L$1,'Calculations Etc'!$B$42:$AG$42,0))*'Calculations Etc'!$B$23/'Calculations Etc'!$B$29</f>
        <v>4.3556364713577859E-4</v>
      </c>
      <c r="M4" s="29">
        <f>INDEX('Calculations Etc'!$B$58:$AG$58,MATCH(M$1,'Calculations Etc'!$B$42:$AG$42,0))*'Calculations Etc'!$B$23/'Calculations Etc'!$B$29</f>
        <v>4.3522567663302421E-4</v>
      </c>
      <c r="N4" s="29">
        <f>INDEX('Calculations Etc'!$B$58:$AG$58,MATCH(N$1,'Calculations Etc'!$B$42:$AG$42,0))*'Calculations Etc'!$B$23/'Calculations Etc'!$B$29</f>
        <v>4.3485093567965249E-4</v>
      </c>
      <c r="O4" s="29">
        <f>INDEX('Calculations Etc'!$B$58:$AG$58,MATCH(O$1,'Calculations Etc'!$B$42:$AG$42,0))*'Calculations Etc'!$B$23/'Calculations Etc'!$B$29</f>
        <v>4.3444409287052158E-4</v>
      </c>
      <c r="P4" s="29">
        <f>INDEX('Calculations Etc'!$B$58:$AG$58,MATCH(P$1,'Calculations Etc'!$B$42:$AG$42,0))*'Calculations Etc'!$B$23/'Calculations Etc'!$B$29</f>
        <v>4.3426236094515938E-4</v>
      </c>
      <c r="Q4" s="29">
        <f>INDEX('Calculations Etc'!$B$58:$AG$58,MATCH(Q$1,'Calculations Etc'!$B$42:$AG$42,0))*'Calculations Etc'!$B$23/'Calculations Etc'!$B$29</f>
        <v>4.3334550299972978E-4</v>
      </c>
      <c r="R4" s="29">
        <f>INDEX('Calculations Etc'!$B$58:$AG$58,MATCH(R$1,'Calculations Etc'!$B$42:$AG$42,0))*'Calculations Etc'!$B$23/'Calculations Etc'!$B$29</f>
        <v>4.3240292886877814E-4</v>
      </c>
      <c r="S4" s="29">
        <f>INDEX('Calculations Etc'!$B$58:$AG$58,MATCH(S$1,'Calculations Etc'!$B$42:$AG$42,0))*'Calculations Etc'!$B$23/'Calculations Etc'!$B$29</f>
        <v>4.3170566760387615E-4</v>
      </c>
      <c r="T4" s="29">
        <f>INDEX('Calculations Etc'!$B$58:$AG$58,MATCH(T$1,'Calculations Etc'!$B$42:$AG$42,0))*'Calculations Etc'!$B$23/'Calculations Etc'!$B$29</f>
        <v>4.3118788640723155E-4</v>
      </c>
      <c r="U4" s="29">
        <f>INDEX('Calculations Etc'!$B$58:$AG$58,MATCH(U$1,'Calculations Etc'!$B$42:$AG$42,0))*'Calculations Etc'!$B$23/'Calculations Etc'!$B$29</f>
        <v>4.3031928754038741E-4</v>
      </c>
      <c r="V4" s="29">
        <f>INDEX('Calculations Etc'!$B$58:$AG$58,MATCH(V$1,'Calculations Etc'!$B$42:$AG$42,0))*'Calculations Etc'!$B$23/'Calculations Etc'!$B$29</f>
        <v>4.2960602061293765E-4</v>
      </c>
      <c r="W4" s="29">
        <f>INDEX('Calculations Etc'!$B$58:$AG$58,MATCH(W$1,'Calculations Etc'!$B$42:$AG$42,0))*'Calculations Etc'!$B$23/'Calculations Etc'!$B$29</f>
        <v>4.2897495422723389E-4</v>
      </c>
      <c r="X4" s="29">
        <f>INDEX('Calculations Etc'!$B$58:$AG$58,MATCH(X$1,'Calculations Etc'!$B$42:$AG$42,0))*'Calculations Etc'!$B$23/'Calculations Etc'!$B$29</f>
        <v>4.2827390653701544E-4</v>
      </c>
      <c r="Y4" s="29">
        <f>INDEX('Calculations Etc'!$B$58:$AG$58,MATCH(Y$1,'Calculations Etc'!$B$42:$AG$42,0))*'Calculations Etc'!$B$23/'Calculations Etc'!$B$29</f>
        <v>4.2760003777643344E-4</v>
      </c>
      <c r="Z4" s="29">
        <f>INDEX('Calculations Etc'!$B$58:$AG$58,MATCH(Z$1,'Calculations Etc'!$B$42:$AG$42,0))*'Calculations Etc'!$B$23/'Calculations Etc'!$B$29</f>
        <v>4.2704184487275684E-4</v>
      </c>
      <c r="AA4" s="29">
        <f>INDEX('Calculations Etc'!$B$58:$AG$58,MATCH(AA$1,'Calculations Etc'!$B$42:$AG$42,0))*'Calculations Etc'!$B$23/'Calculations Etc'!$B$29</f>
        <v>4.2657106481093477E-4</v>
      </c>
      <c r="AB4" s="29">
        <f>INDEX('Calculations Etc'!$B$58:$AG$58,MATCH(AB$1,'Calculations Etc'!$B$42:$AG$42,0))*'Calculations Etc'!$B$23/'Calculations Etc'!$B$29</f>
        <v>4.2590283562668826E-4</v>
      </c>
      <c r="AC4" s="29">
        <f>INDEX('Calculations Etc'!$B$58:$AG$58,MATCH(AC$1,'Calculations Etc'!$B$42:$AG$42,0))*'Calculations Etc'!$B$23/'Calculations Etc'!$B$29</f>
        <v>4.2527588921106548E-4</v>
      </c>
      <c r="AD4" s="29">
        <f>INDEX('Calculations Etc'!$B$58:$AG$58,MATCH(AD$1,'Calculations Etc'!$B$42:$AG$42,0))*'Calculations Etc'!$B$23/'Calculations Etc'!$B$29</f>
        <v>4.2453197785940827E-4</v>
      </c>
      <c r="AE4" s="29">
        <f>INDEX('Calculations Etc'!$B$58:$AG$58,MATCH(AE$1,'Calculations Etc'!$B$42:$AG$42,0))*'Calculations Etc'!$B$23/'Calculations Etc'!$B$29</f>
        <v>4.2394708700212782E-4</v>
      </c>
      <c r="AF4" s="29">
        <f>INDEX('Calculations Etc'!$B$58:$AG$58,MATCH(AF$1,'Calculations Etc'!$B$42:$AG$42,0))*'Calculations Etc'!$B$23/'Calculations Etc'!$B$29</f>
        <v>4.233617188619921E-4</v>
      </c>
      <c r="AG4" s="29"/>
      <c r="AH4" s="9"/>
      <c r="AI4" s="9"/>
    </row>
    <row r="5" spans="1:35">
      <c r="A5" t="s">
        <v>3037</v>
      </c>
      <c r="B5" s="9">
        <f t="shared" ref="B5:AF5" si="0">B$4</f>
        <v>3.9851775812357079E-4</v>
      </c>
      <c r="C5" s="9">
        <f t="shared" si="0"/>
        <v>4.1245238248791824E-4</v>
      </c>
      <c r="D5" s="9">
        <f t="shared" si="0"/>
        <v>4.1996419698319429E-4</v>
      </c>
      <c r="E5" s="9">
        <f t="shared" si="0"/>
        <v>4.2487319850780349E-4</v>
      </c>
      <c r="F5" s="9">
        <f t="shared" si="0"/>
        <v>4.284100729130481E-4</v>
      </c>
      <c r="G5" s="9">
        <f t="shared" si="0"/>
        <v>4.3229475648161309E-4</v>
      </c>
      <c r="H5" s="9">
        <f t="shared" si="0"/>
        <v>4.3562407119964938E-4</v>
      </c>
      <c r="I5" s="9">
        <f t="shared" si="0"/>
        <v>4.3560812002075292E-4</v>
      </c>
      <c r="J5" s="9">
        <f t="shared" si="0"/>
        <v>4.3525902639902458E-4</v>
      </c>
      <c r="K5" s="9">
        <f t="shared" si="0"/>
        <v>4.3494323063744613E-4</v>
      </c>
      <c r="L5" s="9">
        <f t="shared" si="0"/>
        <v>4.3556364713577859E-4</v>
      </c>
      <c r="M5" s="9">
        <f t="shared" si="0"/>
        <v>4.3522567663302421E-4</v>
      </c>
      <c r="N5" s="9">
        <f t="shared" si="0"/>
        <v>4.3485093567965249E-4</v>
      </c>
      <c r="O5" s="9">
        <f t="shared" si="0"/>
        <v>4.3444409287052158E-4</v>
      </c>
      <c r="P5" s="9">
        <f t="shared" si="0"/>
        <v>4.3426236094515938E-4</v>
      </c>
      <c r="Q5" s="9">
        <f t="shared" si="0"/>
        <v>4.3334550299972978E-4</v>
      </c>
      <c r="R5" s="9">
        <f t="shared" si="0"/>
        <v>4.3240292886877814E-4</v>
      </c>
      <c r="S5" s="9">
        <f t="shared" si="0"/>
        <v>4.3170566760387615E-4</v>
      </c>
      <c r="T5" s="9">
        <f t="shared" si="0"/>
        <v>4.3118788640723155E-4</v>
      </c>
      <c r="U5" s="9">
        <f t="shared" si="0"/>
        <v>4.3031928754038741E-4</v>
      </c>
      <c r="V5" s="9">
        <f t="shared" si="0"/>
        <v>4.2960602061293765E-4</v>
      </c>
      <c r="W5" s="9">
        <f t="shared" si="0"/>
        <v>4.2897495422723389E-4</v>
      </c>
      <c r="X5" s="9">
        <f t="shared" si="0"/>
        <v>4.2827390653701544E-4</v>
      </c>
      <c r="Y5" s="9">
        <f t="shared" si="0"/>
        <v>4.2760003777643344E-4</v>
      </c>
      <c r="Z5" s="9">
        <f t="shared" si="0"/>
        <v>4.2704184487275684E-4</v>
      </c>
      <c r="AA5" s="9">
        <f t="shared" si="0"/>
        <v>4.2657106481093477E-4</v>
      </c>
      <c r="AB5" s="9">
        <f t="shared" si="0"/>
        <v>4.2590283562668826E-4</v>
      </c>
      <c r="AC5" s="9">
        <f t="shared" si="0"/>
        <v>4.2527588921106548E-4</v>
      </c>
      <c r="AD5" s="9">
        <f t="shared" si="0"/>
        <v>4.2453197785940827E-4</v>
      </c>
      <c r="AE5" s="9">
        <f t="shared" si="0"/>
        <v>4.2394708700212782E-4</v>
      </c>
      <c r="AF5" s="9">
        <f t="shared" si="0"/>
        <v>4.233617188619921E-4</v>
      </c>
      <c r="AG5" s="9"/>
      <c r="AH5" s="9"/>
      <c r="AI5" s="9"/>
    </row>
    <row r="6" spans="1:35">
      <c r="A6" t="s">
        <v>3038</v>
      </c>
      <c r="B6" s="9">
        <f>B4*(1-'Calculations Etc'!$B$20)+B2*'Calculations Etc'!$B$20</f>
        <v>8.7726343334307093E-4</v>
      </c>
      <c r="C6" s="9">
        <f>C4*(1-'Calculations Etc'!$B$20)+C2*'Calculations Etc'!$B$20</f>
        <v>8.9508611052162366E-4</v>
      </c>
      <c r="D6" s="9">
        <f>D4*(1-'Calculations Etc'!$B$20)+D2*'Calculations Etc'!$B$20</f>
        <v>9.1001852325909433E-4</v>
      </c>
      <c r="E6" s="9">
        <f>E4*(1-'Calculations Etc'!$B$20)+E2*'Calculations Etc'!$B$20</f>
        <v>9.2377967015976493E-4</v>
      </c>
      <c r="F6" s="9">
        <f>F4*(1-'Calculations Etc'!$B$20)+F2*'Calculations Etc'!$B$20</f>
        <v>9.3692335985672134E-4</v>
      </c>
      <c r="G6" s="9">
        <f>G4*(1-'Calculations Etc'!$B$20)+G2*'Calculations Etc'!$B$20</f>
        <v>9.5022356367717204E-4</v>
      </c>
      <c r="H6" s="9">
        <f>H4*(1-'Calculations Etc'!$B$20)+H2*'Calculations Etc'!$B$20</f>
        <v>9.6327385151488481E-4</v>
      </c>
      <c r="I6" s="9">
        <f>I4*(1-'Calculations Etc'!$B$20)+I2*'Calculations Etc'!$B$20</f>
        <v>9.7481876969897775E-4</v>
      </c>
      <c r="J6" s="9">
        <f>J4*(1-'Calculations Etc'!$B$20)+J2*'Calculations Etc'!$B$20</f>
        <v>9.8621377378379669E-4</v>
      </c>
      <c r="K6" s="9">
        <f>K4*(1-'Calculations Etc'!$B$20)+K2*'Calculations Etc'!$B$20</f>
        <v>9.9762376190568264E-4</v>
      </c>
      <c r="L6" s="9">
        <f>L4*(1-'Calculations Etc'!$B$20)+L2*'Calculations Etc'!$B$20</f>
        <v>1.0094550455445287E-3</v>
      </c>
      <c r="M6" s="9">
        <f>M4*(1-'Calculations Etc'!$B$20)+M2*'Calculations Etc'!$B$20</f>
        <v>1.0208550550328856E-3</v>
      </c>
      <c r="N6" s="9">
        <f>N4*(1-'Calculations Etc'!$B$20)+N2*'Calculations Etc'!$B$20</f>
        <v>1.0322385178184647E-3</v>
      </c>
      <c r="O6" s="9">
        <f>O4*(1-'Calculations Etc'!$B$20)+O2*'Calculations Etc'!$B$20</f>
        <v>1.0436075347689522E-3</v>
      </c>
      <c r="P6" s="9">
        <f>P4*(1-'Calculations Etc'!$B$20)+P2*'Calculations Etc'!$B$20</f>
        <v>1.0550778516171357E-3</v>
      </c>
      <c r="Q6" s="9">
        <f>Q4*(1-'Calculations Etc'!$B$20)+Q2*'Calculations Etc'!$B$20</f>
        <v>1.0662173617562887E-3</v>
      </c>
      <c r="R6" s="9">
        <f>R4*(1-'Calculations Etc'!$B$20)+R2*'Calculations Etc'!$B$20</f>
        <v>1.0773452996119569E-3</v>
      </c>
      <c r="S6" s="9">
        <f>S4*(1-'Calculations Etc'!$B$20)+S2*'Calculations Etc'!$B$20</f>
        <v>1.0885836282573474E-3</v>
      </c>
      <c r="T6" s="9">
        <f>T4*(1-'Calculations Etc'!$B$20)+T2*'Calculations Etc'!$B$20</f>
        <v>1.0999027229334538E-3</v>
      </c>
      <c r="U6" s="9">
        <f>U4*(1-'Calculations Etc'!$B$20)+U2*'Calculations Etc'!$B$20</f>
        <v>1.1110639496579703E-3</v>
      </c>
      <c r="V6" s="9">
        <f>V4*(1-'Calculations Etc'!$B$20)+V2*'Calculations Etc'!$B$20</f>
        <v>1.1222950757552143E-3</v>
      </c>
      <c r="W6" s="9">
        <f>W4*(1-'Calculations Etc'!$B$20)+W2*'Calculations Etc'!$B$20</f>
        <v>1.1335631920962441E-3</v>
      </c>
      <c r="X6" s="9">
        <f>X4*(1-'Calculations Etc'!$B$20)+X2*'Calculations Etc'!$B$20</f>
        <v>1.1447998168502421E-3</v>
      </c>
      <c r="Y6" s="9">
        <f>Y4*(1-'Calculations Etc'!$B$20)+Y2*'Calculations Etc'!$B$20</f>
        <v>1.1560486721225766E-3</v>
      </c>
      <c r="Z6" s="9">
        <f>Z4*(1-'Calculations Etc'!$B$20)+Z2*'Calculations Etc'!$B$20</f>
        <v>1.1673495815305187E-3</v>
      </c>
      <c r="AA6" s="9">
        <f>AA4*(1-'Calculations Etc'!$B$20)+AA2*'Calculations Etc'!$B$20</f>
        <v>1.1786898267172952E-3</v>
      </c>
      <c r="AB6" s="9">
        <f>AB4*(1-'Calculations Etc'!$B$20)+AB2*'Calculations Etc'!$B$20</f>
        <v>1.1899412197989806E-3</v>
      </c>
      <c r="AC6" s="9">
        <f>AC4*(1-'Calculations Etc'!$B$20)+AC2*'Calculations Etc'!$B$20</f>
        <v>1.2012111901265467E-3</v>
      </c>
      <c r="AD6" s="9">
        <f>AD4*(1-'Calculations Etc'!$B$20)+AD2*'Calculations Etc'!$B$20</f>
        <v>1.2124285262328975E-3</v>
      </c>
      <c r="AE6" s="9">
        <f>AE4*(1-'Calculations Etc'!$B$20)+AE2*'Calculations Etc'!$B$20</f>
        <v>1.2237174215617176E-3</v>
      </c>
      <c r="AF6" s="9">
        <f>AF4*(1-'Calculations Etc'!$B$20)+AF2*'Calculations Etc'!$B$20</f>
        <v>1.235006102113253E-3</v>
      </c>
      <c r="AG6" s="9"/>
      <c r="AH6" s="9"/>
      <c r="AI6" s="9"/>
    </row>
    <row r="7" spans="1:35">
      <c r="A7" t="s">
        <v>3039</v>
      </c>
      <c r="B7" s="9">
        <f>B4*'Calculations Etc'!$B$39</f>
        <v>3.0885126254576737E-4</v>
      </c>
      <c r="C7" s="9">
        <f>C4*'Calculations Etc'!$B$39</f>
        <v>3.1965059642813663E-4</v>
      </c>
      <c r="D7" s="9">
        <f>D4*'Calculations Etc'!$B$39</f>
        <v>3.2547225266197559E-4</v>
      </c>
      <c r="E7" s="9">
        <f>E4*'Calculations Etc'!$B$39</f>
        <v>3.2927672884354773E-4</v>
      </c>
      <c r="F7" s="9">
        <f>F4*'Calculations Etc'!$B$39</f>
        <v>3.3201780650761231E-4</v>
      </c>
      <c r="G7" s="9">
        <f>G4*'Calculations Etc'!$B$39</f>
        <v>3.3502843627325013E-4</v>
      </c>
      <c r="H7" s="9">
        <f>H4*'Calculations Etc'!$B$39</f>
        <v>3.3760865517972827E-4</v>
      </c>
      <c r="I7" s="9">
        <f>I4*'Calculations Etc'!$B$39</f>
        <v>3.3759629301608352E-4</v>
      </c>
      <c r="J7" s="9">
        <f>J4*'Calculations Etc'!$B$39</f>
        <v>3.3732574545924406E-4</v>
      </c>
      <c r="K7" s="9">
        <f>K4*'Calculations Etc'!$B$39</f>
        <v>3.3708100374402075E-4</v>
      </c>
      <c r="L7" s="9">
        <f>L4*'Calculations Etc'!$B$39</f>
        <v>3.3756182653022843E-4</v>
      </c>
      <c r="M7" s="9">
        <f>M4*'Calculations Etc'!$B$39</f>
        <v>3.3729989939059379E-4</v>
      </c>
      <c r="N7" s="9">
        <f>N4*'Calculations Etc'!$B$39</f>
        <v>3.3700947515173072E-4</v>
      </c>
      <c r="O7" s="9">
        <f>O4*'Calculations Etc'!$B$39</f>
        <v>3.3669417197465426E-4</v>
      </c>
      <c r="P7" s="9">
        <f>P4*'Calculations Etc'!$B$39</f>
        <v>3.3655332973249854E-4</v>
      </c>
      <c r="Q7" s="9">
        <f>Q4*'Calculations Etc'!$B$39</f>
        <v>3.3584276482479056E-4</v>
      </c>
      <c r="R7" s="9">
        <f>R4*'Calculations Etc'!$B$39</f>
        <v>3.3511226987330305E-4</v>
      </c>
      <c r="S7" s="9">
        <f>S4*'Calculations Etc'!$B$39</f>
        <v>3.3457189239300404E-4</v>
      </c>
      <c r="T7" s="9">
        <f>T4*'Calculations Etc'!$B$39</f>
        <v>3.3417061196560445E-4</v>
      </c>
      <c r="U7" s="9">
        <f>U4*'Calculations Etc'!$B$39</f>
        <v>3.3349744784380027E-4</v>
      </c>
      <c r="V7" s="9">
        <f>V4*'Calculations Etc'!$B$39</f>
        <v>3.329446659750267E-4</v>
      </c>
      <c r="W7" s="9">
        <f>W4*'Calculations Etc'!$B$39</f>
        <v>3.3245558952610626E-4</v>
      </c>
      <c r="X7" s="9">
        <f>X4*'Calculations Etc'!$B$39</f>
        <v>3.3191227756618696E-4</v>
      </c>
      <c r="Y7" s="9">
        <f>Y4*'Calculations Etc'!$B$39</f>
        <v>3.3139002927673591E-4</v>
      </c>
      <c r="Z7" s="9">
        <f>Z4*'Calculations Etc'!$B$39</f>
        <v>3.3095742977638657E-4</v>
      </c>
      <c r="AA7" s="9">
        <f>AA4*'Calculations Etc'!$B$39</f>
        <v>3.3059257522847444E-4</v>
      </c>
      <c r="AB7" s="9">
        <f>AB4*'Calculations Etc'!$B$39</f>
        <v>3.3007469761068344E-4</v>
      </c>
      <c r="AC7" s="9">
        <f>AC4*'Calculations Etc'!$B$39</f>
        <v>3.2958881413857574E-4</v>
      </c>
      <c r="AD7" s="9">
        <f>AD4*'Calculations Etc'!$B$39</f>
        <v>3.2901228284104144E-4</v>
      </c>
      <c r="AE7" s="9">
        <f>AE4*'Calculations Etc'!$B$39</f>
        <v>3.2855899242664906E-4</v>
      </c>
      <c r="AF7" s="9">
        <f>AF4*'Calculations Etc'!$B$39</f>
        <v>3.2810533211804387E-4</v>
      </c>
      <c r="AG7" s="9"/>
      <c r="AH7" s="9"/>
      <c r="AI7" s="9"/>
    </row>
    <row r="8" spans="1:35">
      <c r="A8" t="s">
        <v>3040</v>
      </c>
      <c r="B8" s="9">
        <f>B4*'Calculations Etc'!$B$35</f>
        <v>1.1955532743707122E-3</v>
      </c>
      <c r="C8" s="9">
        <f>C4*'Calculations Etc'!$B$35</f>
        <v>1.2373571474637544E-3</v>
      </c>
      <c r="D8" s="9">
        <f>D4*'Calculations Etc'!$B$35</f>
        <v>1.2598925909495828E-3</v>
      </c>
      <c r="E8" s="9">
        <f>E4*'Calculations Etc'!$B$35</f>
        <v>1.2746195955234104E-3</v>
      </c>
      <c r="F8" s="9">
        <f>F4*'Calculations Etc'!$B$35</f>
        <v>1.285230218739144E-3</v>
      </c>
      <c r="G8" s="9">
        <f>G4*'Calculations Etc'!$B$35</f>
        <v>1.2968842694448392E-3</v>
      </c>
      <c r="H8" s="9">
        <f>H4*'Calculations Etc'!$B$35</f>
        <v>1.3068722135989479E-3</v>
      </c>
      <c r="I8" s="9">
        <f>I4*'Calculations Etc'!$B$35</f>
        <v>1.3068243600622585E-3</v>
      </c>
      <c r="J8" s="9">
        <f>J4*'Calculations Etc'!$B$35</f>
        <v>1.3057770791970735E-3</v>
      </c>
      <c r="K8" s="9">
        <f>K4*'Calculations Etc'!$B$35</f>
        <v>1.3048296919123382E-3</v>
      </c>
      <c r="L8" s="9">
        <f>L4*'Calculations Etc'!$B$35</f>
        <v>1.3066909414073357E-3</v>
      </c>
      <c r="M8" s="9">
        <f>M4*'Calculations Etc'!$B$35</f>
        <v>1.3056770298990725E-3</v>
      </c>
      <c r="N8" s="9">
        <f>N4*'Calculations Etc'!$B$35</f>
        <v>1.3045528070389572E-3</v>
      </c>
      <c r="O8" s="9">
        <f>O4*'Calculations Etc'!$B$35</f>
        <v>1.3033322786115645E-3</v>
      </c>
      <c r="P8" s="9">
        <f>P4*'Calculations Etc'!$B$35</f>
        <v>1.302787082835478E-3</v>
      </c>
      <c r="Q8" s="9">
        <f>Q4*'Calculations Etc'!$B$35</f>
        <v>1.3000365089991892E-3</v>
      </c>
      <c r="R8" s="9">
        <f>R4*'Calculations Etc'!$B$35</f>
        <v>1.2972087866063343E-3</v>
      </c>
      <c r="S8" s="9">
        <f>S4*'Calculations Etc'!$B$35</f>
        <v>1.2951170028116282E-3</v>
      </c>
      <c r="T8" s="9">
        <f>T4*'Calculations Etc'!$B$35</f>
        <v>1.2935636592216946E-3</v>
      </c>
      <c r="U8" s="9">
        <f>U4*'Calculations Etc'!$B$35</f>
        <v>1.2909578626211621E-3</v>
      </c>
      <c r="V8" s="9">
        <f>V4*'Calculations Etc'!$B$35</f>
        <v>1.2888180618388127E-3</v>
      </c>
      <c r="W8" s="9">
        <f>W4*'Calculations Etc'!$B$35</f>
        <v>1.2869248626817015E-3</v>
      </c>
      <c r="X8" s="9">
        <f>X4*'Calculations Etc'!$B$35</f>
        <v>1.2848217196110461E-3</v>
      </c>
      <c r="Y8" s="9">
        <f>Y4*'Calculations Etc'!$B$35</f>
        <v>1.2828001133293001E-3</v>
      </c>
      <c r="Z8" s="9">
        <f>Z4*'Calculations Etc'!$B$35</f>
        <v>1.2811255346182704E-3</v>
      </c>
      <c r="AA8" s="9">
        <f>AA4*'Calculations Etc'!$B$35</f>
        <v>1.2797131944328041E-3</v>
      </c>
      <c r="AB8" s="9">
        <f>AB4*'Calculations Etc'!$B$35</f>
        <v>1.2777085068800646E-3</v>
      </c>
      <c r="AC8" s="9">
        <f>AC4*'Calculations Etc'!$B$35</f>
        <v>1.2758276676331963E-3</v>
      </c>
      <c r="AD8" s="9">
        <f>AD4*'Calculations Etc'!$B$35</f>
        <v>1.2735959335782247E-3</v>
      </c>
      <c r="AE8" s="9">
        <f>AE4*'Calculations Etc'!$B$35</f>
        <v>1.2718412610063833E-3</v>
      </c>
      <c r="AF8" s="9">
        <f>AF4*'Calculations Etc'!$B$35</f>
        <v>1.2700851565859762E-3</v>
      </c>
      <c r="AG8" s="9"/>
      <c r="AH8" s="9"/>
      <c r="AI8" s="9"/>
    </row>
    <row r="11" spans="1:35">
      <c r="B11" s="43"/>
    </row>
    <row r="12" spans="1:35">
      <c r="B12" s="131"/>
    </row>
    <row r="13" spans="1:35">
      <c r="B13" s="38"/>
    </row>
    <row r="14" spans="1:35">
      <c r="B14" s="38"/>
    </row>
    <row r="15" spans="1:35">
      <c r="B15" s="131"/>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topLeftCell="O1" workbookViewId="0">
      <selection activeCell="AF11" sqref="AF11"/>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Etc'!$B$16)</f>
        <v>2.9415776836067041E-4</v>
      </c>
      <c r="C2" s="9">
        <f>$B2+$B2*(C$1-$B$1)/($AF$1-$B$1)*'NAP F28'!$B$24</f>
        <v>2.9902664731617628E-4</v>
      </c>
      <c r="D2" s="9">
        <f>$B2+$B2*(D$1-$B$1)/($AF$1-$B$1)*'NAP F28'!$B$24</f>
        <v>3.0389552627168209E-4</v>
      </c>
      <c r="E2" s="9">
        <f>$B2+$B2*(E$1-$B$1)/($AF$1-$B$1)*'NAP F28'!$B$24</f>
        <v>3.0876440522718796E-4</v>
      </c>
      <c r="F2" s="9">
        <f>$B2+$B2*(F$1-$B$1)/($AF$1-$B$1)*'NAP F28'!$B$24</f>
        <v>3.1363328418269377E-4</v>
      </c>
      <c r="G2" s="9">
        <f>$B2+$B2*(G$1-$B$1)/($AF$1-$B$1)*'NAP F28'!$B$24</f>
        <v>3.1850216313819964E-4</v>
      </c>
      <c r="H2" s="9">
        <f>$B2+$B2*(H$1-$B$1)/($AF$1-$B$1)*'NAP F28'!$B$24</f>
        <v>3.2337104209370545E-4</v>
      </c>
      <c r="I2" s="9">
        <f>$B2+$B2*(I$1-$B$1)/($AF$1-$B$1)*'NAP F28'!$B$24</f>
        <v>3.2823992104921132E-4</v>
      </c>
      <c r="J2" s="9">
        <f>$B2+$B2*(J$1-$B$1)/($AF$1-$B$1)*'NAP F28'!$B$24</f>
        <v>3.3310880000471713E-4</v>
      </c>
      <c r="K2" s="9">
        <f>$B2+$B2*(K$1-$B$1)/($AF$1-$B$1)*'NAP F28'!$B$24</f>
        <v>3.37977678960223E-4</v>
      </c>
      <c r="L2" s="9">
        <f>$B2+$B2*(L$1-$B$1)/($AF$1-$B$1)*'NAP F28'!$B$24</f>
        <v>3.4284655791572886E-4</v>
      </c>
      <c r="M2" s="9">
        <f>$B2+$B2*(M$1-$B$1)/($AF$1-$B$1)*'NAP F28'!$B$24</f>
        <v>3.4771543687123468E-4</v>
      </c>
      <c r="N2" s="9">
        <f>$B2+$B2*(N$1-$B$1)/($AF$1-$B$1)*'NAP F28'!$B$24</f>
        <v>3.5258431582674054E-4</v>
      </c>
      <c r="O2" s="9">
        <f>$B2+$B2*(O$1-$B$1)/($AF$1-$B$1)*'NAP F28'!$B$24</f>
        <v>3.5745319478224636E-4</v>
      </c>
      <c r="P2" s="9">
        <f>$B2+$B2*(P$1-$B$1)/($AF$1-$B$1)*'NAP F28'!$B$24</f>
        <v>3.6232207373775222E-4</v>
      </c>
      <c r="Q2" s="9">
        <f>$B2+$B2*(Q$1-$B$1)/($AF$1-$B$1)*'NAP F28'!$B$24</f>
        <v>3.6719095269325804E-4</v>
      </c>
      <c r="R2" s="9">
        <f>$B2+$B2*(R$1-$B$1)/($AF$1-$B$1)*'NAP F28'!$B$24</f>
        <v>3.720598316487639E-4</v>
      </c>
      <c r="S2" s="9">
        <f>$B2+$B2*(S$1-$B$1)/($AF$1-$B$1)*'NAP F28'!$B$24</f>
        <v>3.7692871060426972E-4</v>
      </c>
      <c r="T2" s="9">
        <f>$B2+$B2*(T$1-$B$1)/($AF$1-$B$1)*'NAP F28'!$B$24</f>
        <v>3.8179758955977558E-4</v>
      </c>
      <c r="U2" s="9">
        <f>$B2+$B2*(U$1-$B$1)/($AF$1-$B$1)*'NAP F28'!$B$24</f>
        <v>3.8666646851528139E-4</v>
      </c>
      <c r="V2" s="9">
        <f>$B2+$B2*(V$1-$B$1)/($AF$1-$B$1)*'NAP F28'!$B$24</f>
        <v>3.9153534747078726E-4</v>
      </c>
      <c r="W2" s="9">
        <f>$B2+$B2*(W$1-$B$1)/($AF$1-$B$1)*'NAP F28'!$B$24</f>
        <v>3.9640422642629313E-4</v>
      </c>
      <c r="X2" s="9">
        <f>$B2+$B2*(X$1-$B$1)/($AF$1-$B$1)*'NAP F28'!$B$24</f>
        <v>4.0127310538179894E-4</v>
      </c>
      <c r="Y2" s="9">
        <f>$B2+$B2*(Y$1-$B$1)/($AF$1-$B$1)*'NAP F28'!$B$24</f>
        <v>4.0614198433730481E-4</v>
      </c>
      <c r="Z2" s="9">
        <f>$B2+$B2*(Z$1-$B$1)/($AF$1-$B$1)*'NAP F28'!$B$24</f>
        <v>4.1101086329281062E-4</v>
      </c>
      <c r="AA2" s="9">
        <f>$B2+$B2*(AA$1-$B$1)/($AF$1-$B$1)*'NAP F28'!$B$24</f>
        <v>4.1587974224831649E-4</v>
      </c>
      <c r="AB2" s="9">
        <f>$B2+$B2*(AB$1-$B$1)/($AF$1-$B$1)*'NAP F28'!$B$24</f>
        <v>4.207486212038223E-4</v>
      </c>
      <c r="AC2" s="9">
        <f>$B2+$B2*(AC$1-$B$1)/($AF$1-$B$1)*'NAP F28'!$B$24</f>
        <v>4.2561750015932817E-4</v>
      </c>
      <c r="AD2" s="9">
        <f>$B2+$B2*(AD$1-$B$1)/($AF$1-$B$1)*'NAP F28'!$B$24</f>
        <v>4.3048637911483403E-4</v>
      </c>
      <c r="AE2" s="9">
        <f>$B2+$B2*(AE$1-$B$1)/($AF$1-$B$1)*'NAP F28'!$B$24</f>
        <v>4.3535525807033985E-4</v>
      </c>
      <c r="AF2" s="9">
        <f>$B2+$B2*(AF$1-$B$1)/($AF$1-$B$1)*'NAP F28'!$B$24</f>
        <v>4.4022413702584571E-4</v>
      </c>
      <c r="AG2" s="9"/>
      <c r="AH2" s="9"/>
      <c r="AI2" s="9"/>
    </row>
    <row r="3" spans="1:35">
      <c r="A3" t="s">
        <v>3035</v>
      </c>
      <c r="B3" s="9">
        <f>'SYFAFE (for Natural Gas)'!C11</f>
        <v>5.0679956905221187E-4</v>
      </c>
      <c r="C3" s="9">
        <f>$B$3*'SYFAFE (for Natural Gas)'!C23</f>
        <v>5.057735327852513E-4</v>
      </c>
      <c r="D3" s="9">
        <f>$B$3*'SYFAFE (for Natural Gas)'!D23</f>
        <v>5.0229542045848925E-4</v>
      </c>
      <c r="E3" s="9">
        <f>$B$3*'SYFAFE (for Natural Gas)'!E23</f>
        <v>5.0116825442660768E-4</v>
      </c>
      <c r="F3" s="9">
        <f>$B$3*'SYFAFE (for Natural Gas)'!F23</f>
        <v>5.0092758762804851E-4</v>
      </c>
      <c r="G3" s="9">
        <f>$B$3*'SYFAFE (for Natural Gas)'!G23</f>
        <v>5.0321806189798028E-4</v>
      </c>
      <c r="H3" s="9">
        <f>$B$3*'SYFAFE (for Natural Gas)'!H23</f>
        <v>5.0526296929179432E-4</v>
      </c>
      <c r="I3" s="9">
        <f>$B$3*'SYFAFE (for Natural Gas)'!I23</f>
        <v>5.0638817723694081E-4</v>
      </c>
      <c r="J3" s="9">
        <f>$B$3*'SYFAFE (for Natural Gas)'!J23</f>
        <v>5.0263287857381974E-4</v>
      </c>
      <c r="K3" s="9">
        <f>$B$3*'SYFAFE (for Natural Gas)'!K23</f>
        <v>5.010213487212211E-4</v>
      </c>
      <c r="L3" s="9">
        <f>$B$3*'SYFAFE (for Natural Gas)'!L23</f>
        <v>4.9893223835814702E-4</v>
      </c>
      <c r="M3" s="9">
        <f>$B$3*'SYFAFE (for Natural Gas)'!M23</f>
        <v>4.9594193722269297E-4</v>
      </c>
      <c r="N3" s="9">
        <f>$B$3*'SYFAFE (for Natural Gas)'!N23</f>
        <v>4.9252897964776287E-4</v>
      </c>
      <c r="O3" s="9">
        <f>$B$3*'SYFAFE (for Natural Gas)'!O23</f>
        <v>4.8911522670367432E-4</v>
      </c>
      <c r="P3" s="9">
        <f>$B$3*'SYFAFE (for Natural Gas)'!P23</f>
        <v>4.8623541044758392E-4</v>
      </c>
      <c r="Q3" s="9">
        <f>$B$3*'SYFAFE (for Natural Gas)'!Q23</f>
        <v>4.8245785727628348E-4</v>
      </c>
      <c r="R3" s="9">
        <f>$B$3*'SYFAFE (for Natural Gas)'!R23</f>
        <v>4.8042918189595874E-4</v>
      </c>
      <c r="S3" s="9">
        <f>$B$3*'SYFAFE (for Natural Gas)'!S23</f>
        <v>4.7766384829669029E-4</v>
      </c>
      <c r="T3" s="9">
        <f>$B$3*'SYFAFE (for Natural Gas)'!T23</f>
        <v>4.7657876661136951E-4</v>
      </c>
      <c r="U3" s="9">
        <f>$B$3*'SYFAFE (for Natural Gas)'!U23</f>
        <v>4.7589924338673845E-4</v>
      </c>
      <c r="V3" s="9">
        <f>$B$3*'SYFAFE (for Natural Gas)'!V23</f>
        <v>4.7547290200040981E-4</v>
      </c>
      <c r="W3" s="9">
        <f>$B$3*'SYFAFE (for Natural Gas)'!W23</f>
        <v>4.7521621624100756E-4</v>
      </c>
      <c r="X3" s="9">
        <f>$B$3*'SYFAFE (for Natural Gas)'!X23</f>
        <v>4.7479770621607098E-4</v>
      </c>
      <c r="Y3" s="9">
        <f>$B$3*'SYFAFE (for Natural Gas)'!Y23</f>
        <v>4.7461233543273119E-4</v>
      </c>
      <c r="Z3" s="9">
        <f>$B$3*'SYFAFE (for Natural Gas)'!Z23</f>
        <v>4.7446852813308541E-4</v>
      </c>
      <c r="AA3" s="9">
        <f>$B$3*'SYFAFE (for Natural Gas)'!AA23</f>
        <v>4.7422124308521899E-4</v>
      </c>
      <c r="AB3" s="9">
        <f>$B$3*'SYFAFE (for Natural Gas)'!AB23</f>
        <v>4.7416582544570514E-4</v>
      </c>
      <c r="AC3" s="9">
        <f>$B$3*'SYFAFE (for Natural Gas)'!AC23</f>
        <v>4.7313167325961007E-4</v>
      </c>
      <c r="AD3" s="9">
        <f>$B$3*'SYFAFE (for Natural Gas)'!AD23</f>
        <v>4.7199427005042348E-4</v>
      </c>
      <c r="AE3" s="9">
        <f>$B$3*'SYFAFE (for Natural Gas)'!AE23</f>
        <v>4.7081807174446656E-4</v>
      </c>
      <c r="AF3" s="9">
        <f>$B$3*'SYFAFE (for Natural Gas)'!AF23</f>
        <v>4.6957736036404388E-4</v>
      </c>
      <c r="AG3" s="9"/>
      <c r="AH3" s="9"/>
      <c r="AI3" s="9"/>
    </row>
    <row r="4" spans="1:35" s="48" customFormat="1">
      <c r="A4" s="48" t="s">
        <v>3036</v>
      </c>
      <c r="B4" s="29">
        <f>'Calculations Etc'!B98</f>
        <v>9.2380125600871724E-5</v>
      </c>
      <c r="C4" s="29">
        <f>'Calculations Etc'!C98</f>
        <v>9.219309829263994E-5</v>
      </c>
      <c r="D4" s="29">
        <f>'Calculations Etc'!D98</f>
        <v>9.1559103172633992E-5</v>
      </c>
      <c r="E4" s="29">
        <f>'Calculations Etc'!E98</f>
        <v>9.1353641791139538E-5</v>
      </c>
      <c r="F4" s="29">
        <f>'Calculations Etc'!F98</f>
        <v>9.1309772714612039E-5</v>
      </c>
      <c r="G4" s="29">
        <f>'Calculations Etc'!G98</f>
        <v>9.1727283528872551E-5</v>
      </c>
      <c r="H4" s="29">
        <f>'Calculations Etc'!H98</f>
        <v>9.2100032073698612E-5</v>
      </c>
      <c r="I4" s="29">
        <f>'Calculations Etc'!I98</f>
        <v>9.2305136532437853E-5</v>
      </c>
      <c r="J4" s="29">
        <f>'Calculations Etc'!J98</f>
        <v>9.1620615504101768E-5</v>
      </c>
      <c r="K4" s="29">
        <f>'Calculations Etc'!K98</f>
        <v>9.1326863616208426E-5</v>
      </c>
      <c r="L4" s="29">
        <f>'Calculations Etc'!L98</f>
        <v>9.0946057693078308E-5</v>
      </c>
      <c r="M4" s="29">
        <f>'Calculations Etc'!M98</f>
        <v>9.0400981470945208E-5</v>
      </c>
      <c r="N4" s="29">
        <f>'Calculations Etc'!N98</f>
        <v>8.9778862849115799E-5</v>
      </c>
      <c r="O4" s="29">
        <f>'Calculations Etc'!O98</f>
        <v>8.9156599246297398E-5</v>
      </c>
      <c r="P4" s="29">
        <f>'Calculations Etc'!P98</f>
        <v>8.8631662360611819E-5</v>
      </c>
      <c r="Q4" s="29">
        <f>'Calculations Etc'!Q98</f>
        <v>8.7943084749779726E-5</v>
      </c>
      <c r="R4" s="29">
        <f>'Calculations Etc'!R98</f>
        <v>8.7573294998797346E-5</v>
      </c>
      <c r="S4" s="29">
        <f>'Calculations Etc'!S98</f>
        <v>8.7069226169957413E-5</v>
      </c>
      <c r="T4" s="29">
        <f>'Calculations Etc'!T98</f>
        <v>8.6871435981294458E-5</v>
      </c>
      <c r="U4" s="29">
        <f>'Calculations Etc'!U98</f>
        <v>8.6747571549133394E-5</v>
      </c>
      <c r="V4" s="29">
        <f>'Calculations Etc'!V98</f>
        <v>8.6669857452234005E-5</v>
      </c>
      <c r="W4" s="29">
        <f>'Calculations Etc'!W98</f>
        <v>8.662306841739351E-5</v>
      </c>
      <c r="X4" s="29">
        <f>'Calculations Etc'!X98</f>
        <v>8.6546781831867863E-5</v>
      </c>
      <c r="Y4" s="29">
        <f>'Calculations Etc'!Y98</f>
        <v>8.6512992189387129E-5</v>
      </c>
      <c r="Z4" s="29">
        <f>'Calculations Etc'!Z98</f>
        <v>8.6486778796134947E-5</v>
      </c>
      <c r="AA4" s="29">
        <f>'Calculations Etc'!AA98</f>
        <v>8.6441703335980475E-5</v>
      </c>
      <c r="AB4" s="29">
        <f>'Calculations Etc'!AB98</f>
        <v>8.6431601732089286E-5</v>
      </c>
      <c r="AC4" s="29">
        <f>'Calculations Etc'!AC98</f>
        <v>8.6243095042905357E-5</v>
      </c>
      <c r="AD4" s="29">
        <f>'Calculations Etc'!AD98</f>
        <v>8.6035767614588875E-5</v>
      </c>
      <c r="AE4" s="29">
        <f>'Calculations Etc'!AE98</f>
        <v>8.5821368562436881E-5</v>
      </c>
      <c r="AF4" s="29">
        <f>'Calculations Etc'!AF98</f>
        <v>8.559520997794513E-5</v>
      </c>
      <c r="AG4" s="29"/>
      <c r="AH4" s="29"/>
      <c r="AI4" s="29"/>
    </row>
    <row r="5" spans="1:35">
      <c r="A5" t="s">
        <v>3037</v>
      </c>
      <c r="B5" s="9">
        <f t="shared" ref="B5:AF5" si="0">B$4</f>
        <v>9.2380125600871724E-5</v>
      </c>
      <c r="C5" s="9">
        <f t="shared" si="0"/>
        <v>9.219309829263994E-5</v>
      </c>
      <c r="D5" s="9">
        <f t="shared" si="0"/>
        <v>9.1559103172633992E-5</v>
      </c>
      <c r="E5" s="9">
        <f t="shared" si="0"/>
        <v>9.1353641791139538E-5</v>
      </c>
      <c r="F5" s="9">
        <f t="shared" si="0"/>
        <v>9.1309772714612039E-5</v>
      </c>
      <c r="G5" s="9">
        <f t="shared" si="0"/>
        <v>9.1727283528872551E-5</v>
      </c>
      <c r="H5" s="9">
        <f t="shared" si="0"/>
        <v>9.2100032073698612E-5</v>
      </c>
      <c r="I5" s="9">
        <f t="shared" si="0"/>
        <v>9.2305136532437853E-5</v>
      </c>
      <c r="J5" s="9">
        <f t="shared" si="0"/>
        <v>9.1620615504101768E-5</v>
      </c>
      <c r="K5" s="9">
        <f t="shared" si="0"/>
        <v>9.1326863616208426E-5</v>
      </c>
      <c r="L5" s="9">
        <f t="shared" si="0"/>
        <v>9.0946057693078308E-5</v>
      </c>
      <c r="M5" s="9">
        <f t="shared" si="0"/>
        <v>9.0400981470945208E-5</v>
      </c>
      <c r="N5" s="9">
        <f t="shared" si="0"/>
        <v>8.9778862849115799E-5</v>
      </c>
      <c r="O5" s="9">
        <f t="shared" si="0"/>
        <v>8.9156599246297398E-5</v>
      </c>
      <c r="P5" s="9">
        <f t="shared" si="0"/>
        <v>8.8631662360611819E-5</v>
      </c>
      <c r="Q5" s="9">
        <f t="shared" si="0"/>
        <v>8.7943084749779726E-5</v>
      </c>
      <c r="R5" s="9">
        <f t="shared" si="0"/>
        <v>8.7573294998797346E-5</v>
      </c>
      <c r="S5" s="9">
        <f t="shared" si="0"/>
        <v>8.7069226169957413E-5</v>
      </c>
      <c r="T5" s="9">
        <f t="shared" si="0"/>
        <v>8.6871435981294458E-5</v>
      </c>
      <c r="U5" s="9">
        <f t="shared" si="0"/>
        <v>8.6747571549133394E-5</v>
      </c>
      <c r="V5" s="9">
        <f t="shared" si="0"/>
        <v>8.6669857452234005E-5</v>
      </c>
      <c r="W5" s="9">
        <f t="shared" si="0"/>
        <v>8.662306841739351E-5</v>
      </c>
      <c r="X5" s="9">
        <f t="shared" si="0"/>
        <v>8.6546781831867863E-5</v>
      </c>
      <c r="Y5" s="9">
        <f t="shared" si="0"/>
        <v>8.6512992189387129E-5</v>
      </c>
      <c r="Z5" s="9">
        <f t="shared" si="0"/>
        <v>8.6486778796134947E-5</v>
      </c>
      <c r="AA5" s="9">
        <f t="shared" si="0"/>
        <v>8.6441703335980475E-5</v>
      </c>
      <c r="AB5" s="9">
        <f t="shared" si="0"/>
        <v>8.6431601732089286E-5</v>
      </c>
      <c r="AC5" s="9">
        <f t="shared" si="0"/>
        <v>8.6243095042905357E-5</v>
      </c>
      <c r="AD5" s="9">
        <f t="shared" si="0"/>
        <v>8.6035767614588875E-5</v>
      </c>
      <c r="AE5" s="9">
        <f t="shared" si="0"/>
        <v>8.5821368562436881E-5</v>
      </c>
      <c r="AF5" s="9">
        <f t="shared" si="0"/>
        <v>8.559520997794513E-5</v>
      </c>
      <c r="AG5" s="9"/>
      <c r="AH5" s="9"/>
      <c r="AI5" s="9"/>
    </row>
    <row r="6" spans="1:35">
      <c r="A6" t="s">
        <v>3038</v>
      </c>
      <c r="B6" s="9">
        <f>B4*(1-'Calculations Etc'!$B$20)+B2*'Calculations Etc'!$B$20</f>
        <v>2.0335782911876102E-4</v>
      </c>
      <c r="C6" s="9">
        <f>C4*(1-'Calculations Etc'!$B$20)+C2*'Calculations Etc'!$B$20</f>
        <v>2.0595155025558495E-4</v>
      </c>
      <c r="D6" s="9">
        <f>D4*(1-'Calculations Etc'!$B$20)+D2*'Calculations Etc'!$B$20</f>
        <v>2.0834413587711046E-4</v>
      </c>
      <c r="E6" s="9">
        <f>E4*(1-'Calculations Etc'!$B$20)+E2*'Calculations Etc'!$B$20</f>
        <v>2.1092956168096617E-4</v>
      </c>
      <c r="F6" s="9">
        <f>F4*(1-'Calculations Etc'!$B$20)+F2*'Calculations Etc'!$B$20</f>
        <v>2.1358770402205701E-4</v>
      </c>
      <c r="G6" s="9">
        <f>G4*(1-'Calculations Etc'!$B$20)+G2*'Calculations Etc'!$B$20</f>
        <v>2.1645346731400246E-4</v>
      </c>
      <c r="H6" s="9">
        <f>H4*(1-'Calculations Etc'!$B$20)+H2*'Calculations Etc'!$B$20</f>
        <v>2.1929908758470241E-4</v>
      </c>
      <c r="I6" s="9">
        <f>I4*(1-'Calculations Etc'!$B$20)+I2*'Calculations Etc'!$B$20</f>
        <v>2.2206926801666328E-4</v>
      </c>
      <c r="J6" s="9">
        <f>J4*(1-'Calculations Etc'!$B$20)+J2*'Calculations Etc'!$B$20</f>
        <v>2.2443911697944024E-4</v>
      </c>
      <c r="K6" s="9">
        <f>K4*(1-'Calculations Etc'!$B$20)+K2*'Calculations Etc'!$B$20</f>
        <v>2.2698481205541646E-4</v>
      </c>
      <c r="L6" s="9">
        <f>L4*(1-'Calculations Etc'!$B$20)+L2*'Calculations Etc'!$B$20</f>
        <v>2.2949133281553613E-4</v>
      </c>
      <c r="M6" s="9">
        <f>M4*(1-'Calculations Etc'!$B$20)+M2*'Calculations Etc'!$B$20</f>
        <v>2.3192393194110443E-4</v>
      </c>
      <c r="N6" s="9">
        <f>N4*(1-'Calculations Etc'!$B$20)+N2*'Calculations Etc'!$B$20</f>
        <v>2.3432186198680941E-4</v>
      </c>
      <c r="O6" s="9">
        <f>O4*(1-'Calculations Etc'!$B$20)+O2*'Calculations Etc'!$B$20</f>
        <v>2.3671972679106931E-4</v>
      </c>
      <c r="P6" s="9">
        <f>P4*(1-'Calculations Etc'!$B$20)+P2*'Calculations Etc'!$B$20</f>
        <v>2.3916138861803906E-4</v>
      </c>
      <c r="Q6" s="9">
        <f>Q4*(1-'Calculations Etc'!$B$20)+Q2*'Calculations Etc'!$B$20</f>
        <v>2.4152941211869281E-4</v>
      </c>
      <c r="R6" s="9">
        <f>R4*(1-'Calculations Etc'!$B$20)+R2*'Calculations Etc'!$B$20</f>
        <v>2.4404089015627898E-4</v>
      </c>
      <c r="S6" s="9">
        <f>S4*(1-'Calculations Etc'!$B$20)+S2*'Calculations Etc'!$B$20</f>
        <v>2.464919426088292E-4</v>
      </c>
      <c r="T6" s="9">
        <f>T4*(1-'Calculations Etc'!$B$20)+T2*'Calculations Etc'!$B$20</f>
        <v>2.4908082044945907E-4</v>
      </c>
      <c r="U6" s="9">
        <f>U4*(1-'Calculations Etc'!$B$20)+U2*'Calculations Etc'!$B$20</f>
        <v>2.5170296488051481E-4</v>
      </c>
      <c r="V6" s="9">
        <f>V4*(1-'Calculations Etc'!$B$20)+V2*'Calculations Etc'!$B$20</f>
        <v>2.5434587696243833E-4</v>
      </c>
      <c r="W6" s="9">
        <f>W4*(1-'Calculations Etc'!$B$20)+W2*'Calculations Etc'!$B$20</f>
        <v>2.570027053222883E-4</v>
      </c>
      <c r="X6" s="9">
        <f>X4*(1-'Calculations Etc'!$B$20)+X2*'Calculations Etc'!$B$20</f>
        <v>2.5964625978432994E-4</v>
      </c>
      <c r="Y6" s="9">
        <f>Y4*(1-'Calculations Etc'!$B$20)+Y2*'Calculations Etc'!$B$20</f>
        <v>2.6230893787074184E-4</v>
      </c>
      <c r="Z6" s="9">
        <f>Z4*(1-'Calculations Etc'!$B$20)+Z2*'Calculations Etc'!$B$20</f>
        <v>2.6497502526930659E-4</v>
      </c>
      <c r="AA6" s="9">
        <f>AA4*(1-'Calculations Etc'!$B$20)+AA2*'Calculations Etc'!$B$20</f>
        <v>2.6763262473776528E-4</v>
      </c>
      <c r="AB6" s="9">
        <f>AB4*(1-'Calculations Etc'!$B$20)+AB2*'Calculations Etc'!$B$20</f>
        <v>2.7030596244154246E-4</v>
      </c>
      <c r="AC6" s="9">
        <f>AC4*(1-'Calculations Etc'!$B$20)+AC2*'Calculations Etc'!$B$20</f>
        <v>2.7289901785693794E-4</v>
      </c>
      <c r="AD6" s="9">
        <f>AD4*(1-'Calculations Etc'!$B$20)+AD2*'Calculations Etc'!$B$20</f>
        <v>2.7548360393972373E-4</v>
      </c>
      <c r="AE6" s="9">
        <f>AE4*(1-'Calculations Etc'!$B$20)+AE2*'Calculations Etc'!$B$20</f>
        <v>2.7806500779178352E-4</v>
      </c>
      <c r="AF6" s="9">
        <f>AF4*(1-'Calculations Etc'!$B$20)+AF2*'Calculations Etc'!$B$20</f>
        <v>2.8064111985429049E-4</v>
      </c>
      <c r="AG6" s="9"/>
      <c r="AH6" s="9"/>
      <c r="AI6" s="9"/>
    </row>
    <row r="7" spans="1:35">
      <c r="A7" t="s">
        <v>3039</v>
      </c>
      <c r="B7" s="9">
        <f>B4*'Calculations Etc'!$B$39</f>
        <v>7.1594597340675587E-5</v>
      </c>
      <c r="C7" s="9">
        <f>C4*'Calculations Etc'!$B$39</f>
        <v>7.1449651176795956E-5</v>
      </c>
      <c r="D7" s="9">
        <f>D4*'Calculations Etc'!$B$39</f>
        <v>7.0958304958791341E-5</v>
      </c>
      <c r="E7" s="9">
        <f>E4*'Calculations Etc'!$B$39</f>
        <v>7.0799072388133137E-5</v>
      </c>
      <c r="F7" s="9">
        <f>F4*'Calculations Etc'!$B$39</f>
        <v>7.0765073853824333E-5</v>
      </c>
      <c r="G7" s="9">
        <f>G4*'Calculations Etc'!$B$39</f>
        <v>7.1088644734876226E-5</v>
      </c>
      <c r="H7" s="9">
        <f>H4*'Calculations Etc'!$B$39</f>
        <v>7.1377524857116432E-5</v>
      </c>
      <c r="I7" s="9">
        <f>I4*'Calculations Etc'!$B$39</f>
        <v>7.1536480812639338E-5</v>
      </c>
      <c r="J7" s="9">
        <f>J4*'Calculations Etc'!$B$39</f>
        <v>7.1005977015678866E-5</v>
      </c>
      <c r="K7" s="9">
        <f>K4*'Calculations Etc'!$B$39</f>
        <v>7.0778319302561529E-5</v>
      </c>
      <c r="L7" s="9">
        <f>L4*'Calculations Etc'!$B$39</f>
        <v>7.0483194712135693E-5</v>
      </c>
      <c r="M7" s="9">
        <f>M4*'Calculations Etc'!$B$39</f>
        <v>7.0060760639982536E-5</v>
      </c>
      <c r="N7" s="9">
        <f>N4*'Calculations Etc'!$B$39</f>
        <v>6.9578618708064752E-5</v>
      </c>
      <c r="O7" s="9">
        <f>O4*'Calculations Etc'!$B$39</f>
        <v>6.9096364415880491E-5</v>
      </c>
      <c r="P7" s="9">
        <f>P4*'Calculations Etc'!$B$39</f>
        <v>6.8689538329474157E-5</v>
      </c>
      <c r="Q7" s="9">
        <f>Q4*'Calculations Etc'!$B$39</f>
        <v>6.8155890681079293E-5</v>
      </c>
      <c r="R7" s="9">
        <f>R4*'Calculations Etc'!$B$39</f>
        <v>6.7869303624067942E-5</v>
      </c>
      <c r="S7" s="9">
        <f>S4*'Calculations Etc'!$B$39</f>
        <v>6.747865028171699E-5</v>
      </c>
      <c r="T7" s="9">
        <f>T4*'Calculations Etc'!$B$39</f>
        <v>6.7325362885503205E-5</v>
      </c>
      <c r="U7" s="9">
        <f>U4*'Calculations Etc'!$B$39</f>
        <v>6.7229367950578388E-5</v>
      </c>
      <c r="V7" s="9">
        <f>V4*'Calculations Etc'!$B$39</f>
        <v>6.7169139525481358E-5</v>
      </c>
      <c r="W7" s="9">
        <f>W4*'Calculations Etc'!$B$39</f>
        <v>6.7132878023479965E-5</v>
      </c>
      <c r="X7" s="9">
        <f>X4*'Calculations Etc'!$B$39</f>
        <v>6.7073755919697591E-5</v>
      </c>
      <c r="Y7" s="9">
        <f>Y4*'Calculations Etc'!$B$39</f>
        <v>6.7047568946775025E-5</v>
      </c>
      <c r="Z7" s="9">
        <f>Z4*'Calculations Etc'!$B$39</f>
        <v>6.7027253567004586E-5</v>
      </c>
      <c r="AA7" s="9">
        <f>AA4*'Calculations Etc'!$B$39</f>
        <v>6.6992320085384872E-5</v>
      </c>
      <c r="AB7" s="9">
        <f>AB4*'Calculations Etc'!$B$39</f>
        <v>6.6984491342369197E-5</v>
      </c>
      <c r="AC7" s="9">
        <f>AC4*'Calculations Etc'!$B$39</f>
        <v>6.683839865825166E-5</v>
      </c>
      <c r="AD7" s="9">
        <f>AD4*'Calculations Etc'!$B$39</f>
        <v>6.6677719901306386E-5</v>
      </c>
      <c r="AE7" s="9">
        <f>AE4*'Calculations Etc'!$B$39</f>
        <v>6.6511560635888585E-5</v>
      </c>
      <c r="AF7" s="9">
        <f>AF4*'Calculations Etc'!$B$39</f>
        <v>6.6336287732907484E-5</v>
      </c>
      <c r="AG7" s="9"/>
      <c r="AH7" s="9"/>
      <c r="AI7" s="9"/>
    </row>
    <row r="8" spans="1:35">
      <c r="A8" t="s">
        <v>3040</v>
      </c>
      <c r="B8" s="9">
        <f>B4*'Calculations Etc'!$B$35</f>
        <v>2.7714037680261514E-4</v>
      </c>
      <c r="C8" s="9">
        <f>C4*'Calculations Etc'!$B$35</f>
        <v>2.7657929487791977E-4</v>
      </c>
      <c r="D8" s="9">
        <f>D4*'Calculations Etc'!$B$35</f>
        <v>2.7467730951790195E-4</v>
      </c>
      <c r="E8" s="9">
        <f>E4*'Calculations Etc'!$B$35</f>
        <v>2.7406092537341859E-4</v>
      </c>
      <c r="F8" s="9">
        <f>F4*'Calculations Etc'!$B$35</f>
        <v>2.739293181438361E-4</v>
      </c>
      <c r="G8" s="9">
        <f>G4*'Calculations Etc'!$B$35</f>
        <v>2.7518185058661763E-4</v>
      </c>
      <c r="H8" s="9">
        <f>H4*'Calculations Etc'!$B$35</f>
        <v>2.7630009622109581E-4</v>
      </c>
      <c r="I8" s="9">
        <f>I4*'Calculations Etc'!$B$35</f>
        <v>2.7691540959731351E-4</v>
      </c>
      <c r="J8" s="9">
        <f>J4*'Calculations Etc'!$B$35</f>
        <v>2.7486184651230524E-4</v>
      </c>
      <c r="K8" s="9">
        <f>K4*'Calculations Etc'!$B$35</f>
        <v>2.7398059084862524E-4</v>
      </c>
      <c r="L8" s="9">
        <f>L4*'Calculations Etc'!$B$35</f>
        <v>2.7283817307923488E-4</v>
      </c>
      <c r="M8" s="9">
        <f>M4*'Calculations Etc'!$B$35</f>
        <v>2.712029444128356E-4</v>
      </c>
      <c r="N8" s="9">
        <f>N4*'Calculations Etc'!$B$35</f>
        <v>2.6933658854734737E-4</v>
      </c>
      <c r="O8" s="9">
        <f>O4*'Calculations Etc'!$B$35</f>
        <v>2.6746979773889214E-4</v>
      </c>
      <c r="P8" s="9">
        <f>P4*'Calculations Etc'!$B$35</f>
        <v>2.658949870818354E-4</v>
      </c>
      <c r="Q8" s="9">
        <f>Q4*'Calculations Etc'!$B$35</f>
        <v>2.6382925424933912E-4</v>
      </c>
      <c r="R8" s="9">
        <f>R4*'Calculations Etc'!$B$35</f>
        <v>2.62719884996392E-4</v>
      </c>
      <c r="S8" s="9">
        <f>S4*'Calculations Etc'!$B$35</f>
        <v>2.6120767850987221E-4</v>
      </c>
      <c r="T8" s="9">
        <f>T4*'Calculations Etc'!$B$35</f>
        <v>2.6061430794388333E-4</v>
      </c>
      <c r="U8" s="9">
        <f>U4*'Calculations Etc'!$B$35</f>
        <v>2.6024271464740017E-4</v>
      </c>
      <c r="V8" s="9">
        <f>V4*'Calculations Etc'!$B$35</f>
        <v>2.6000957235670197E-4</v>
      </c>
      <c r="W8" s="9">
        <f>W4*'Calculations Etc'!$B$35</f>
        <v>2.5986920525218052E-4</v>
      </c>
      <c r="X8" s="9">
        <f>X4*'Calculations Etc'!$B$35</f>
        <v>2.5964034549560354E-4</v>
      </c>
      <c r="Y8" s="9">
        <f>Y4*'Calculations Etc'!$B$35</f>
        <v>2.5953897656816137E-4</v>
      </c>
      <c r="Z8" s="9">
        <f>Z4*'Calculations Etc'!$B$35</f>
        <v>2.594603363884048E-4</v>
      </c>
      <c r="AA8" s="9">
        <f>AA4*'Calculations Etc'!$B$35</f>
        <v>2.5932511000794137E-4</v>
      </c>
      <c r="AB8" s="9">
        <f>AB4*'Calculations Etc'!$B$35</f>
        <v>2.5929480519626782E-4</v>
      </c>
      <c r="AC8" s="9">
        <f>AC4*'Calculations Etc'!$B$35</f>
        <v>2.5872928512871602E-4</v>
      </c>
      <c r="AD8" s="9">
        <f>AD4*'Calculations Etc'!$B$35</f>
        <v>2.581073028437666E-4</v>
      </c>
      <c r="AE8" s="9">
        <f>AE4*'Calculations Etc'!$B$35</f>
        <v>2.5746410568731063E-4</v>
      </c>
      <c r="AF8" s="9">
        <f>AF4*'Calculations Etc'!$B$35</f>
        <v>2.5678562993383533E-4</v>
      </c>
      <c r="AG8" s="9"/>
      <c r="AH8" s="9"/>
      <c r="AI8" s="9"/>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topLeftCell="N1" workbookViewId="0">
      <selection activeCell="AE16" sqref="AE16"/>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2.9476100014544583E-3</v>
      </c>
      <c r="C2" s="9">
        <f>$B2+$B2*(C$1-$B$1)/($AF$1-$B$1)*'NAP F28'!$B$24</f>
        <v>2.996398637515647E-3</v>
      </c>
      <c r="D2" s="9">
        <f>$B2+$B2*(D$1-$B$1)/($AF$1-$B$1)*'NAP F28'!$B$24</f>
        <v>3.0451872735768356E-3</v>
      </c>
      <c r="E2" s="9">
        <f>$B2+$B2*(E$1-$B$1)/($AF$1-$B$1)*'NAP F28'!$B$24</f>
        <v>3.0939759096380239E-3</v>
      </c>
      <c r="F2" s="9">
        <f>$B2+$B2*(F$1-$B$1)/($AF$1-$B$1)*'NAP F28'!$B$24</f>
        <v>3.1427645456992125E-3</v>
      </c>
      <c r="G2" s="9">
        <f>$B2+$B2*(G$1-$B$1)/($AF$1-$B$1)*'NAP F28'!$B$24</f>
        <v>3.1915531817604012E-3</v>
      </c>
      <c r="H2" s="9">
        <f>$B2+$B2*(H$1-$B$1)/($AF$1-$B$1)*'NAP F28'!$B$24</f>
        <v>3.2403418178215898E-3</v>
      </c>
      <c r="I2" s="9">
        <f>$B2+$B2*(I$1-$B$1)/($AF$1-$B$1)*'NAP F28'!$B$24</f>
        <v>3.2891304538827785E-3</v>
      </c>
      <c r="J2" s="9">
        <f>$B2+$B2*(J$1-$B$1)/($AF$1-$B$1)*'NAP F28'!$B$24</f>
        <v>3.3379190899439667E-3</v>
      </c>
      <c r="K2" s="9">
        <f>$B2+$B2*(K$1-$B$1)/($AF$1-$B$1)*'NAP F28'!$B$24</f>
        <v>3.3867077260051554E-3</v>
      </c>
      <c r="L2" s="9">
        <f>$B2+$B2*(L$1-$B$1)/($AF$1-$B$1)*'NAP F28'!$B$24</f>
        <v>3.435496362066344E-3</v>
      </c>
      <c r="M2" s="9">
        <f>$B2+$B2*(M$1-$B$1)/($AF$1-$B$1)*'NAP F28'!$B$24</f>
        <v>3.4842849981275327E-3</v>
      </c>
      <c r="N2" s="9">
        <f>$B2+$B2*(N$1-$B$1)/($AF$1-$B$1)*'NAP F28'!$B$24</f>
        <v>3.5330736341887209E-3</v>
      </c>
      <c r="O2" s="9">
        <f>$B2+$B2*(O$1-$B$1)/($AF$1-$B$1)*'NAP F28'!$B$24</f>
        <v>3.58186227024991E-3</v>
      </c>
      <c r="P2" s="9">
        <f>$B2+$B2*(P$1-$B$1)/($AF$1-$B$1)*'NAP F28'!$B$24</f>
        <v>3.6306509063110982E-3</v>
      </c>
      <c r="Q2" s="9">
        <f>$B2+$B2*(Q$1-$B$1)/($AF$1-$B$1)*'NAP F28'!$B$24</f>
        <v>3.6794395423722869E-3</v>
      </c>
      <c r="R2" s="9">
        <f>$B2+$B2*(R$1-$B$1)/($AF$1-$B$1)*'NAP F28'!$B$24</f>
        <v>3.7282281784334756E-3</v>
      </c>
      <c r="S2" s="9">
        <f>$B2+$B2*(S$1-$B$1)/($AF$1-$B$1)*'NAP F28'!$B$24</f>
        <v>3.7770168144946638E-3</v>
      </c>
      <c r="T2" s="9">
        <f>$B2+$B2*(T$1-$B$1)/($AF$1-$B$1)*'NAP F28'!$B$24</f>
        <v>3.8258054505558524E-3</v>
      </c>
      <c r="U2" s="9">
        <f>$B2+$B2*(U$1-$B$1)/($AF$1-$B$1)*'NAP F28'!$B$24</f>
        <v>3.8745940866170411E-3</v>
      </c>
      <c r="V2" s="9">
        <f>$B2+$B2*(V$1-$B$1)/($AF$1-$B$1)*'NAP F28'!$B$24</f>
        <v>3.9233827226782293E-3</v>
      </c>
      <c r="W2" s="9">
        <f>$B2+$B2*(W$1-$B$1)/($AF$1-$B$1)*'NAP F28'!$B$24</f>
        <v>3.9721713587394184E-3</v>
      </c>
      <c r="X2" s="9">
        <f>$B2+$B2*(X$1-$B$1)/($AF$1-$B$1)*'NAP F28'!$B$24</f>
        <v>4.0209599948006066E-3</v>
      </c>
      <c r="Y2" s="9">
        <f>$B2+$B2*(Y$1-$B$1)/($AF$1-$B$1)*'NAP F28'!$B$24</f>
        <v>4.0697486308617949E-3</v>
      </c>
      <c r="Z2" s="9">
        <f>$B2+$B2*(Z$1-$B$1)/($AF$1-$B$1)*'NAP F28'!$B$24</f>
        <v>4.118537266922984E-3</v>
      </c>
      <c r="AA2" s="9">
        <f>$B2+$B2*(AA$1-$B$1)/($AF$1-$B$1)*'NAP F28'!$B$24</f>
        <v>4.167325902984173E-3</v>
      </c>
      <c r="AB2" s="9">
        <f>$B2+$B2*(AB$1-$B$1)/($AF$1-$B$1)*'NAP F28'!$B$24</f>
        <v>4.2161145390453613E-3</v>
      </c>
      <c r="AC2" s="9">
        <f>$B2+$B2*(AC$1-$B$1)/($AF$1-$B$1)*'NAP F28'!$B$24</f>
        <v>4.2649031751065495E-3</v>
      </c>
      <c r="AD2" s="9">
        <f>$B2+$B2*(AD$1-$B$1)/($AF$1-$B$1)*'NAP F28'!$B$24</f>
        <v>4.3136918111677386E-3</v>
      </c>
      <c r="AE2" s="9">
        <f>$B2+$B2*(AE$1-$B$1)/($AF$1-$B$1)*'NAP F28'!$B$24</f>
        <v>4.3624804472289268E-3</v>
      </c>
      <c r="AF2" s="9">
        <f>$B2+$B2*(AF$1-$B$1)/($AF$1-$B$1)*'NAP F28'!$B$24</f>
        <v>4.411269083290115E-3</v>
      </c>
      <c r="AG2" s="9"/>
      <c r="AH2" s="9"/>
      <c r="AI2" s="9"/>
    </row>
    <row r="3" spans="1:35">
      <c r="A3" t="s">
        <v>3035</v>
      </c>
      <c r="B3" s="9">
        <f>'SYFAFE (for Natural Gas)'!C4</f>
        <v>4.9096076800091093E-5</v>
      </c>
      <c r="C3" s="9">
        <f>$B$3*'SYFAFE (for Natural Gas)'!C23</f>
        <v>4.8996679802858872E-5</v>
      </c>
      <c r="D3" s="9">
        <f>$B$3*'SYFAFE (for Natural Gas)'!D23</f>
        <v>4.8659738573344013E-5</v>
      </c>
      <c r="E3" s="9">
        <f>$B$3*'SYFAFE (for Natural Gas)'!E23</f>
        <v>4.8550544656365732E-5</v>
      </c>
      <c r="F3" s="9">
        <f>$B$3*'SYFAFE (for Natural Gas)'!F23</f>
        <v>4.8527230122678601E-5</v>
      </c>
      <c r="G3" s="9">
        <f>$B$3*'SYFAFE (for Natural Gas)'!G23</f>
        <v>4.8749119223483296E-5</v>
      </c>
      <c r="H3" s="9">
        <f>$B$3*'SYFAFE (for Natural Gas)'!H23</f>
        <v>4.8947219096858336E-5</v>
      </c>
      <c r="I3" s="9">
        <f>$B$3*'SYFAFE (for Natural Gas)'!I23</f>
        <v>4.9056223324692031E-5</v>
      </c>
      <c r="J3" s="9">
        <f>$B$3*'SYFAFE (for Natural Gas)'!J23</f>
        <v>4.8692429740737984E-5</v>
      </c>
      <c r="K3" s="9">
        <f>$B$3*'SYFAFE (for Natural Gas)'!K23</f>
        <v>4.8536313204260288E-5</v>
      </c>
      <c r="L3" s="9">
        <f>$B$3*'SYFAFE (for Natural Gas)'!L23</f>
        <v>4.8333931179703379E-5</v>
      </c>
      <c r="M3" s="9">
        <f>$B$3*'SYFAFE (for Natural Gas)'!M23</f>
        <v>4.804424653281979E-5</v>
      </c>
      <c r="N3" s="9">
        <f>$B$3*'SYFAFE (for Natural Gas)'!N23</f>
        <v>4.7713617152989034E-5</v>
      </c>
      <c r="O3" s="9">
        <f>$B$3*'SYFAFE (for Natural Gas)'!O23</f>
        <v>4.7382910721977366E-5</v>
      </c>
      <c r="P3" s="9">
        <f>$B$3*'SYFAFE (for Natural Gas)'!P23</f>
        <v>4.7103929269124953E-5</v>
      </c>
      <c r="Q3" s="9">
        <f>$B$3*'SYFAFE (for Natural Gas)'!Q23</f>
        <v>4.6737979785463323E-5</v>
      </c>
      <c r="R3" s="9">
        <f>$B$3*'SYFAFE (for Natural Gas)'!R23</f>
        <v>4.6541452384184855E-5</v>
      </c>
      <c r="S3" s="9">
        <f>$B$3*'SYFAFE (for Natural Gas)'!S23</f>
        <v>4.627356140901797E-5</v>
      </c>
      <c r="T3" s="9">
        <f>$B$3*'SYFAFE (for Natural Gas)'!T23</f>
        <v>4.6168444402197085E-5</v>
      </c>
      <c r="U3" s="9">
        <f>$B$3*'SYFAFE (for Natural Gas)'!U23</f>
        <v>4.6102615766063227E-5</v>
      </c>
      <c r="V3" s="9">
        <f>$B$3*'SYFAFE (for Natural Gas)'!V23</f>
        <v>4.606131405484553E-5</v>
      </c>
      <c r="W3" s="9">
        <f>$B$3*'SYFAFE (for Natural Gas)'!W23</f>
        <v>4.6036447688481661E-5</v>
      </c>
      <c r="X3" s="9">
        <f>$B$3*'SYFAFE (for Natural Gas)'!X23</f>
        <v>4.5995904638367555E-5</v>
      </c>
      <c r="Y3" s="9">
        <f>$B$3*'SYFAFE (for Natural Gas)'!Y23</f>
        <v>4.5977946891812318E-5</v>
      </c>
      <c r="Z3" s="9">
        <f>$B$3*'SYFAFE (for Natural Gas)'!Z23</f>
        <v>4.5964015596959348E-5</v>
      </c>
      <c r="AA3" s="9">
        <f>$B$3*'SYFAFE (for Natural Gas)'!AA23</f>
        <v>4.5940059922087187E-5</v>
      </c>
      <c r="AB3" s="9">
        <f>$B$3*'SYFAFE (for Natural Gas)'!AB23</f>
        <v>4.5934691352633315E-5</v>
      </c>
      <c r="AC3" s="9">
        <f>$B$3*'SYFAFE (for Natural Gas)'!AC23</f>
        <v>4.5834508127840018E-5</v>
      </c>
      <c r="AD3" s="9">
        <f>$B$3*'SYFAFE (for Natural Gas)'!AD23</f>
        <v>4.5724322486965596E-5</v>
      </c>
      <c r="AE3" s="9">
        <f>$B$3*'SYFAFE (for Natural Gas)'!AE23</f>
        <v>4.5610378581154089E-5</v>
      </c>
      <c r="AF3" s="9">
        <f>$B$3*'SYFAFE (for Natural Gas)'!AF23</f>
        <v>4.5490184987986883E-5</v>
      </c>
      <c r="AG3" s="9"/>
      <c r="AH3" s="9"/>
      <c r="AI3" s="9"/>
    </row>
    <row r="4" spans="1:35">
      <c r="A4" t="s">
        <v>3036</v>
      </c>
      <c r="B4" s="9">
        <f t="shared" ref="B4:AF4" si="0">B$5</f>
        <v>9.1726568007569835E-4</v>
      </c>
      <c r="C4" s="9">
        <f t="shared" si="0"/>
        <v>9.171943323501193E-4</v>
      </c>
      <c r="D4" s="9">
        <f t="shared" si="0"/>
        <v>9.1377867605157937E-4</v>
      </c>
      <c r="E4" s="9">
        <f t="shared" si="0"/>
        <v>9.199067106357607E-4</v>
      </c>
      <c r="F4" s="9">
        <f t="shared" si="0"/>
        <v>9.3326189207138021E-4</v>
      </c>
      <c r="G4" s="9">
        <f t="shared" si="0"/>
        <v>9.501973815212656E-4</v>
      </c>
      <c r="H4" s="9">
        <f t="shared" si="0"/>
        <v>9.673003571642895E-4</v>
      </c>
      <c r="I4" s="9">
        <f t="shared" si="0"/>
        <v>9.8518242327032312E-4</v>
      </c>
      <c r="J4" s="9">
        <f t="shared" si="0"/>
        <v>9.9352327497662161E-4</v>
      </c>
      <c r="K4" s="9">
        <f t="shared" si="0"/>
        <v>1.004465782297699E-3</v>
      </c>
      <c r="L4" s="9">
        <f t="shared" si="0"/>
        <v>1.0075719454486925E-3</v>
      </c>
      <c r="M4" s="9">
        <f t="shared" si="0"/>
        <v>1.0106001470075441E-3</v>
      </c>
      <c r="N4" s="9">
        <f t="shared" si="0"/>
        <v>1.0051841924698308E-3</v>
      </c>
      <c r="O4" s="9">
        <f t="shared" si="0"/>
        <v>9.942028654084693E-4</v>
      </c>
      <c r="P4" s="9">
        <f t="shared" si="0"/>
        <v>9.8421545453845124E-4</v>
      </c>
      <c r="Q4" s="9">
        <f t="shared" si="0"/>
        <v>9.7610389078062426E-4</v>
      </c>
      <c r="R4" s="9">
        <f t="shared" si="0"/>
        <v>9.6773294981204782E-4</v>
      </c>
      <c r="S4" s="9">
        <f t="shared" si="0"/>
        <v>9.6089572549098935E-4</v>
      </c>
      <c r="T4" s="9">
        <f t="shared" si="0"/>
        <v>9.5604489446691457E-4</v>
      </c>
      <c r="U4" s="9">
        <f t="shared" si="0"/>
        <v>9.5075942279236917E-4</v>
      </c>
      <c r="V4" s="9">
        <f t="shared" si="0"/>
        <v>9.4503093775554002E-4</v>
      </c>
      <c r="W4" s="9">
        <f t="shared" si="0"/>
        <v>9.4148930712258214E-4</v>
      </c>
      <c r="X4" s="9">
        <f t="shared" si="0"/>
        <v>9.3971357715667185E-4</v>
      </c>
      <c r="Y4" s="9">
        <f t="shared" si="0"/>
        <v>9.3824821573305103E-4</v>
      </c>
      <c r="Z4" s="9">
        <f t="shared" si="0"/>
        <v>9.376140525728466E-4</v>
      </c>
      <c r="AA4" s="9">
        <f t="shared" si="0"/>
        <v>9.3753758570487859E-4</v>
      </c>
      <c r="AB4" s="9">
        <f t="shared" si="0"/>
        <v>9.3659578913226032E-4</v>
      </c>
      <c r="AC4" s="9">
        <f t="shared" si="0"/>
        <v>9.3626387470227177E-4</v>
      </c>
      <c r="AD4" s="9">
        <f t="shared" si="0"/>
        <v>9.3563637320242849E-4</v>
      </c>
      <c r="AE4" s="9">
        <f t="shared" si="0"/>
        <v>9.3050796462048051E-4</v>
      </c>
      <c r="AF4" s="9">
        <f t="shared" si="0"/>
        <v>9.2604384278286843E-4</v>
      </c>
      <c r="AG4" s="9"/>
      <c r="AH4" s="9"/>
      <c r="AI4" s="9"/>
    </row>
    <row r="5" spans="1:35">
      <c r="A5" t="s">
        <v>3037</v>
      </c>
      <c r="B5" s="16">
        <f>'Calculations Etc'!E89*'Calculations Etc'!B9</f>
        <v>9.1726568007569835E-4</v>
      </c>
      <c r="C5" s="16">
        <f>'Calculations Etc'!F89*'Calculations Etc'!C9</f>
        <v>9.171943323501193E-4</v>
      </c>
      <c r="D5" s="16">
        <f>'Calculations Etc'!G89*'Calculations Etc'!D9</f>
        <v>9.1377867605157937E-4</v>
      </c>
      <c r="E5" s="16">
        <f>'Calculations Etc'!H89*'Calculations Etc'!E9</f>
        <v>9.199067106357607E-4</v>
      </c>
      <c r="F5" s="16">
        <f>'Calculations Etc'!I89*'Calculations Etc'!F9</f>
        <v>9.3326189207138021E-4</v>
      </c>
      <c r="G5" s="16">
        <f>'Calculations Etc'!J89*'Calculations Etc'!G9</f>
        <v>9.501973815212656E-4</v>
      </c>
      <c r="H5" s="16">
        <f>'Calculations Etc'!K89*'Calculations Etc'!H9</f>
        <v>9.673003571642895E-4</v>
      </c>
      <c r="I5" s="16">
        <f>'Calculations Etc'!L89*'Calculations Etc'!I9</f>
        <v>9.8518242327032312E-4</v>
      </c>
      <c r="J5" s="16">
        <f>'Calculations Etc'!M89*'Calculations Etc'!J9</f>
        <v>9.9352327497662161E-4</v>
      </c>
      <c r="K5" s="16">
        <f>'Calculations Etc'!N89*'Calculations Etc'!K9</f>
        <v>1.004465782297699E-3</v>
      </c>
      <c r="L5" s="16">
        <f>'Calculations Etc'!O89*'Calculations Etc'!L9</f>
        <v>1.0075719454486925E-3</v>
      </c>
      <c r="M5" s="16">
        <f>'Calculations Etc'!P89*'Calculations Etc'!M9</f>
        <v>1.0106001470075441E-3</v>
      </c>
      <c r="N5" s="16">
        <f>'Calculations Etc'!Q89*'Calculations Etc'!N9</f>
        <v>1.0051841924698308E-3</v>
      </c>
      <c r="O5" s="16">
        <f>'Calculations Etc'!R89*'Calculations Etc'!O9</f>
        <v>9.942028654084693E-4</v>
      </c>
      <c r="P5" s="16">
        <f>'Calculations Etc'!S89*'Calculations Etc'!P9</f>
        <v>9.8421545453845124E-4</v>
      </c>
      <c r="Q5" s="16">
        <f>'Calculations Etc'!T89*'Calculations Etc'!Q9</f>
        <v>9.7610389078062426E-4</v>
      </c>
      <c r="R5" s="16">
        <f>'Calculations Etc'!U89*'Calculations Etc'!R9</f>
        <v>9.6773294981204782E-4</v>
      </c>
      <c r="S5" s="16">
        <f>'Calculations Etc'!V89*'Calculations Etc'!S9</f>
        <v>9.6089572549098935E-4</v>
      </c>
      <c r="T5" s="16">
        <f>'Calculations Etc'!W89*'Calculations Etc'!T9</f>
        <v>9.5604489446691457E-4</v>
      </c>
      <c r="U5" s="16">
        <f>'Calculations Etc'!X89*'Calculations Etc'!U9</f>
        <v>9.5075942279236917E-4</v>
      </c>
      <c r="V5" s="16">
        <f>'Calculations Etc'!Y89*'Calculations Etc'!V9</f>
        <v>9.4503093775554002E-4</v>
      </c>
      <c r="W5" s="16">
        <f>'Calculations Etc'!Z89*'Calculations Etc'!W9</f>
        <v>9.4148930712258214E-4</v>
      </c>
      <c r="X5" s="16">
        <f>'Calculations Etc'!AA89*'Calculations Etc'!X9</f>
        <v>9.3971357715667185E-4</v>
      </c>
      <c r="Y5" s="16">
        <f>'Calculations Etc'!AB89*'Calculations Etc'!Y9</f>
        <v>9.3824821573305103E-4</v>
      </c>
      <c r="Z5" s="16">
        <f>'Calculations Etc'!AC89*'Calculations Etc'!Z9</f>
        <v>9.376140525728466E-4</v>
      </c>
      <c r="AA5" s="16">
        <f>'Calculations Etc'!AD89*'Calculations Etc'!AA9</f>
        <v>9.3753758570487859E-4</v>
      </c>
      <c r="AB5" s="16">
        <f>'Calculations Etc'!AE89*'Calculations Etc'!AB9</f>
        <v>9.3659578913226032E-4</v>
      </c>
      <c r="AC5" s="16">
        <f>'Calculations Etc'!AF89*'Calculations Etc'!AC9</f>
        <v>9.3626387470227177E-4</v>
      </c>
      <c r="AD5" s="16">
        <f>'Calculations Etc'!AG89*'Calculations Etc'!AD9</f>
        <v>9.3563637320242849E-4</v>
      </c>
      <c r="AE5" s="16">
        <f>'Calculations Etc'!AH89*'Calculations Etc'!AE9</f>
        <v>9.3050796462048051E-4</v>
      </c>
      <c r="AF5" s="16">
        <f>'Calculations Etc'!AI89*'Calculations Etc'!AF9</f>
        <v>9.2604384278286843E-4</v>
      </c>
      <c r="AG5" s="16"/>
      <c r="AH5" s="16"/>
      <c r="AI5" s="16"/>
    </row>
    <row r="6" spans="1:35">
      <c r="A6" t="s">
        <v>3038</v>
      </c>
      <c r="B6" s="9">
        <f>B4*(1-'Calculations Etc'!$B$20)+B2*'Calculations Etc'!$B$20</f>
        <v>2.0339550568340167E-3</v>
      </c>
      <c r="C6" s="9">
        <f>C4*(1-'Calculations Etc'!$B$20)+C2*'Calculations Etc'!$B$20</f>
        <v>2.0607567001911598E-3</v>
      </c>
      <c r="D6" s="9">
        <f>D4*(1-'Calculations Etc'!$B$20)+D2*'Calculations Etc'!$B$20</f>
        <v>2.0860534046904704E-3</v>
      </c>
      <c r="E6" s="9">
        <f>E4*(1-'Calculations Etc'!$B$20)+E2*'Calculations Etc'!$B$20</f>
        <v>2.1156447700870053E-3</v>
      </c>
      <c r="F6" s="9">
        <f>F4*(1-'Calculations Etc'!$B$20)+F2*'Calculations Etc'!$B$20</f>
        <v>2.1484883515666881E-3</v>
      </c>
      <c r="G6" s="9">
        <f>G4*(1-'Calculations Etc'!$B$20)+G2*'Calculations Etc'!$B$20</f>
        <v>2.1829430716527902E-3</v>
      </c>
      <c r="H6" s="9">
        <f>H4*(1-'Calculations Etc'!$B$20)+H2*'Calculations Etc'!$B$20</f>
        <v>2.2174731605258046E-3</v>
      </c>
      <c r="I6" s="9">
        <f>I4*(1-'Calculations Etc'!$B$20)+I2*'Calculations Etc'!$B$20</f>
        <v>2.2523538401071738E-3</v>
      </c>
      <c r="J6" s="9">
        <f>J4*(1-'Calculations Etc'!$B$20)+J2*'Calculations Etc'!$B$20</f>
        <v>2.2829409732086615E-3</v>
      </c>
      <c r="K6" s="9">
        <f>K4*(1-'Calculations Etc'!$B$20)+K2*'Calculations Etc'!$B$20</f>
        <v>2.3146988513368001E-3</v>
      </c>
      <c r="L6" s="9">
        <f>L4*(1-'Calculations Etc'!$B$20)+L2*'Calculations Etc'!$B$20</f>
        <v>2.3429303745884011E-3</v>
      </c>
      <c r="M6" s="9">
        <f>M4*(1-'Calculations Etc'!$B$20)+M2*'Calculations Etc'!$B$20</f>
        <v>2.371126815123538E-3</v>
      </c>
      <c r="N6" s="9">
        <f>N4*(1-'Calculations Etc'!$B$20)+N2*'Calculations Etc'!$B$20</f>
        <v>2.3955233854152207E-3</v>
      </c>
      <c r="O6" s="9">
        <f>O4*(1-'Calculations Etc'!$B$20)+O2*'Calculations Etc'!$B$20</f>
        <v>2.417415538071262E-3</v>
      </c>
      <c r="P6" s="9">
        <f>P4*(1-'Calculations Etc'!$B$20)+P2*'Calculations Etc'!$B$20</f>
        <v>2.4397549530134075E-3</v>
      </c>
      <c r="Q6" s="9">
        <f>Q4*(1-'Calculations Etc'!$B$20)+Q2*'Calculations Etc'!$B$20</f>
        <v>2.4629384991560386E-3</v>
      </c>
      <c r="R6" s="9">
        <f>R4*(1-'Calculations Etc'!$B$20)+R2*'Calculations Etc'!$B$20</f>
        <v>2.4860053255538334E-3</v>
      </c>
      <c r="S6" s="9">
        <f>S4*(1-'Calculations Etc'!$B$20)+S2*'Calculations Etc'!$B$20</f>
        <v>2.5097623244430102E-3</v>
      </c>
      <c r="T6" s="9">
        <f>T4*(1-'Calculations Etc'!$B$20)+T2*'Calculations Etc'!$B$20</f>
        <v>2.5344132003158304E-3</v>
      </c>
      <c r="U6" s="9">
        <f>U4*(1-'Calculations Etc'!$B$20)+U2*'Calculations Etc'!$B$20</f>
        <v>2.5588684878959387E-3</v>
      </c>
      <c r="V6" s="9">
        <f>V4*(1-'Calculations Etc'!$B$20)+V2*'Calculations Etc'!$B$20</f>
        <v>2.5831244194630195E-3</v>
      </c>
      <c r="W6" s="9">
        <f>W4*(1-'Calculations Etc'!$B$20)+W2*'Calculations Etc'!$B$20</f>
        <v>2.6083644355118425E-3</v>
      </c>
      <c r="X6" s="9">
        <f>X4*(1-'Calculations Etc'!$B$20)+X2*'Calculations Etc'!$B$20</f>
        <v>2.6343991068608361E-3</v>
      </c>
      <c r="Y6" s="9">
        <f>Y4*(1-'Calculations Etc'!$B$20)+Y2*'Calculations Etc'!$B$20</f>
        <v>2.6605734440538604E-3</v>
      </c>
      <c r="Z6" s="9">
        <f>Z4*(1-'Calculations Etc'!$B$20)+Z2*'Calculations Etc'!$B$20</f>
        <v>2.6871218204654224E-3</v>
      </c>
      <c r="AA6" s="9">
        <f>AA4*(1-'Calculations Etc'!$B$20)+AA2*'Calculations Etc'!$B$20</f>
        <v>2.7139211602084904E-3</v>
      </c>
      <c r="AB6" s="9">
        <f>AB4*(1-'Calculations Etc'!$B$20)+AB2*'Calculations Etc'!$B$20</f>
        <v>2.740331101584466E-3</v>
      </c>
      <c r="AC6" s="9">
        <f>AC4*(1-'Calculations Etc'!$B$20)+AC2*'Calculations Etc'!$B$20</f>
        <v>2.767015489924625E-3</v>
      </c>
      <c r="AD6" s="9">
        <f>AD4*(1-'Calculations Etc'!$B$20)+AD2*'Calculations Etc'!$B$20</f>
        <v>2.7935668640833491E-3</v>
      </c>
      <c r="AE6" s="9">
        <f>AE4*(1-'Calculations Etc'!$B$20)+AE2*'Calculations Etc'!$B$20</f>
        <v>2.8180928300551261E-3</v>
      </c>
      <c r="AF6" s="9">
        <f>AF4*(1-'Calculations Etc'!$B$20)+AF2*'Calculations Etc'!$B$20</f>
        <v>2.8429177250618542E-3</v>
      </c>
      <c r="AG6" s="9"/>
      <c r="AH6" s="9"/>
      <c r="AI6" s="9"/>
    </row>
    <row r="7" spans="1:35">
      <c r="A7" t="s">
        <v>3039</v>
      </c>
      <c r="B7" s="9">
        <f>B5*'Calculations Etc'!$B$39</f>
        <v>7.1088090205866626E-4</v>
      </c>
      <c r="C7" s="9">
        <f>C5*'Calculations Etc'!$B$39</f>
        <v>7.1082560757134252E-4</v>
      </c>
      <c r="D7" s="9">
        <f>D5*'Calculations Etc'!$B$39</f>
        <v>7.0817847393997403E-4</v>
      </c>
      <c r="E7" s="9">
        <f>E5*'Calculations Etc'!$B$39</f>
        <v>7.1292770074271453E-4</v>
      </c>
      <c r="F7" s="9">
        <f>F5*'Calculations Etc'!$B$39</f>
        <v>7.2327796635531969E-4</v>
      </c>
      <c r="G7" s="9">
        <f>G5*'Calculations Etc'!$B$39</f>
        <v>7.3640297067898081E-4</v>
      </c>
      <c r="H7" s="9">
        <f>H5*'Calculations Etc'!$B$39</f>
        <v>7.4965777680232443E-4</v>
      </c>
      <c r="I7" s="9">
        <f>I5*'Calculations Etc'!$B$39</f>
        <v>7.635163780345004E-4</v>
      </c>
      <c r="J7" s="9">
        <f>J5*'Calculations Etc'!$B$39</f>
        <v>7.6998053810688172E-4</v>
      </c>
      <c r="K7" s="9">
        <f>K5*'Calculations Etc'!$B$39</f>
        <v>7.7846098128071676E-4</v>
      </c>
      <c r="L7" s="9">
        <f>L5*'Calculations Etc'!$B$39</f>
        <v>7.808682577227367E-4</v>
      </c>
      <c r="M7" s="9">
        <f>M5*'Calculations Etc'!$B$39</f>
        <v>7.8321511393084672E-4</v>
      </c>
      <c r="N7" s="9">
        <f>N5*'Calculations Etc'!$B$39</f>
        <v>7.7901774916411888E-4</v>
      </c>
      <c r="O7" s="9">
        <f>O5*'Calculations Etc'!$B$39</f>
        <v>7.7050722069156368E-4</v>
      </c>
      <c r="P7" s="9">
        <f>P5*'Calculations Etc'!$B$39</f>
        <v>7.6276697726729975E-4</v>
      </c>
      <c r="Q7" s="9">
        <f>Q5*'Calculations Etc'!$B$39</f>
        <v>7.5648051535498386E-4</v>
      </c>
      <c r="R7" s="9">
        <f>R5*'Calculations Etc'!$B$39</f>
        <v>7.4999303610433709E-4</v>
      </c>
      <c r="S7" s="9">
        <f>S5*'Calculations Etc'!$B$39</f>
        <v>7.4469418725551682E-4</v>
      </c>
      <c r="T7" s="9">
        <f>T5*'Calculations Etc'!$B$39</f>
        <v>7.4093479321185878E-4</v>
      </c>
      <c r="U7" s="9">
        <f>U5*'Calculations Etc'!$B$39</f>
        <v>7.3683855266408612E-4</v>
      </c>
      <c r="V7" s="9">
        <f>V5*'Calculations Etc'!$B$39</f>
        <v>7.3239897676054353E-4</v>
      </c>
      <c r="W7" s="9">
        <f>W5*'Calculations Etc'!$B$39</f>
        <v>7.2965421302000121E-4</v>
      </c>
      <c r="X7" s="9">
        <f>X5*'Calculations Etc'!$B$39</f>
        <v>7.2827802229642074E-4</v>
      </c>
      <c r="Y7" s="9">
        <f>Y5*'Calculations Etc'!$B$39</f>
        <v>7.2714236719311452E-4</v>
      </c>
      <c r="Z7" s="9">
        <f>Z5*'Calculations Etc'!$B$39</f>
        <v>7.2665089074395615E-4</v>
      </c>
      <c r="AA7" s="9">
        <f>AA5*'Calculations Etc'!$B$39</f>
        <v>7.265916289212809E-4</v>
      </c>
      <c r="AB7" s="9">
        <f>AB5*'Calculations Etc'!$B$39</f>
        <v>7.2586173657750175E-4</v>
      </c>
      <c r="AC7" s="9">
        <f>AC5*'Calculations Etc'!$B$39</f>
        <v>7.2560450289426066E-4</v>
      </c>
      <c r="AD7" s="9">
        <f>AD5*'Calculations Etc'!$B$39</f>
        <v>7.2511818923188208E-4</v>
      </c>
      <c r="AE7" s="9">
        <f>AE5*'Calculations Etc'!$B$39</f>
        <v>7.2114367258087244E-4</v>
      </c>
      <c r="AF7" s="9">
        <f>AF5*'Calculations Etc'!$B$39</f>
        <v>7.1768397815672304E-4</v>
      </c>
      <c r="AG7" s="9"/>
      <c r="AH7" s="9"/>
      <c r="AI7" s="9"/>
    </row>
    <row r="8" spans="1:35">
      <c r="A8" t="s">
        <v>3040</v>
      </c>
      <c r="B8" s="9">
        <f>B5*'Calculations Etc'!$B$35</f>
        <v>2.7517970402270945E-3</v>
      </c>
      <c r="C8" s="9">
        <f>C5*'Calculations Etc'!$B$35</f>
        <v>2.7515829970503575E-3</v>
      </c>
      <c r="D8" s="9">
        <f>D5*'Calculations Etc'!$B$35</f>
        <v>2.7413360281547377E-3</v>
      </c>
      <c r="E8" s="9">
        <f>E5*'Calculations Etc'!$B$35</f>
        <v>2.7597201319072818E-3</v>
      </c>
      <c r="F8" s="9">
        <f>F5*'Calculations Etc'!$B$35</f>
        <v>2.7997856762141402E-3</v>
      </c>
      <c r="G8" s="9">
        <f>G5*'Calculations Etc'!$B$35</f>
        <v>2.8505921445637966E-3</v>
      </c>
      <c r="H8" s="9">
        <f>H5*'Calculations Etc'!$B$35</f>
        <v>2.9019010714928682E-3</v>
      </c>
      <c r="I8" s="9">
        <f>I5*'Calculations Etc'!$B$35</f>
        <v>2.9555472698109689E-3</v>
      </c>
      <c r="J8" s="9">
        <f>J5*'Calculations Etc'!$B$35</f>
        <v>2.9805698249298642E-3</v>
      </c>
      <c r="K8" s="9">
        <f>K5*'Calculations Etc'!$B$35</f>
        <v>3.0133973468930964E-3</v>
      </c>
      <c r="L8" s="9">
        <f>L5*'Calculations Etc'!$B$35</f>
        <v>3.0227158363460771E-3</v>
      </c>
      <c r="M8" s="9">
        <f>M5*'Calculations Etc'!$B$35</f>
        <v>3.0318004410226319E-3</v>
      </c>
      <c r="N8" s="9">
        <f>N5*'Calculations Etc'!$B$35</f>
        <v>3.0155525774094917E-3</v>
      </c>
      <c r="O8" s="9">
        <f>O5*'Calculations Etc'!$B$35</f>
        <v>2.9826085962254075E-3</v>
      </c>
      <c r="P8" s="9">
        <f>P5*'Calculations Etc'!$B$35</f>
        <v>2.9526463636153533E-3</v>
      </c>
      <c r="Q8" s="9">
        <f>Q5*'Calculations Etc'!$B$35</f>
        <v>2.9283116723418726E-3</v>
      </c>
      <c r="R8" s="9">
        <f>R5*'Calculations Etc'!$B$35</f>
        <v>2.903198849436143E-3</v>
      </c>
      <c r="S8" s="9">
        <f>S5*'Calculations Etc'!$B$35</f>
        <v>2.8826871764729678E-3</v>
      </c>
      <c r="T8" s="9">
        <f>T5*'Calculations Etc'!$B$35</f>
        <v>2.8681346834007432E-3</v>
      </c>
      <c r="U8" s="9">
        <f>U5*'Calculations Etc'!$B$35</f>
        <v>2.8522782683771072E-3</v>
      </c>
      <c r="V8" s="9">
        <f>V5*'Calculations Etc'!$B$35</f>
        <v>2.8350928132666198E-3</v>
      </c>
      <c r="W8" s="9">
        <f>W5*'Calculations Etc'!$B$35</f>
        <v>2.8244679213677462E-3</v>
      </c>
      <c r="X8" s="9">
        <f>X5*'Calculations Etc'!$B$35</f>
        <v>2.8191407314700151E-3</v>
      </c>
      <c r="Y8" s="9">
        <f>Y5*'Calculations Etc'!$B$35</f>
        <v>2.8147446471991529E-3</v>
      </c>
      <c r="Z8" s="9">
        <f>Z5*'Calculations Etc'!$B$35</f>
        <v>2.8128421577185395E-3</v>
      </c>
      <c r="AA8" s="9">
        <f>AA5*'Calculations Etc'!$B$35</f>
        <v>2.8126127571146352E-3</v>
      </c>
      <c r="AB8" s="9">
        <f>AB5*'Calculations Etc'!$B$35</f>
        <v>2.8097873673967808E-3</v>
      </c>
      <c r="AC8" s="9">
        <f>AC5*'Calculations Etc'!$B$35</f>
        <v>2.808791624106815E-3</v>
      </c>
      <c r="AD8" s="9">
        <f>AD5*'Calculations Etc'!$B$35</f>
        <v>2.8069091196072852E-3</v>
      </c>
      <c r="AE8" s="9">
        <f>AE5*'Calculations Etc'!$B$35</f>
        <v>2.7915238938614412E-3</v>
      </c>
      <c r="AF8" s="9">
        <f>AF5*'Calculations Etc'!$B$35</f>
        <v>2.778131528348605E-3</v>
      </c>
      <c r="AG8" s="9"/>
      <c r="AH8" s="9"/>
      <c r="AI8"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F8" sqref="F8"/>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B$4/(1-'Calculations Etc'!$B$17)</f>
        <v>2.9575199626408486E-3</v>
      </c>
      <c r="C2" s="9">
        <f>$B2+$B2*(C$1-$B$1)/($AG$1-$B$1)*'NAP F28'!$B$24</f>
        <v>2.9567929428628696E-3</v>
      </c>
      <c r="D2" s="9">
        <f>$B2+$B2*(D$1-$B$1)/($AG$1-$B$1)*'NAP F28'!$B$24</f>
        <v>2.9560659230848901E-3</v>
      </c>
      <c r="E2" s="9">
        <f>$B2+$B2*(E$1-$B$1)/($AG$1-$B$1)*'NAP F28'!$B$24</f>
        <v>2.9553389033069111E-3</v>
      </c>
      <c r="F2" s="9">
        <f>$B2+$B2*(F$1-$B$1)/($AG$1-$B$1)*'NAP F28'!$B$24</f>
        <v>2.9546118835289321E-3</v>
      </c>
      <c r="G2" s="9">
        <f>$B2+$B2*(G$1-$B$1)/($AG$1-$B$1)*'NAP F28'!$B$24</f>
        <v>2.9538848637509531E-3</v>
      </c>
      <c r="H2" s="9">
        <f>$B2+$B2*(H$1-$B$1)/($AG$1-$B$1)*'NAP F28'!$B$24</f>
        <v>2.9531578439729736E-3</v>
      </c>
      <c r="I2" s="9">
        <f>$B2+$B2*(I$1-$B$1)/($AG$1-$B$1)*'NAP F28'!$B$24</f>
        <v>2.9524308241949946E-3</v>
      </c>
      <c r="J2" s="9">
        <f>$B2+$B2*(J$1-$B$1)/($AG$1-$B$1)*'NAP F28'!$B$24</f>
        <v>2.9517038044170156E-3</v>
      </c>
      <c r="K2" s="9">
        <f>$B2+$B2*(K$1-$B$1)/($AG$1-$B$1)*'NAP F28'!$B$24</f>
        <v>2.9509767846390362E-3</v>
      </c>
      <c r="L2" s="9">
        <f>$B2+$B2*(L$1-$B$1)/($AG$1-$B$1)*'NAP F28'!$B$24</f>
        <v>2.9502497648610571E-3</v>
      </c>
      <c r="M2" s="9">
        <f>$B2+$B2*(M$1-$B$1)/($AG$1-$B$1)*'NAP F28'!$B$24</f>
        <v>2.9495227450830781E-3</v>
      </c>
      <c r="N2" s="9">
        <f>$B2+$B2*(N$1-$B$1)/($AG$1-$B$1)*'NAP F28'!$B$24</f>
        <v>2.9487957253050991E-3</v>
      </c>
      <c r="O2" s="9">
        <f>$B2+$B2*(O$1-$B$1)/($AG$1-$B$1)*'NAP F28'!$B$24</f>
        <v>2.9480687055271197E-3</v>
      </c>
      <c r="P2" s="9">
        <f>$B2+$B2*(P$1-$B$1)/($AG$1-$B$1)*'NAP F28'!$B$24</f>
        <v>2.9473416857491407E-3</v>
      </c>
      <c r="Q2" s="9">
        <f>$B2+$B2*(Q$1-$B$1)/($AG$1-$B$1)*'NAP F28'!$B$24</f>
        <v>2.9466146659711616E-3</v>
      </c>
      <c r="R2" s="9">
        <f>$B2+$B2*(R$1-$B$1)/($AG$1-$B$1)*'NAP F28'!$B$24</f>
        <v>2.9458876461931822E-3</v>
      </c>
      <c r="S2" s="9">
        <f>$B2+$B2*(S$1-$B$1)/($AG$1-$B$1)*'NAP F28'!$B$24</f>
        <v>2.9451606264152032E-3</v>
      </c>
      <c r="T2" s="9">
        <f>$B2+$B2*(T$1-$B$1)/($AG$1-$B$1)*'NAP F28'!$B$24</f>
        <v>2.9444336066372242E-3</v>
      </c>
      <c r="U2" s="9">
        <f>$B2+$B2*(U$1-$B$1)/($AG$1-$B$1)*'NAP F28'!$B$24</f>
        <v>2.9437065868592452E-3</v>
      </c>
      <c r="V2" s="9">
        <f>$B2+$B2*(V$1-$B$1)/($AG$1-$B$1)*'NAP F28'!$B$24</f>
        <v>2.9429795670812657E-3</v>
      </c>
      <c r="W2" s="9">
        <f>$B2+$B2*(W$1-$B$1)/($AG$1-$B$1)*'NAP F28'!$B$24</f>
        <v>2.9422525473032867E-3</v>
      </c>
      <c r="X2" s="9">
        <f>$B2+$B2*(X$1-$B$1)/($AG$1-$B$1)*'NAP F28'!$B$24</f>
        <v>2.9415255275253077E-3</v>
      </c>
      <c r="Y2" s="9">
        <f>$B2+$B2*(Y$1-$B$1)/($AG$1-$B$1)*'NAP F28'!$B$24</f>
        <v>2.9407985077473287E-3</v>
      </c>
      <c r="Z2" s="9">
        <f>$B2+$B2*(Z$1-$B$1)/($AG$1-$B$1)*'NAP F28'!$B$24</f>
        <v>2.9400714879693492E-3</v>
      </c>
      <c r="AA2" s="9">
        <f>$B2+$B2*(AA$1-$B$1)/($AG$1-$B$1)*'NAP F28'!$B$24</f>
        <v>2.9393444681913702E-3</v>
      </c>
      <c r="AB2" s="9">
        <f>$B2+$B2*(AB$1-$B$1)/($AG$1-$B$1)*'NAP F28'!$B$24</f>
        <v>2.9386174484133912E-3</v>
      </c>
      <c r="AC2" s="9">
        <f>$B2+$B2*(AC$1-$B$1)/($AG$1-$B$1)*'NAP F28'!$B$24</f>
        <v>2.9378904286354117E-3</v>
      </c>
      <c r="AD2" s="9">
        <f>$B2+$B2*(AD$1-$B$1)/($AG$1-$B$1)*'NAP F28'!$B$24</f>
        <v>2.9371634088574327E-3</v>
      </c>
      <c r="AE2" s="9">
        <f>$B2+$B2*(AE$1-$B$1)/($AG$1-$B$1)*'NAP F28'!$B$24</f>
        <v>2.9364363890794537E-3</v>
      </c>
      <c r="AF2" s="9">
        <f>$B2+$B2*(AF$1-$B$1)/($AG$1-$B$1)*'NAP F28'!$B$24</f>
        <v>2.9357093693014747E-3</v>
      </c>
      <c r="AG2" s="9"/>
      <c r="AH2" s="9"/>
      <c r="AI2" s="9"/>
    </row>
    <row r="3" spans="1:35">
      <c r="A3" t="s">
        <v>3035</v>
      </c>
      <c r="B3" s="9">
        <f>'SYFAFE (for Natural Gas)'!C12</f>
        <v>5.313315055640457E-5</v>
      </c>
      <c r="C3" s="9">
        <f>$B$3*'SYFAFE (for Natural Gas)'!C24</f>
        <v>5.4149167849334034E-5</v>
      </c>
      <c r="D3" s="9">
        <f>$B$3*'SYFAFE (for Natural Gas)'!D24</f>
        <v>5.3979060400293998E-5</v>
      </c>
      <c r="E3" s="9">
        <f>$B$3*'SYFAFE (for Natural Gas)'!E24</f>
        <v>5.4527690685831433E-5</v>
      </c>
      <c r="F3" s="9">
        <f>$B$3*'SYFAFE (for Natural Gas)'!F24</f>
        <v>5.5741539485755196E-5</v>
      </c>
      <c r="G3" s="9">
        <f>$B$3*'SYFAFE (for Natural Gas)'!G24</f>
        <v>5.7271064489654943E-5</v>
      </c>
      <c r="H3" s="9">
        <f>$B$3*'SYFAFE (for Natural Gas)'!H24</f>
        <v>5.8912386356620709E-5</v>
      </c>
      <c r="I3" s="9">
        <f>$B$3*'SYFAFE (for Natural Gas)'!I24</f>
        <v>6.0720061502735144E-5</v>
      </c>
      <c r="J3" s="9">
        <f>$B$3*'SYFAFE (for Natural Gas)'!J24</f>
        <v>6.1854978978605289E-5</v>
      </c>
      <c r="K3" s="9">
        <f>$B$3*'SYFAFE (for Natural Gas)'!K24</f>
        <v>6.3085137414865006E-5</v>
      </c>
      <c r="L3" s="9">
        <f>$B$3*'SYFAFE (for Natural Gas)'!L24</f>
        <v>6.3993766475099178E-5</v>
      </c>
      <c r="M3" s="9">
        <f>$B$3*'SYFAFE (for Natural Gas)'!M24</f>
        <v>6.4729607715855012E-5</v>
      </c>
      <c r="N3" s="9">
        <f>$B$3*'SYFAFE (for Natural Gas)'!N24</f>
        <v>6.5037466055804173E-5</v>
      </c>
      <c r="O3" s="9">
        <f>$B$3*'SYFAFE (for Natural Gas)'!O24</f>
        <v>6.5019753788873289E-5</v>
      </c>
      <c r="P3" s="9">
        <f>$B$3*'SYFAFE (for Natural Gas)'!P24</f>
        <v>6.5024042904518594E-5</v>
      </c>
      <c r="Q3" s="9">
        <f>$B$3*'SYFAFE (for Natural Gas)'!Q24</f>
        <v>6.4992203770162423E-5</v>
      </c>
      <c r="R3" s="9">
        <f>$B$3*'SYFAFE (for Natural Gas)'!R24</f>
        <v>6.4893465936876393E-5</v>
      </c>
      <c r="S3" s="9">
        <f>$B$3*'SYFAFE (for Natural Gas)'!S24</f>
        <v>6.4839058139957943E-5</v>
      </c>
      <c r="T3" s="9">
        <f>$B$3*'SYFAFE (for Natural Gas)'!T24</f>
        <v>6.489894253662835E-5</v>
      </c>
      <c r="U3" s="9">
        <f>$B$3*'SYFAFE (for Natural Gas)'!U24</f>
        <v>6.479945263279141E-5</v>
      </c>
      <c r="V3" s="9">
        <f>$B$3*'SYFAFE (for Natural Gas)'!V24</f>
        <v>6.4626935125195595E-5</v>
      </c>
      <c r="W3" s="9">
        <f>$B$3*'SYFAFE (for Natural Gas)'!W24</f>
        <v>6.4544758511444718E-5</v>
      </c>
      <c r="X3" s="9">
        <f>$B$3*'SYFAFE (for Natural Gas)'!X24</f>
        <v>6.4554042098987076E-5</v>
      </c>
      <c r="Y3" s="9">
        <f>$B$3*'SYFAFE (for Natural Gas)'!Y24</f>
        <v>6.4574048084354446E-5</v>
      </c>
      <c r="Z3" s="9">
        <f>$B$3*'SYFAFE (for Natural Gas)'!Z24</f>
        <v>6.464604748879529E-5</v>
      </c>
      <c r="AA3" s="9">
        <f>$B$3*'SYFAFE (for Natural Gas)'!AA24</f>
        <v>6.4753602909672973E-5</v>
      </c>
      <c r="AB3" s="9">
        <f>$B$3*'SYFAFE (for Natural Gas)'!AB24</f>
        <v>6.4779469407133888E-5</v>
      </c>
      <c r="AC3" s="9">
        <f>$B$3*'SYFAFE (for Natural Gas)'!AC24</f>
        <v>6.4923731171272469E-5</v>
      </c>
      <c r="AD3" s="9">
        <f>$B$3*'SYFAFE (for Natural Gas)'!AD24</f>
        <v>6.50735389868696E-5</v>
      </c>
      <c r="AE3" s="9">
        <f>$B$3*'SYFAFE (for Natural Gas)'!AE24</f>
        <v>6.5010846960871407E-5</v>
      </c>
      <c r="AF3" s="9">
        <f>$B$3*'SYFAFE (for Natural Gas)'!AF24</f>
        <v>6.5004579846049217E-5</v>
      </c>
      <c r="AG3" s="9"/>
      <c r="AH3" s="9"/>
      <c r="AI3" s="9"/>
    </row>
    <row r="4" spans="1:35">
      <c r="A4" t="s">
        <v>3036</v>
      </c>
      <c r="B4" s="9">
        <f t="shared" ref="B4:AF4" si="0">B5</f>
        <v>9.2034955727881304E-4</v>
      </c>
      <c r="C4" s="9">
        <f t="shared" si="0"/>
        <v>9.3794857137722578E-4</v>
      </c>
      <c r="D4" s="9">
        <f t="shared" si="0"/>
        <v>9.3500204338529676E-4</v>
      </c>
      <c r="E4" s="9">
        <f t="shared" si="0"/>
        <v>9.4450518097673522E-4</v>
      </c>
      <c r="F4" s="9">
        <f t="shared" si="0"/>
        <v>9.6553094726227289E-4</v>
      </c>
      <c r="G4" s="9">
        <f t="shared" si="0"/>
        <v>9.9202472083761615E-4</v>
      </c>
      <c r="H4" s="9">
        <f t="shared" si="0"/>
        <v>1.0204549915404683E-3</v>
      </c>
      <c r="I4" s="9">
        <f t="shared" si="0"/>
        <v>1.0517667621207619E-3</v>
      </c>
      <c r="J4" s="9">
        <f t="shared" si="0"/>
        <v>1.0714253139951938E-3</v>
      </c>
      <c r="K4" s="9">
        <f t="shared" si="0"/>
        <v>1.0927335887791732E-3</v>
      </c>
      <c r="L4" s="9">
        <f t="shared" si="0"/>
        <v>1.1084724701472082E-3</v>
      </c>
      <c r="M4" s="9">
        <f t="shared" si="0"/>
        <v>1.1212183953006243E-3</v>
      </c>
      <c r="N4" s="9">
        <f t="shared" si="0"/>
        <v>1.1265509849157651E-3</v>
      </c>
      <c r="O4" s="9">
        <f t="shared" si="0"/>
        <v>1.1262441806540653E-3</v>
      </c>
      <c r="P4" s="9">
        <f t="shared" si="0"/>
        <v>1.1263184748685799E-3</v>
      </c>
      <c r="Q4" s="9">
        <f t="shared" si="0"/>
        <v>1.1257669710917103E-3</v>
      </c>
      <c r="R4" s="9">
        <f t="shared" si="0"/>
        <v>1.1240566768554406E-3</v>
      </c>
      <c r="S4" s="9">
        <f t="shared" si="0"/>
        <v>1.1231142484226817E-3</v>
      </c>
      <c r="T4" s="9">
        <f t="shared" si="0"/>
        <v>1.1241515401583754E-3</v>
      </c>
      <c r="U4" s="9">
        <f t="shared" si="0"/>
        <v>1.1224282188798294E-3</v>
      </c>
      <c r="V4" s="9">
        <f t="shared" si="0"/>
        <v>1.119439944891256E-3</v>
      </c>
      <c r="W4" s="9">
        <f t="shared" si="0"/>
        <v>1.1180165169692845E-3</v>
      </c>
      <c r="X4" s="9">
        <f t="shared" si="0"/>
        <v>1.118177323275613E-3</v>
      </c>
      <c r="Y4" s="9">
        <f t="shared" si="0"/>
        <v>1.1185238583405013E-3</v>
      </c>
      <c r="Z4" s="9">
        <f t="shared" si="0"/>
        <v>1.1197710010246366E-3</v>
      </c>
      <c r="AA4" s="9">
        <f t="shared" si="0"/>
        <v>1.1216340297167265E-3</v>
      </c>
      <c r="AB4" s="9">
        <f t="shared" si="0"/>
        <v>1.1220820780488356E-3</v>
      </c>
      <c r="AC4" s="9">
        <f t="shared" si="0"/>
        <v>1.1245809182148494E-3</v>
      </c>
      <c r="AD4" s="9">
        <f t="shared" si="0"/>
        <v>1.1271758246963568E-3</v>
      </c>
      <c r="AE4" s="9">
        <f t="shared" si="0"/>
        <v>1.1260899004142818E-3</v>
      </c>
      <c r="AF4" s="9">
        <f t="shared" si="0"/>
        <v>1.1259813441496596E-3</v>
      </c>
      <c r="AG4" s="9"/>
      <c r="AH4" s="9"/>
      <c r="AI4" s="9"/>
    </row>
    <row r="5" spans="1:35">
      <c r="A5" s="2" t="s">
        <v>3037</v>
      </c>
      <c r="B5" s="16">
        <f>'Calculations Etc'!B124</f>
        <v>9.2034955727881304E-4</v>
      </c>
      <c r="C5" s="16">
        <f>'Calculations Etc'!C124</f>
        <v>9.3794857137722578E-4</v>
      </c>
      <c r="D5" s="16">
        <f>'Calculations Etc'!D124</f>
        <v>9.3500204338529676E-4</v>
      </c>
      <c r="E5" s="16">
        <f>'Calculations Etc'!E124</f>
        <v>9.4450518097673522E-4</v>
      </c>
      <c r="F5" s="16">
        <f>'Calculations Etc'!F124</f>
        <v>9.6553094726227289E-4</v>
      </c>
      <c r="G5" s="16">
        <f>'Calculations Etc'!G124</f>
        <v>9.9202472083761615E-4</v>
      </c>
      <c r="H5" s="16">
        <f>'Calculations Etc'!H124</f>
        <v>1.0204549915404683E-3</v>
      </c>
      <c r="I5" s="16">
        <f>'Calculations Etc'!I124</f>
        <v>1.0517667621207619E-3</v>
      </c>
      <c r="J5" s="16">
        <f>'Calculations Etc'!J124</f>
        <v>1.0714253139951938E-3</v>
      </c>
      <c r="K5" s="16">
        <f>'Calculations Etc'!K124</f>
        <v>1.0927335887791732E-3</v>
      </c>
      <c r="L5" s="16">
        <f>'Calculations Etc'!L124</f>
        <v>1.1084724701472082E-3</v>
      </c>
      <c r="M5" s="16">
        <f>'Calculations Etc'!M124</f>
        <v>1.1212183953006243E-3</v>
      </c>
      <c r="N5" s="16">
        <f>'Calculations Etc'!N124</f>
        <v>1.1265509849157651E-3</v>
      </c>
      <c r="O5" s="16">
        <f>'Calculations Etc'!O124</f>
        <v>1.1262441806540653E-3</v>
      </c>
      <c r="P5" s="16">
        <f>'Calculations Etc'!P124</f>
        <v>1.1263184748685799E-3</v>
      </c>
      <c r="Q5" s="16">
        <f>'Calculations Etc'!Q124</f>
        <v>1.1257669710917103E-3</v>
      </c>
      <c r="R5" s="16">
        <f>'Calculations Etc'!R124</f>
        <v>1.1240566768554406E-3</v>
      </c>
      <c r="S5" s="16">
        <f>'Calculations Etc'!S124</f>
        <v>1.1231142484226817E-3</v>
      </c>
      <c r="T5" s="16">
        <f>'Calculations Etc'!T124</f>
        <v>1.1241515401583754E-3</v>
      </c>
      <c r="U5" s="16">
        <f>'Calculations Etc'!U124</f>
        <v>1.1224282188798294E-3</v>
      </c>
      <c r="V5" s="16">
        <f>'Calculations Etc'!V124</f>
        <v>1.119439944891256E-3</v>
      </c>
      <c r="W5" s="16">
        <f>'Calculations Etc'!W124</f>
        <v>1.1180165169692845E-3</v>
      </c>
      <c r="X5" s="16">
        <f>'Calculations Etc'!X124</f>
        <v>1.118177323275613E-3</v>
      </c>
      <c r="Y5" s="16">
        <f>'Calculations Etc'!Y124</f>
        <v>1.1185238583405013E-3</v>
      </c>
      <c r="Z5" s="16">
        <f>'Calculations Etc'!Z124</f>
        <v>1.1197710010246366E-3</v>
      </c>
      <c r="AA5" s="16">
        <f>'Calculations Etc'!AA124</f>
        <v>1.1216340297167265E-3</v>
      </c>
      <c r="AB5" s="16">
        <f>'Calculations Etc'!AB124</f>
        <v>1.1220820780488356E-3</v>
      </c>
      <c r="AC5" s="16">
        <f>'Calculations Etc'!AC124</f>
        <v>1.1245809182148494E-3</v>
      </c>
      <c r="AD5" s="16">
        <f>'Calculations Etc'!AD124</f>
        <v>1.1271758246963568E-3</v>
      </c>
      <c r="AE5" s="16">
        <f>'Calculations Etc'!AE124</f>
        <v>1.1260899004142818E-3</v>
      </c>
      <c r="AF5" s="16">
        <f>'Calculations Etc'!AF124</f>
        <v>1.1259813441496596E-3</v>
      </c>
      <c r="AG5" s="16"/>
      <c r="AH5" s="9"/>
      <c r="AI5" s="9"/>
    </row>
    <row r="6" spans="1:35">
      <c r="A6" t="s">
        <v>3038</v>
      </c>
      <c r="B6" s="9">
        <f>B4*(1-'Calculations Etc'!$B$20)+B2*'Calculations Etc'!$B$20</f>
        <v>2.0407932802279328E-3</v>
      </c>
      <c r="C6" s="9">
        <f>C4*(1-'Calculations Etc'!$B$20)+C2*'Calculations Etc'!$B$20</f>
        <v>2.0483129756943301E-3</v>
      </c>
      <c r="D6" s="9">
        <f>D4*(1-'Calculations Etc'!$B$20)+D2*'Calculations Etc'!$B$20</f>
        <v>2.0465871772200731E-3</v>
      </c>
      <c r="E6" s="9">
        <f>E4*(1-'Calculations Etc'!$B$20)+E2*'Calculations Etc'!$B$20</f>
        <v>2.0504637282583319E-3</v>
      </c>
      <c r="F6" s="9">
        <f>F4*(1-'Calculations Etc'!$B$20)+F2*'Calculations Etc'!$B$20</f>
        <v>2.0595254622089356E-3</v>
      </c>
      <c r="G6" s="9">
        <f>G4*(1-'Calculations Etc'!$B$20)+G2*'Calculations Etc'!$B$20</f>
        <v>2.0710477994399516E-3</v>
      </c>
      <c r="H6" s="9">
        <f>H4*(1-'Calculations Etc'!$B$20)+H2*'Calculations Etc'!$B$20</f>
        <v>2.0834415603783463E-3</v>
      </c>
      <c r="I6" s="9">
        <f>I4*(1-'Calculations Etc'!$B$20)+I2*'Calculations Etc'!$B$20</f>
        <v>2.0971319962615901E-3</v>
      </c>
      <c r="J6" s="9">
        <f>J4*(1-'Calculations Etc'!$B$20)+J2*'Calculations Etc'!$B$20</f>
        <v>2.1055784837271958E-3</v>
      </c>
      <c r="K6" s="9">
        <f>K4*(1-'Calculations Etc'!$B$20)+K2*'Calculations Etc'!$B$20</f>
        <v>2.1147673465020979E-3</v>
      </c>
      <c r="L6" s="9">
        <f>L4*(1-'Calculations Etc'!$B$20)+L2*'Calculations Etc'!$B$20</f>
        <v>2.1214499822398251E-3</v>
      </c>
      <c r="M6" s="9">
        <f>M4*(1-'Calculations Etc'!$B$20)+M2*'Calculations Etc'!$B$20</f>
        <v>2.1267857876809742E-3</v>
      </c>
      <c r="N6" s="9">
        <f>N4*(1-'Calculations Etc'!$B$20)+N2*'Calculations Etc'!$B$20</f>
        <v>2.1287855921298987E-3</v>
      </c>
      <c r="O6" s="9">
        <f>O4*(1-'Calculations Etc'!$B$20)+O2*'Calculations Etc'!$B$20</f>
        <v>2.1282476693342454E-3</v>
      </c>
      <c r="P6" s="9">
        <f>P4*(1-'Calculations Etc'!$B$20)+P2*'Calculations Etc'!$B$20</f>
        <v>2.1278812408528887E-3</v>
      </c>
      <c r="Q6" s="9">
        <f>Q4*(1-'Calculations Etc'!$B$20)+Q2*'Calculations Etc'!$B$20</f>
        <v>2.1272332032754087E-3</v>
      </c>
      <c r="R6" s="9">
        <f>R4*(1-'Calculations Etc'!$B$20)+R2*'Calculations Etc'!$B$20</f>
        <v>2.1260637099911987E-3</v>
      </c>
      <c r="S6" s="9">
        <f>S4*(1-'Calculations Etc'!$B$20)+S2*'Calculations Etc'!$B$20</f>
        <v>2.1252397563185687E-3</v>
      </c>
      <c r="T6" s="9">
        <f>T4*(1-'Calculations Etc'!$B$20)+T2*'Calculations Etc'!$B$20</f>
        <v>2.1253066767217424E-3</v>
      </c>
      <c r="U6" s="9">
        <f>U4*(1-'Calculations Etc'!$B$20)+U2*'Calculations Etc'!$B$20</f>
        <v>2.1241313212685079E-3</v>
      </c>
      <c r="V6" s="9">
        <f>V4*(1-'Calculations Etc'!$B$20)+V2*'Calculations Etc'!$B$20</f>
        <v>2.1223867370957616E-3</v>
      </c>
      <c r="W6" s="9">
        <f>W4*(1-'Calculations Etc'!$B$20)+W2*'Calculations Etc'!$B$20</f>
        <v>2.121346333652986E-3</v>
      </c>
      <c r="X6" s="9">
        <f>X4*(1-'Calculations Etc'!$B$20)+X2*'Calculations Etc'!$B$20</f>
        <v>2.1210188356129453E-3</v>
      </c>
      <c r="Y6" s="9">
        <f>Y4*(1-'Calculations Etc'!$B$20)+Y2*'Calculations Etc'!$B$20</f>
        <v>2.1207749155142566E-3</v>
      </c>
      <c r="Z6" s="9">
        <f>Z4*(1-'Calculations Etc'!$B$20)+Z2*'Calculations Etc'!$B$20</f>
        <v>2.1209362688442285E-3</v>
      </c>
      <c r="AA6" s="9">
        <f>AA4*(1-'Calculations Etc'!$B$20)+AA2*'Calculations Etc'!$B$20</f>
        <v>2.1213747708777805E-3</v>
      </c>
      <c r="AB6" s="9">
        <f>AB4*(1-'Calculations Etc'!$B$20)+AB2*'Calculations Etc'!$B$20</f>
        <v>2.1211765317493414E-3</v>
      </c>
      <c r="AC6" s="9">
        <f>AC4*(1-'Calculations Etc'!$B$20)+AC2*'Calculations Etc'!$B$20</f>
        <v>2.1219011489461586E-3</v>
      </c>
      <c r="AD6" s="9">
        <f>AD4*(1-'Calculations Etc'!$B$20)+AD2*'Calculations Etc'!$B$20</f>
        <v>2.1226689959849485E-3</v>
      </c>
      <c r="AE6" s="9">
        <f>AE4*(1-'Calculations Etc'!$B$20)+AE2*'Calculations Etc'!$B$20</f>
        <v>2.1217804691801264E-3</v>
      </c>
      <c r="AF6" s="9">
        <f>AF4*(1-'Calculations Etc'!$B$20)+AF2*'Calculations Etc'!$B$20</f>
        <v>2.1213317579831577E-3</v>
      </c>
      <c r="AG6" s="9"/>
      <c r="AH6" s="9"/>
      <c r="AI6" s="9"/>
    </row>
    <row r="7" spans="1:35">
      <c r="A7" t="s">
        <v>3039</v>
      </c>
      <c r="B7" s="9">
        <f>B5*'Calculations Etc'!$B$39</f>
        <v>7.1327090689108014E-4</v>
      </c>
      <c r="C7" s="9">
        <f>C5*'Calculations Etc'!$B$39</f>
        <v>7.2691014281734995E-4</v>
      </c>
      <c r="D7" s="9">
        <f>D5*'Calculations Etc'!$B$39</f>
        <v>7.2462658362360498E-4</v>
      </c>
      <c r="E7" s="9">
        <f>E5*'Calculations Etc'!$B$39</f>
        <v>7.3199151525696977E-4</v>
      </c>
      <c r="F7" s="9">
        <f>F5*'Calculations Etc'!$B$39</f>
        <v>7.4828648412826148E-4</v>
      </c>
      <c r="G7" s="9">
        <f>G5*'Calculations Etc'!$B$39</f>
        <v>7.6881915864915253E-4</v>
      </c>
      <c r="H7" s="9">
        <f>H5*'Calculations Etc'!$B$39</f>
        <v>7.9085261844386294E-4</v>
      </c>
      <c r="I7" s="9">
        <f>I5*'Calculations Etc'!$B$39</f>
        <v>8.1511924064359045E-4</v>
      </c>
      <c r="J7" s="9">
        <f>J5*'Calculations Etc'!$B$39</f>
        <v>8.3035461834627517E-4</v>
      </c>
      <c r="K7" s="9">
        <f>K5*'Calculations Etc'!$B$39</f>
        <v>8.4686853130385928E-4</v>
      </c>
      <c r="L7" s="9">
        <f>L5*'Calculations Etc'!$B$39</f>
        <v>8.5906616436408638E-4</v>
      </c>
      <c r="M7" s="9">
        <f>M5*'Calculations Etc'!$B$39</f>
        <v>8.6894425635798385E-4</v>
      </c>
      <c r="N7" s="9">
        <f>N5*'Calculations Etc'!$B$39</f>
        <v>8.7307701330971801E-4</v>
      </c>
      <c r="O7" s="9">
        <f>O5*'Calculations Etc'!$B$39</f>
        <v>8.7283924000690057E-4</v>
      </c>
      <c r="P7" s="9">
        <f>P5*'Calculations Etc'!$B$39</f>
        <v>8.7289681802314939E-4</v>
      </c>
      <c r="Q7" s="9">
        <f>Q5*'Calculations Etc'!$B$39</f>
        <v>8.7246940259607557E-4</v>
      </c>
      <c r="R7" s="9">
        <f>R5*'Calculations Etc'!$B$39</f>
        <v>8.7114392456296656E-4</v>
      </c>
      <c r="S7" s="9">
        <f>S5*'Calculations Etc'!$B$39</f>
        <v>8.7041354252757831E-4</v>
      </c>
      <c r="T7" s="9">
        <f>T5*'Calculations Etc'!$B$39</f>
        <v>8.7121744362274095E-4</v>
      </c>
      <c r="U7" s="9">
        <f>U5*'Calculations Etc'!$B$39</f>
        <v>8.6988186963186779E-4</v>
      </c>
      <c r="V7" s="9">
        <f>V5*'Calculations Etc'!$B$39</f>
        <v>8.6756595729072341E-4</v>
      </c>
      <c r="W7" s="9">
        <f>W5*'Calculations Etc'!$B$39</f>
        <v>8.6646280065119554E-4</v>
      </c>
      <c r="X7" s="9">
        <f>X5*'Calculations Etc'!$B$39</f>
        <v>8.6658742553860017E-4</v>
      </c>
      <c r="Y7" s="9">
        <f>Y5*'Calculations Etc'!$B$39</f>
        <v>8.6685599021388857E-4</v>
      </c>
      <c r="Z7" s="9">
        <f>Z5*'Calculations Etc'!$B$39</f>
        <v>8.6782252579409346E-4</v>
      </c>
      <c r="AA7" s="9">
        <f>AA5*'Calculations Etc'!$B$39</f>
        <v>8.6926637303046312E-4</v>
      </c>
      <c r="AB7" s="9">
        <f>AB5*'Calculations Etc'!$B$39</f>
        <v>8.6961361048784754E-4</v>
      </c>
      <c r="AC7" s="9">
        <f>AC5*'Calculations Etc'!$B$39</f>
        <v>8.7155021161650829E-4</v>
      </c>
      <c r="AD7" s="9">
        <f>AD5*'Calculations Etc'!$B$39</f>
        <v>8.7356126413967651E-4</v>
      </c>
      <c r="AE7" s="9">
        <f>AE5*'Calculations Etc'!$B$39</f>
        <v>8.7271967282106838E-4</v>
      </c>
      <c r="AF7" s="9">
        <f>AF5*'Calculations Etc'!$B$39</f>
        <v>8.7263554171598617E-4</v>
      </c>
      <c r="AG7" s="9"/>
      <c r="AH7" s="9"/>
      <c r="AI7" s="9"/>
    </row>
    <row r="8" spans="1:35">
      <c r="A8" t="s">
        <v>3040</v>
      </c>
      <c r="B8" s="9">
        <f>B5*'Calculations Etc'!$B$35</f>
        <v>2.7610486718364388E-3</v>
      </c>
      <c r="C8" s="9">
        <f>C5*'Calculations Etc'!$B$35</f>
        <v>2.8138457141316771E-3</v>
      </c>
      <c r="D8" s="9">
        <f>D5*'Calculations Etc'!$B$35</f>
        <v>2.8050061301558901E-3</v>
      </c>
      <c r="E8" s="9">
        <f>E5*'Calculations Etc'!$B$35</f>
        <v>2.8335155429302051E-3</v>
      </c>
      <c r="F8" s="9">
        <f>F5*'Calculations Etc'!$B$35</f>
        <v>2.8965928417868181E-3</v>
      </c>
      <c r="G8" s="9">
        <f>G5*'Calculations Etc'!$B$35</f>
        <v>2.9760741625128478E-3</v>
      </c>
      <c r="H8" s="9">
        <f>H5*'Calculations Etc'!$B$35</f>
        <v>3.0613649746214044E-3</v>
      </c>
      <c r="I8" s="9">
        <f>I5*'Calculations Etc'!$B$35</f>
        <v>3.1553002863622852E-3</v>
      </c>
      <c r="J8" s="9">
        <f>J5*'Calculations Etc'!$B$35</f>
        <v>3.2142759419855806E-3</v>
      </c>
      <c r="K8" s="9">
        <f>K5*'Calculations Etc'!$B$35</f>
        <v>3.2782007663375193E-3</v>
      </c>
      <c r="L8" s="9">
        <f>L5*'Calculations Etc'!$B$35</f>
        <v>3.325417410441624E-3</v>
      </c>
      <c r="M8" s="9">
        <f>M5*'Calculations Etc'!$B$35</f>
        <v>3.3636551859018721E-3</v>
      </c>
      <c r="N8" s="9">
        <f>N5*'Calculations Etc'!$B$35</f>
        <v>3.3796529547472946E-3</v>
      </c>
      <c r="O8" s="9">
        <f>O5*'Calculations Etc'!$B$35</f>
        <v>3.3787325419621954E-3</v>
      </c>
      <c r="P8" s="9">
        <f>P5*'Calculations Etc'!$B$35</f>
        <v>3.3789554246057389E-3</v>
      </c>
      <c r="Q8" s="9">
        <f>Q5*'Calculations Etc'!$B$35</f>
        <v>3.3773009132751306E-3</v>
      </c>
      <c r="R8" s="9">
        <f>R5*'Calculations Etc'!$B$35</f>
        <v>3.3721700305663215E-3</v>
      </c>
      <c r="S8" s="9">
        <f>S5*'Calculations Etc'!$B$35</f>
        <v>3.3693427452680443E-3</v>
      </c>
      <c r="T8" s="9">
        <f>T5*'Calculations Etc'!$B$35</f>
        <v>3.3724546204751257E-3</v>
      </c>
      <c r="U8" s="9">
        <f>U5*'Calculations Etc'!$B$35</f>
        <v>3.3672846566394875E-3</v>
      </c>
      <c r="V8" s="9">
        <f>V5*'Calculations Etc'!$B$35</f>
        <v>3.3583198346737674E-3</v>
      </c>
      <c r="W8" s="9">
        <f>W5*'Calculations Etc'!$B$35</f>
        <v>3.3540495509078532E-3</v>
      </c>
      <c r="X8" s="9">
        <f>X5*'Calculations Etc'!$B$35</f>
        <v>3.3545319698268386E-3</v>
      </c>
      <c r="Y8" s="9">
        <f>Y5*'Calculations Etc'!$B$35</f>
        <v>3.3555715750215034E-3</v>
      </c>
      <c r="Z8" s="9">
        <f>Z5*'Calculations Etc'!$B$35</f>
        <v>3.3593130030739092E-3</v>
      </c>
      <c r="AA8" s="9">
        <f>AA5*'Calculations Etc'!$B$35</f>
        <v>3.3649020891501789E-3</v>
      </c>
      <c r="AB8" s="9">
        <f>AB5*'Calculations Etc'!$B$35</f>
        <v>3.3662462341465063E-3</v>
      </c>
      <c r="AC8" s="9">
        <f>AC5*'Calculations Etc'!$B$35</f>
        <v>3.3737427546445477E-3</v>
      </c>
      <c r="AD8" s="9">
        <f>AD5*'Calculations Etc'!$B$35</f>
        <v>3.3815274740890697E-3</v>
      </c>
      <c r="AE8" s="9">
        <f>AE5*'Calculations Etc'!$B$35</f>
        <v>3.3782697012428448E-3</v>
      </c>
      <c r="AF8" s="9">
        <f>AF5*'Calculations Etc'!$B$35</f>
        <v>3.3779440324489783E-3</v>
      </c>
      <c r="AG8" s="9"/>
      <c r="AH8" s="9"/>
      <c r="AI8"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1.4359891202642193E-3</v>
      </c>
      <c r="C2" s="9">
        <f>C$5/(1-'Calculations Etc'!$B$17)</f>
        <v>1.4359891202642193E-3</v>
      </c>
      <c r="D2" s="9">
        <f>D$5/(1-'Calculations Etc'!$B$17)</f>
        <v>1.4359891202642193E-3</v>
      </c>
      <c r="E2" s="9">
        <f>E$5/(1-'Calculations Etc'!$B$17)</f>
        <v>1.5066799580121003E-3</v>
      </c>
      <c r="F2" s="9">
        <f>F$5/(1-'Calculations Etc'!$B$17)</f>
        <v>1.5552786274469698E-3</v>
      </c>
      <c r="G2" s="9">
        <f>G$5/(1-'Calculations Etc'!$B$17)</f>
        <v>1.582822415705284E-3</v>
      </c>
      <c r="H2" s="9">
        <f>H$5/(1-'Calculations Etc'!$B$17)</f>
        <v>1.6103918431189777E-3</v>
      </c>
      <c r="I2" s="9">
        <f>I$5/(1-'Calculations Etc'!$B$17)</f>
        <v>1.6361896470119691E-3</v>
      </c>
      <c r="J2" s="9">
        <f>J$5/(1-'Calculations Etc'!$B$17)</f>
        <v>1.6530245876906686E-3</v>
      </c>
      <c r="K2" s="9">
        <f>K$5/(1-'Calculations Etc'!$B$17)</f>
        <v>1.6715946147300008E-3</v>
      </c>
      <c r="L2" s="9">
        <f>L$5/(1-'Calculations Etc'!$B$17)</f>
        <v>1.6883898736976789E-3</v>
      </c>
      <c r="M2" s="9">
        <f>M$5/(1-'Calculations Etc'!$B$17)</f>
        <v>1.7048062675392331E-3</v>
      </c>
      <c r="N2" s="9">
        <f>N$5/(1-'Calculations Etc'!$B$17)</f>
        <v>1.7200862529750188E-3</v>
      </c>
      <c r="O2" s="9">
        <f>O$5/(1-'Calculations Etc'!$B$17)</f>
        <v>1.7353604956884482E-3</v>
      </c>
      <c r="P2" s="9">
        <f>P$5/(1-'Calculations Etc'!$B$17)</f>
        <v>1.7514293864897784E-3</v>
      </c>
      <c r="Q2" s="9">
        <f>Q$5/(1-'Calculations Etc'!$B$17)</f>
        <v>1.7664805679373902E-3</v>
      </c>
      <c r="R2" s="9">
        <f>R$5/(1-'Calculations Etc'!$B$17)</f>
        <v>1.7823860483053488E-3</v>
      </c>
      <c r="S2" s="9">
        <f>S$5/(1-'Calculations Etc'!$B$17)</f>
        <v>1.7981195704861765E-3</v>
      </c>
      <c r="T2" s="9">
        <f>T$5/(1-'Calculations Etc'!$B$17)</f>
        <v>1.813813868941057E-3</v>
      </c>
      <c r="U2" s="9">
        <f>U$5/(1-'Calculations Etc'!$B$17)</f>
        <v>1.8311523381905291E-3</v>
      </c>
      <c r="V2" s="9">
        <f>V$5/(1-'Calculations Etc'!$B$17)</f>
        <v>1.8472859551286345E-3</v>
      </c>
      <c r="W2" s="9">
        <f>W$5/(1-'Calculations Etc'!$B$17)</f>
        <v>1.8648251910693681E-3</v>
      </c>
      <c r="X2" s="9">
        <f>X$5/(1-'Calculations Etc'!$B$17)</f>
        <v>1.8813267671031915E-3</v>
      </c>
      <c r="Y2" s="9">
        <f>Y$5/(1-'Calculations Etc'!$B$17)</f>
        <v>1.8983112929940019E-3</v>
      </c>
      <c r="Z2" s="9">
        <f>Z$5/(1-'Calculations Etc'!$B$17)</f>
        <v>1.9137051385765386E-3</v>
      </c>
      <c r="AA2" s="9">
        <f>AA$5/(1-'Calculations Etc'!$B$17)</f>
        <v>1.9297450072820696E-3</v>
      </c>
      <c r="AB2" s="9">
        <f>AB$5/(1-'Calculations Etc'!$B$17)</f>
        <v>1.9458392380970527E-3</v>
      </c>
      <c r="AC2" s="9">
        <f>AC$5/(1-'Calculations Etc'!$B$17)</f>
        <v>1.9649639523086461E-3</v>
      </c>
      <c r="AD2" s="9">
        <f>AD$5/(1-'Calculations Etc'!$B$17)</f>
        <v>1.9866206612652623E-3</v>
      </c>
      <c r="AE2" s="9">
        <f>AE$5/(1-'Calculations Etc'!$B$17)</f>
        <v>2.010119011913415E-3</v>
      </c>
      <c r="AF2" s="9">
        <f>AF$5/(1-'Calculations Etc'!$B$17)</f>
        <v>2.0339670037044935E-3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4.4686493000448379E-4</v>
      </c>
      <c r="C5" s="9">
        <f>D5</f>
        <v>4.4686493000448379E-4</v>
      </c>
      <c r="D5" s="9">
        <f>(INDEX('AEO 47'!$E$41:$AL$41,MATCH(D$1,'AEO 47'!$E$1:$AL$1,0))+INDEX('AEO 47'!$E$55:$AL$55,MATCH(D$1,'AEO 47'!$E$1:$AL$1,0)))/(INDEX('AEO 47'!$E$178:$AL$178,MATCH(D$1,'AEO 47'!$E$1:$AL$1,0))*'Calculations Etc'!D3*10^3)*'Calculations Etc'!D8</f>
        <v>4.4686493000448379E-4</v>
      </c>
      <c r="E5" s="9">
        <f>(INDEX('AEO 47'!$E$41:$AL$41,MATCH(E$1,'AEO 47'!$E$1:$AL$1,0))+INDEX('AEO 47'!$E$55:$AL$55,MATCH(E$1,'AEO 47'!$E$1:$AL$1,0)))/(INDEX('AEO 47'!$E$178:$AL$178,MATCH(E$1,'AEO 47'!$E$1:$AL$1,0))*'Calculations Etc'!E3*10^3)*'Calculations Etc'!E8</f>
        <v>4.6886318599151578E-4</v>
      </c>
      <c r="F5" s="9">
        <f>(INDEX('AEO 47'!$E$41:$AL$41,MATCH(F$1,'AEO 47'!$E$1:$AL$1,0))+INDEX('AEO 47'!$E$55:$AL$55,MATCH(F$1,'AEO 47'!$E$1:$AL$1,0)))/(INDEX('AEO 47'!$E$178:$AL$178,MATCH(F$1,'AEO 47'!$E$1:$AL$1,0))*'Calculations Etc'!F3*10^3)*'Calculations Etc'!F8</f>
        <v>4.8398658818785562E-4</v>
      </c>
      <c r="G5" s="9">
        <f>(INDEX('AEO 47'!$E$41:$AL$41,MATCH(G$1,'AEO 47'!$E$1:$AL$1,0))+INDEX('AEO 47'!$E$55:$AL$55,MATCH(G$1,'AEO 47'!$E$1:$AL$1,0)))/(INDEX('AEO 47'!$E$178:$AL$178,MATCH(G$1,'AEO 47'!$E$1:$AL$1,0))*'Calculations Etc'!G3*10^3)*'Calculations Etc'!G8</f>
        <v>4.9255792959874685E-4</v>
      </c>
      <c r="H5" s="9">
        <f>(INDEX('AEO 47'!$E$41:$AL$41,MATCH(H$1,'AEO 47'!$E$1:$AL$1,0))+INDEX('AEO 47'!$E$55:$AL$55,MATCH(H$1,'AEO 47'!$E$1:$AL$1,0)))/(INDEX('AEO 47'!$E$178:$AL$178,MATCH(H$1,'AEO 47'!$E$1:$AL$1,0))*'Calculations Etc'!H3*10^3)*'Calculations Etc'!H8</f>
        <v>5.0113724964903877E-4</v>
      </c>
      <c r="I5" s="9">
        <f>(INDEX('AEO 47'!$E$41:$AL$41,MATCH(I$1,'AEO 47'!$E$1:$AL$1,0))+INDEX('AEO 47'!$E$55:$AL$55,MATCH(I$1,'AEO 47'!$E$1:$AL$1,0)))/(INDEX('AEO 47'!$E$178:$AL$178,MATCH(I$1,'AEO 47'!$E$1:$AL$1,0))*'Calculations Etc'!I3*10^3)*'Calculations Etc'!I8</f>
        <v>5.0916525882280597E-4</v>
      </c>
      <c r="J5" s="9">
        <f>(INDEX('AEO 47'!$E$41:$AL$41,MATCH(J$1,'AEO 47'!$E$1:$AL$1,0))+INDEX('AEO 47'!$E$55:$AL$55,MATCH(J$1,'AEO 47'!$E$1:$AL$1,0)))/(INDEX('AEO 47'!$E$178:$AL$178,MATCH(J$1,'AEO 47'!$E$1:$AL$1,0))*'Calculations Etc'!J3*10^3)*'Calculations Etc'!J8</f>
        <v>5.1440411786557677E-4</v>
      </c>
      <c r="K5" s="9">
        <f>(INDEX('AEO 47'!$E$41:$AL$41,MATCH(K$1,'AEO 47'!$E$1:$AL$1,0))+INDEX('AEO 47'!$E$55:$AL$55,MATCH(K$1,'AEO 47'!$E$1:$AL$1,0)))/(INDEX('AEO 47'!$E$178:$AL$178,MATCH(K$1,'AEO 47'!$E$1:$AL$1,0))*'Calculations Etc'!K3*10^3)*'Calculations Etc'!K8</f>
        <v>5.2018291779937133E-4</v>
      </c>
      <c r="L5" s="9">
        <f>(INDEX('AEO 47'!$E$41:$AL$41,MATCH(L$1,'AEO 47'!$E$1:$AL$1,0))+INDEX('AEO 47'!$E$55:$AL$55,MATCH(L$1,'AEO 47'!$E$1:$AL$1,0)))/(INDEX('AEO 47'!$E$178:$AL$178,MATCH(L$1,'AEO 47'!$E$1:$AL$1,0))*'Calculations Etc'!L3*10^3)*'Calculations Etc'!L8</f>
        <v>5.2540942830497852E-4</v>
      </c>
      <c r="M5" s="9">
        <f>(INDEX('AEO 47'!$E$41:$AL$41,MATCH(M$1,'AEO 47'!$E$1:$AL$1,0))+INDEX('AEO 47'!$E$55:$AL$55,MATCH(M$1,'AEO 47'!$E$1:$AL$1,0)))/(INDEX('AEO 47'!$E$178:$AL$178,MATCH(M$1,'AEO 47'!$E$1:$AL$1,0))*'Calculations Etc'!M3*10^3)*'Calculations Etc'!M8</f>
        <v>5.305180399103244E-4</v>
      </c>
      <c r="N5" s="9">
        <f>(INDEX('AEO 47'!$E$41:$AL$41,MATCH(N$1,'AEO 47'!$E$1:$AL$1,0))+INDEX('AEO 47'!$E$55:$AL$55,MATCH(N$1,'AEO 47'!$E$1:$AL$1,0)))/(INDEX('AEO 47'!$E$178:$AL$178,MATCH(N$1,'AEO 47'!$E$1:$AL$1,0))*'Calculations Etc'!N3*10^3)*'Calculations Etc'!N8</f>
        <v>5.3527301299882213E-4</v>
      </c>
      <c r="O5" s="9">
        <f>(INDEX('AEO 47'!$E$41:$AL$41,MATCH(O$1,'AEO 47'!$E$1:$AL$1,0))+INDEX('AEO 47'!$E$55:$AL$55,MATCH(O$1,'AEO 47'!$E$1:$AL$1,0)))/(INDEX('AEO 47'!$E$178:$AL$178,MATCH(O$1,'AEO 47'!$E$1:$AL$1,0))*'Calculations Etc'!O3*10^3)*'Calculations Etc'!O8</f>
        <v>5.4002619901164666E-4</v>
      </c>
      <c r="P5" s="9">
        <f>(INDEX('AEO 47'!$E$41:$AL$41,MATCH(P$1,'AEO 47'!$E$1:$AL$1,0))+INDEX('AEO 47'!$E$55:$AL$55,MATCH(P$1,'AEO 47'!$E$1:$AL$1,0)))/(INDEX('AEO 47'!$E$178:$AL$178,MATCH(P$1,'AEO 47'!$E$1:$AL$1,0))*'Calculations Etc'!P3*10^3)*'Calculations Etc'!P8</f>
        <v>5.4502667127279093E-4</v>
      </c>
      <c r="Q5" s="9">
        <f>(INDEX('AEO 47'!$E$41:$AL$41,MATCH(Q$1,'AEO 47'!$E$1:$AL$1,0))+INDEX('AEO 47'!$E$55:$AL$55,MATCH(Q$1,'AEO 47'!$E$1:$AL$1,0)))/(INDEX('AEO 47'!$E$178:$AL$178,MATCH(Q$1,'AEO 47'!$E$1:$AL$1,0))*'Calculations Etc'!Q3*10^3)*'Calculations Etc'!Q8</f>
        <v>5.4971044293175325E-4</v>
      </c>
      <c r="R5" s="9">
        <f>(INDEX('AEO 47'!$E$41:$AL$41,MATCH(R$1,'AEO 47'!$E$1:$AL$1,0))+INDEX('AEO 47'!$E$55:$AL$55,MATCH(R$1,'AEO 47'!$E$1:$AL$1,0)))/(INDEX('AEO 47'!$E$178:$AL$178,MATCH(R$1,'AEO 47'!$E$1:$AL$1,0))*'Calculations Etc'!R3*10^3)*'Calculations Etc'!R8</f>
        <v>5.5466006355980348E-4</v>
      </c>
      <c r="S5" s="9">
        <f>(INDEX('AEO 47'!$E$41:$AL$41,MATCH(S$1,'AEO 47'!$E$1:$AL$1,0))+INDEX('AEO 47'!$E$55:$AL$55,MATCH(S$1,'AEO 47'!$E$1:$AL$1,0)))/(INDEX('AEO 47'!$E$178:$AL$178,MATCH(S$1,'AEO 47'!$E$1:$AL$1,0))*'Calculations Etc'!S3*10^3)*'Calculations Etc'!S8</f>
        <v>5.5955617258238849E-4</v>
      </c>
      <c r="T5" s="9">
        <f>(INDEX('AEO 47'!$E$41:$AL$41,MATCH(T$1,'AEO 47'!$E$1:$AL$1,0))+INDEX('AEO 47'!$E$55:$AL$55,MATCH(T$1,'AEO 47'!$E$1:$AL$1,0)))/(INDEX('AEO 47'!$E$178:$AL$178,MATCH(T$1,'AEO 47'!$E$1:$AL$1,0))*'Calculations Etc'!T3*10^3)*'Calculations Etc'!T8</f>
        <v>5.6444007558801798E-4</v>
      </c>
      <c r="U5" s="9">
        <f>(INDEX('AEO 47'!$E$41:$AL$41,MATCH(U$1,'AEO 47'!$E$1:$AL$1,0))+INDEX('AEO 47'!$E$55:$AL$55,MATCH(U$1,'AEO 47'!$E$1:$AL$1,0)))/(INDEX('AEO 47'!$E$178:$AL$178,MATCH(U$1,'AEO 47'!$E$1:$AL$1,0))*'Calculations Etc'!U3*10^3)*'Calculations Etc'!U8</f>
        <v>5.6983562750287137E-4</v>
      </c>
      <c r="V5" s="9">
        <f>(INDEX('AEO 47'!$E$41:$AL$41,MATCH(V$1,'AEO 47'!$E$1:$AL$1,0))+INDEX('AEO 47'!$E$55:$AL$55,MATCH(V$1,'AEO 47'!$E$1:$AL$1,0)))/(INDEX('AEO 47'!$E$178:$AL$178,MATCH(V$1,'AEO 47'!$E$1:$AL$1,0))*'Calculations Etc'!V3*10^3)*'Calculations Etc'!V8</f>
        <v>5.7485624186688492E-4</v>
      </c>
      <c r="W5" s="9">
        <f>(INDEX('AEO 47'!$E$41:$AL$41,MATCH(W$1,'AEO 47'!$E$1:$AL$1,0))+INDEX('AEO 47'!$E$55:$AL$55,MATCH(W$1,'AEO 47'!$E$1:$AL$1,0)))/(INDEX('AEO 47'!$E$178:$AL$178,MATCH(W$1,'AEO 47'!$E$1:$AL$1,0))*'Calculations Etc'!W3*10^3)*'Calculations Etc'!W8</f>
        <v>5.8031427029508489E-4</v>
      </c>
      <c r="X5" s="9">
        <f>(INDEX('AEO 47'!$E$41:$AL$41,MATCH(X$1,'AEO 47'!$E$1:$AL$1,0))+INDEX('AEO 47'!$E$55:$AL$55,MATCH(X$1,'AEO 47'!$E$1:$AL$1,0)))/(INDEX('AEO 47'!$E$178:$AL$178,MATCH(X$1,'AEO 47'!$E$1:$AL$1,0))*'Calculations Etc'!X3*10^3)*'Calculations Etc'!X8</f>
        <v>5.8544938971573997E-4</v>
      </c>
      <c r="Y5" s="9">
        <f>(INDEX('AEO 47'!$E$41:$AL$41,MATCH(Y$1,'AEO 47'!$E$1:$AL$1,0))+INDEX('AEO 47'!$E$55:$AL$55,MATCH(Y$1,'AEO 47'!$E$1:$AL$1,0)))/(INDEX('AEO 47'!$E$178:$AL$178,MATCH(Y$1,'AEO 47'!$E$1:$AL$1,0))*'Calculations Etc'!Y3*10^3)*'Calculations Etc'!Y8</f>
        <v>5.9073479812604864E-4</v>
      </c>
      <c r="Z5" s="9">
        <f>(INDEX('AEO 47'!$E$41:$AL$41,MATCH(Z$1,'AEO 47'!$E$1:$AL$1,0))+INDEX('AEO 47'!$E$55:$AL$55,MATCH(Z$1,'AEO 47'!$E$1:$AL$1,0)))/(INDEX('AEO 47'!$E$178:$AL$178,MATCH(Z$1,'AEO 47'!$E$1:$AL$1,0))*'Calculations Etc'!Z3*10^3)*'Calculations Etc'!Z8</f>
        <v>5.9552520331203947E-4</v>
      </c>
      <c r="AA5" s="9">
        <f>(INDEX('AEO 47'!$E$41:$AL$41,MATCH(AA$1,'AEO 47'!$E$1:$AL$1,0))+INDEX('AEO 47'!$E$55:$AL$55,MATCH(AA$1,'AEO 47'!$E$1:$AL$1,0)))/(INDEX('AEO 47'!$E$178:$AL$178,MATCH(AA$1,'AEO 47'!$E$1:$AL$1,0))*'Calculations Etc'!AA3*10^3)*'Calculations Etc'!AA8</f>
        <v>6.0051664419778891E-4</v>
      </c>
      <c r="AB5" s="9">
        <f>(INDEX('AEO 47'!$E$41:$AL$41,MATCH(AB$1,'AEO 47'!$E$1:$AL$1,0))+INDEX('AEO 47'!$E$55:$AL$55,MATCH(AB$1,'AEO 47'!$E$1:$AL$1,0)))/(INDEX('AEO 47'!$E$178:$AL$178,MATCH(AB$1,'AEO 47'!$E$1:$AL$1,0))*'Calculations Etc'!AB3*10^3)*'Calculations Etc'!AB8</f>
        <v>6.0552500200852929E-4</v>
      </c>
      <c r="AC5" s="9">
        <f>(INDEX('AEO 47'!$E$41:$AL$41,MATCH(AC$1,'AEO 47'!$E$1:$AL$1,0))+INDEX('AEO 47'!$E$55:$AL$55,MATCH(AC$1,'AEO 47'!$E$1:$AL$1,0)))/(INDEX('AEO 47'!$E$178:$AL$178,MATCH(AC$1,'AEO 47'!$E$1:$AL$1,0))*'Calculations Etc'!AC3*10^3)*'Calculations Etc'!AC8</f>
        <v>6.1147641484092378E-4</v>
      </c>
      <c r="AD5" s="9">
        <f>(INDEX('AEO 47'!$E$41:$AL$41,MATCH(AD$1,'AEO 47'!$E$1:$AL$1,0))+INDEX('AEO 47'!$E$55:$AL$55,MATCH(AD$1,'AEO 47'!$E$1:$AL$1,0)))/(INDEX('AEO 47'!$E$178:$AL$178,MATCH(AD$1,'AEO 47'!$E$1:$AL$1,0))*'Calculations Etc'!AD3*10^3)*'Calculations Etc'!AD8</f>
        <v>6.1821575819350101E-4</v>
      </c>
      <c r="AE5" s="9">
        <f>(INDEX('AEO 47'!$E$41:$AL$41,MATCH(AE$1,'AEO 47'!$E$1:$AL$1,0))+INDEX('AEO 47'!$E$55:$AL$55,MATCH(AE$1,'AEO 47'!$E$1:$AL$1,0)))/(INDEX('AEO 47'!$E$178:$AL$178,MATCH(AE$1,'AEO 47'!$E$1:$AL$1,0))*'Calculations Etc'!AE3*10^3)*'Calculations Etc'!AE8</f>
        <v>6.2552820135161862E-4</v>
      </c>
      <c r="AF5" s="9">
        <f>(INDEX('AEO 47'!$E$41:$AL$41,MATCH(AF$1,'AEO 47'!$E$1:$AL$1,0))+INDEX('AEO 47'!$E$55:$AL$55,MATCH(AF$1,'AEO 47'!$E$1:$AL$1,0)))/(INDEX('AEO 47'!$E$178:$AL$178,MATCH(AF$1,'AEO 47'!$E$1:$AL$1,0))*'Calculations Etc'!AF3*10^3)*'Calculations Etc'!AF8</f>
        <v>6.329494492093371E-4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1.3405947900134512E-3</v>
      </c>
      <c r="C8" s="9">
        <f>C$5*'Calculations Etc'!$B$35</f>
        <v>1.3405947900134512E-3</v>
      </c>
      <c r="D8" s="9">
        <f>D$5*'Calculations Etc'!$B$35</f>
        <v>1.3405947900134512E-3</v>
      </c>
      <c r="E8" s="9">
        <f>E$5*'Calculations Etc'!$B$35</f>
        <v>1.4065895579745472E-3</v>
      </c>
      <c r="F8" s="9">
        <f>F$5*'Calculations Etc'!$B$35</f>
        <v>1.4519597645635666E-3</v>
      </c>
      <c r="G8" s="9">
        <f>G$5*'Calculations Etc'!$B$35</f>
        <v>1.4776737887962402E-3</v>
      </c>
      <c r="H8" s="9">
        <f>H$5*'Calculations Etc'!$B$35</f>
        <v>1.503411748947116E-3</v>
      </c>
      <c r="I8" s="9">
        <f>I$5*'Calculations Etc'!$B$35</f>
        <v>1.5274957764684176E-3</v>
      </c>
      <c r="J8" s="9">
        <f>J$5*'Calculations Etc'!$B$35</f>
        <v>1.54321235359673E-3</v>
      </c>
      <c r="K8" s="9">
        <f>K$5*'Calculations Etc'!$B$35</f>
        <v>1.5605487533981138E-3</v>
      </c>
      <c r="L8" s="9">
        <f>L$5*'Calculations Etc'!$B$35</f>
        <v>1.5762282849149352E-3</v>
      </c>
      <c r="M8" s="9">
        <f>M$5*'Calculations Etc'!$B$35</f>
        <v>1.591554119730973E-3</v>
      </c>
      <c r="N8" s="9">
        <f>N$5*'Calculations Etc'!$B$35</f>
        <v>1.6058190389964661E-3</v>
      </c>
      <c r="O8" s="9">
        <f>O$5*'Calculations Etc'!$B$35</f>
        <v>1.6200785970349398E-3</v>
      </c>
      <c r="P8" s="9">
        <f>P$5*'Calculations Etc'!$B$35</f>
        <v>1.6350800138183726E-3</v>
      </c>
      <c r="Q8" s="9">
        <f>Q$5*'Calculations Etc'!$B$35</f>
        <v>1.6491313287952595E-3</v>
      </c>
      <c r="R8" s="9">
        <f>R$5*'Calculations Etc'!$B$35</f>
        <v>1.6639801906794102E-3</v>
      </c>
      <c r="S8" s="9">
        <f>S$5*'Calculations Etc'!$B$35</f>
        <v>1.6786685177471651E-3</v>
      </c>
      <c r="T8" s="9">
        <f>T$5*'Calculations Etc'!$B$35</f>
        <v>1.6933202267640536E-3</v>
      </c>
      <c r="U8" s="9">
        <f>U$5*'Calculations Etc'!$B$35</f>
        <v>1.7095068825086139E-3</v>
      </c>
      <c r="V8" s="9">
        <f>V$5*'Calculations Etc'!$B$35</f>
        <v>1.7245687256006545E-3</v>
      </c>
      <c r="W8" s="9">
        <f>W$5*'Calculations Etc'!$B$35</f>
        <v>1.7409428108852544E-3</v>
      </c>
      <c r="X8" s="9">
        <f>X$5*'Calculations Etc'!$B$35</f>
        <v>1.7563481691472197E-3</v>
      </c>
      <c r="Y8" s="9">
        <f>Y$5*'Calculations Etc'!$B$35</f>
        <v>1.7722043943781457E-3</v>
      </c>
      <c r="Z8" s="9">
        <f>Z$5*'Calculations Etc'!$B$35</f>
        <v>1.7865756099361182E-3</v>
      </c>
      <c r="AA8" s="9">
        <f>AA$5*'Calculations Etc'!$B$35</f>
        <v>1.8015499325933664E-3</v>
      </c>
      <c r="AB8" s="9">
        <f>AB$5*'Calculations Etc'!$B$35</f>
        <v>1.8165750060255875E-3</v>
      </c>
      <c r="AC8" s="9">
        <f>AC$5*'Calculations Etc'!$B$35</f>
        <v>1.834429244522771E-3</v>
      </c>
      <c r="AD8" s="9">
        <f>AD$5*'Calculations Etc'!$B$35</f>
        <v>1.8546472745805027E-3</v>
      </c>
      <c r="AE8" s="9">
        <f>AE$5*'Calculations Etc'!$B$35</f>
        <v>1.8765846040548555E-3</v>
      </c>
      <c r="AF8" s="9">
        <f>AF$5*'Calculations Etc'!$B$35</f>
        <v>1.8988483476280111E-3</v>
      </c>
      <c r="AG8" s="9"/>
      <c r="AH8" s="9"/>
      <c r="AI8"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baseColWidth="10" defaultColWidth="8.83203125" defaultRowHeight="15"/>
  <cols>
    <col min="1" max="1" width="31.1640625" style="113" customWidth="1"/>
  </cols>
  <sheetData>
    <row r="1" spans="1:35">
      <c r="A1" s="15"/>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3.3085456615314856E-4</v>
      </c>
      <c r="C2" s="9">
        <f>C$5/(1-'Calculations Etc'!$B$17)</f>
        <v>3.3085456615314856E-4</v>
      </c>
      <c r="D2" s="9">
        <f>D$5/(1-'Calculations Etc'!$B$17)</f>
        <v>3.3085456615314856E-4</v>
      </c>
      <c r="E2" s="9">
        <f>E$5/(1-'Calculations Etc'!$B$17)</f>
        <v>3.4349985577950546E-4</v>
      </c>
      <c r="F2" s="9">
        <f>F$5/(1-'Calculations Etc'!$B$17)</f>
        <v>3.428069316002334E-4</v>
      </c>
      <c r="G2" s="9">
        <f>G$5/(1-'Calculations Etc'!$B$17)</f>
        <v>3.4714893235694721E-4</v>
      </c>
      <c r="H2" s="9">
        <f>H$5/(1-'Calculations Etc'!$B$17)</f>
        <v>3.5186144577042608E-4</v>
      </c>
      <c r="I2" s="9">
        <f>I$5/(1-'Calculations Etc'!$B$17)</f>
        <v>3.5050202721332582E-4</v>
      </c>
      <c r="J2" s="9">
        <f>J$5/(1-'Calculations Etc'!$B$17)</f>
        <v>3.5121218425225879E-4</v>
      </c>
      <c r="K2" s="9">
        <f>K$5/(1-'Calculations Etc'!$B$17)</f>
        <v>3.4958033238498298E-4</v>
      </c>
      <c r="L2" s="9">
        <f>L$5/(1-'Calculations Etc'!$B$17)</f>
        <v>3.4909794004524595E-4</v>
      </c>
      <c r="M2" s="9">
        <f>M$5/(1-'Calculations Etc'!$B$17)</f>
        <v>3.4878762933988813E-4</v>
      </c>
      <c r="N2" s="9">
        <f>N$5/(1-'Calculations Etc'!$B$17)</f>
        <v>3.4861797413039263E-4</v>
      </c>
      <c r="O2" s="9">
        <f>O$5/(1-'Calculations Etc'!$B$17)</f>
        <v>3.4855804754192136E-4</v>
      </c>
      <c r="P2" s="9">
        <f>P$5/(1-'Calculations Etc'!$B$17)</f>
        <v>3.4889442261638572E-4</v>
      </c>
      <c r="Q2" s="9">
        <f>Q$5/(1-'Calculations Etc'!$B$17)</f>
        <v>3.4923213057663213E-4</v>
      </c>
      <c r="R2" s="9">
        <f>R$5/(1-'Calculations Etc'!$B$17)</f>
        <v>3.4966518890590023E-4</v>
      </c>
      <c r="S2" s="9">
        <f>S$5/(1-'Calculations Etc'!$B$17)</f>
        <v>3.5000254350673205E-4</v>
      </c>
      <c r="T2" s="9">
        <f>T$5/(1-'Calculations Etc'!$B$17)</f>
        <v>3.5043635148356662E-4</v>
      </c>
      <c r="U2" s="9">
        <f>U$5/(1-'Calculations Etc'!$B$17)</f>
        <v>3.5140083912779403E-4</v>
      </c>
      <c r="V2" s="9">
        <f>V$5/(1-'Calculations Etc'!$B$17)</f>
        <v>3.5233068869072016E-4</v>
      </c>
      <c r="W2" s="9">
        <f>W$5/(1-'Calculations Etc'!$B$17)</f>
        <v>3.5354310703992781E-4</v>
      </c>
      <c r="X2" s="9">
        <f>X$5/(1-'Calculations Etc'!$B$17)</f>
        <v>3.5458482853498722E-4</v>
      </c>
      <c r="Y2" s="9">
        <f>Y$5/(1-'Calculations Etc'!$B$17)</f>
        <v>3.5573223485983144E-4</v>
      </c>
      <c r="Z2" s="9">
        <f>Z$5/(1-'Calculations Etc'!$B$17)</f>
        <v>3.5657282490909799E-4</v>
      </c>
      <c r="AA2" s="9">
        <f>AA$5/(1-'Calculations Etc'!$B$17)</f>
        <v>3.5766058704808044E-4</v>
      </c>
      <c r="AB2" s="9">
        <f>AB$5/(1-'Calculations Etc'!$B$17)</f>
        <v>3.5869050398857027E-4</v>
      </c>
      <c r="AC2" s="9">
        <f>AC$5/(1-'Calculations Etc'!$B$17)</f>
        <v>3.6019571716878627E-4</v>
      </c>
      <c r="AD2" s="9">
        <f>AD$5/(1-'Calculations Etc'!$B$17)</f>
        <v>3.6235078593822791E-4</v>
      </c>
      <c r="AE2" s="9">
        <f>AE$5/(1-'Calculations Etc'!$B$17)</f>
        <v>3.6485275456034193E-4</v>
      </c>
      <c r="AF2" s="9">
        <f>AF$5/(1-'Calculations Etc'!$B$17)</f>
        <v>3.6744821049473507E-4</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3037</v>
      </c>
      <c r="B5" s="9">
        <f>C5</f>
        <v>1.0295851163446625E-4</v>
      </c>
      <c r="C5" s="9">
        <f>D5</f>
        <v>1.0295851163446625E-4</v>
      </c>
      <c r="D5" s="9">
        <f>INDEX('AEO 47'!$E$69:$AL$69,MATCH(D$1,'AEO 47'!$E$1:$AL$1,0))/(INDEX('AEO 47'!$E$178:$AL$178,MATCH(D$1,'AEO 47'!$E$1:$AL$1,0))*'Calculations Etc'!D4*10^3)*'Calculations Etc'!D8</f>
        <v>1.0295851163446625E-4</v>
      </c>
      <c r="E5" s="9">
        <f>INDEX('AEO 47'!$E$69:$AL$69,MATCH(E$1,'AEO 47'!$E$1:$AL$1,0))/(INDEX('AEO 47'!$E$178:$AL$178,MATCH(E$1,'AEO 47'!$E$1:$AL$1,0))*'Calculations Etc'!E4*10^3)*'Calculations Etc'!E8</f>
        <v>1.0689359469604871E-4</v>
      </c>
      <c r="F5" s="9">
        <f>INDEX('AEO 47'!$E$69:$AL$69,MATCH(F$1,'AEO 47'!$E$1:$AL$1,0))/(INDEX('AEO 47'!$E$178:$AL$178,MATCH(F$1,'AEO 47'!$E$1:$AL$1,0))*'Calculations Etc'!F4*10^3)*'Calculations Etc'!F8</f>
        <v>1.066779638737122E-4</v>
      </c>
      <c r="G5" s="9">
        <f>INDEX('AEO 47'!$E$69:$AL$69,MATCH(G$1,'AEO 47'!$E$1:$AL$1,0))/(INDEX('AEO 47'!$E$178:$AL$178,MATCH(G$1,'AEO 47'!$E$1:$AL$1,0))*'Calculations Etc'!G4*10^3)*'Calculations Etc'!G8</f>
        <v>1.0802914950377556E-4</v>
      </c>
      <c r="H5" s="9">
        <f>INDEX('AEO 47'!$E$69:$AL$69,MATCH(H$1,'AEO 47'!$E$1:$AL$1,0))/(INDEX('AEO 47'!$E$178:$AL$178,MATCH(H$1,'AEO 47'!$E$1:$AL$1,0))*'Calculations Etc'!H4*10^3)*'Calculations Etc'!H8</f>
        <v>1.0949563483221034E-4</v>
      </c>
      <c r="I5" s="9">
        <f>INDEX('AEO 47'!$E$69:$AL$69,MATCH(I$1,'AEO 47'!$E$1:$AL$1,0))/(INDEX('AEO 47'!$E$178:$AL$178,MATCH(I$1,'AEO 47'!$E$1:$AL$1,0))*'Calculations Etc'!I4*10^3)*'Calculations Etc'!I8</f>
        <v>1.0907259786779821E-4</v>
      </c>
      <c r="J5" s="9">
        <f>INDEX('AEO 47'!$E$69:$AL$69,MATCH(J$1,'AEO 47'!$E$1:$AL$1,0))/(INDEX('AEO 47'!$E$178:$AL$178,MATCH(J$1,'AEO 47'!$E$1:$AL$1,0))*'Calculations Etc'!J4*10^3)*'Calculations Etc'!J8</f>
        <v>1.0929359137744026E-4</v>
      </c>
      <c r="K5" s="9">
        <f>INDEX('AEO 47'!$E$69:$AL$69,MATCH(K$1,'AEO 47'!$E$1:$AL$1,0))/(INDEX('AEO 47'!$E$178:$AL$178,MATCH(K$1,'AEO 47'!$E$1:$AL$1,0))*'Calculations Etc'!K4*10^3)*'Calculations Etc'!K8</f>
        <v>1.0878577599070967E-4</v>
      </c>
      <c r="L5" s="9">
        <f>INDEX('AEO 47'!$E$69:$AL$69,MATCH(L$1,'AEO 47'!$E$1:$AL$1,0))/(INDEX('AEO 47'!$E$178:$AL$178,MATCH(L$1,'AEO 47'!$E$1:$AL$1,0))*'Calculations Etc'!L4*10^3)*'Calculations Etc'!L8</f>
        <v>1.0863566049464545E-4</v>
      </c>
      <c r="M5" s="9">
        <f>INDEX('AEO 47'!$E$69:$AL$69,MATCH(M$1,'AEO 47'!$E$1:$AL$1,0))/(INDEX('AEO 47'!$E$178:$AL$178,MATCH(M$1,'AEO 47'!$E$1:$AL$1,0))*'Calculations Etc'!M4*10^3)*'Calculations Etc'!M8</f>
        <v>1.0853909501955059E-4</v>
      </c>
      <c r="N5" s="9">
        <f>INDEX('AEO 47'!$E$69:$AL$69,MATCH(N$1,'AEO 47'!$E$1:$AL$1,0))/(INDEX('AEO 47'!$E$178:$AL$178,MATCH(N$1,'AEO 47'!$E$1:$AL$1,0))*'Calculations Etc'!N4*10^3)*'Calculations Etc'!N8</f>
        <v>1.0848630007685482E-4</v>
      </c>
      <c r="O5" s="9">
        <f>INDEX('AEO 47'!$E$69:$AL$69,MATCH(O$1,'AEO 47'!$E$1:$AL$1,0))/(INDEX('AEO 47'!$E$178:$AL$178,MATCH(O$1,'AEO 47'!$E$1:$AL$1,0))*'Calculations Etc'!O4*10^3)*'Calculations Etc'!O8</f>
        <v>1.0846765154366975E-4</v>
      </c>
      <c r="P5" s="9">
        <f>INDEX('AEO 47'!$E$69:$AL$69,MATCH(P$1,'AEO 47'!$E$1:$AL$1,0))/(INDEX('AEO 47'!$E$178:$AL$178,MATCH(P$1,'AEO 47'!$E$1:$AL$1,0))*'Calculations Etc'!P4*10^3)*'Calculations Etc'!P8</f>
        <v>1.0857232798026986E-4</v>
      </c>
      <c r="Q5" s="9">
        <f>INDEX('AEO 47'!$E$69:$AL$69,MATCH(Q$1,'AEO 47'!$E$1:$AL$1,0))/(INDEX('AEO 47'!$E$178:$AL$178,MATCH(Q$1,'AEO 47'!$E$1:$AL$1,0))*'Calculations Etc'!Q4*10^3)*'Calculations Etc'!Q8</f>
        <v>1.0867741919710979E-4</v>
      </c>
      <c r="R5" s="9">
        <f>INDEX('AEO 47'!$E$69:$AL$69,MATCH(R$1,'AEO 47'!$E$1:$AL$1,0))/(INDEX('AEO 47'!$E$178:$AL$178,MATCH(R$1,'AEO 47'!$E$1:$AL$1,0))*'Calculations Etc'!R4*10^3)*'Calculations Etc'!R8</f>
        <v>1.0881218246046978E-4</v>
      </c>
      <c r="S5" s="9">
        <f>INDEX('AEO 47'!$E$69:$AL$69,MATCH(S$1,'AEO 47'!$E$1:$AL$1,0))/(INDEX('AEO 47'!$E$178:$AL$178,MATCH(S$1,'AEO 47'!$E$1:$AL$1,0))*'Calculations Etc'!S4*10^3)*'Calculations Etc'!S8</f>
        <v>1.089171637155225E-4</v>
      </c>
      <c r="T5" s="9">
        <f>INDEX('AEO 47'!$E$69:$AL$69,MATCH(T$1,'AEO 47'!$E$1:$AL$1,0))/(INDEX('AEO 47'!$E$178:$AL$178,MATCH(T$1,'AEO 47'!$E$1:$AL$1,0))*'Calculations Etc'!T4*10^3)*'Calculations Etc'!T8</f>
        <v>1.0905216026143498E-4</v>
      </c>
      <c r="U5" s="9">
        <f>INDEX('AEO 47'!$E$69:$AL$69,MATCH(U$1,'AEO 47'!$E$1:$AL$1,0))/(INDEX('AEO 47'!$E$178:$AL$178,MATCH(U$1,'AEO 47'!$E$1:$AL$1,0))*'Calculations Etc'!U4*10^3)*'Calculations Etc'!U8</f>
        <v>1.0935229881927349E-4</v>
      </c>
      <c r="V5" s="9">
        <f>INDEX('AEO 47'!$E$69:$AL$69,MATCH(V$1,'AEO 47'!$E$1:$AL$1,0))/(INDEX('AEO 47'!$E$178:$AL$178,MATCH(V$1,'AEO 47'!$E$1:$AL$1,0))*'Calculations Etc'!V4*10^3)*'Calculations Etc'!V8</f>
        <v>1.0964165836523942E-4</v>
      </c>
      <c r="W5" s="9">
        <f>INDEX('AEO 47'!$E$69:$AL$69,MATCH(W$1,'AEO 47'!$E$1:$AL$1,0))/(INDEX('AEO 47'!$E$178:$AL$178,MATCH(W$1,'AEO 47'!$E$1:$AL$1,0))*'Calculations Etc'!W4*10^3)*'Calculations Etc'!W8</f>
        <v>1.1001895038863243E-4</v>
      </c>
      <c r="X5" s="9">
        <f>INDEX('AEO 47'!$E$69:$AL$69,MATCH(X$1,'AEO 47'!$E$1:$AL$1,0))/(INDEX('AEO 47'!$E$178:$AL$178,MATCH(X$1,'AEO 47'!$E$1:$AL$1,0))*'Calculations Etc'!X4*10^3)*'Calculations Etc'!X8</f>
        <v>1.1034312332031052E-4</v>
      </c>
      <c r="Y5" s="9">
        <f>INDEX('AEO 47'!$E$69:$AL$69,MATCH(Y$1,'AEO 47'!$E$1:$AL$1,0))/(INDEX('AEO 47'!$E$178:$AL$178,MATCH(Y$1,'AEO 47'!$E$1:$AL$1,0))*'Calculations Etc'!Y4*10^3)*'Calculations Etc'!Y8</f>
        <v>1.1070018427558006E-4</v>
      </c>
      <c r="Z5" s="9">
        <f>INDEX('AEO 47'!$E$69:$AL$69,MATCH(Z$1,'AEO 47'!$E$1:$AL$1,0))/(INDEX('AEO 47'!$E$178:$AL$178,MATCH(Z$1,'AEO 47'!$E$1:$AL$1,0))*'Calculations Etc'!Z4*10^3)*'Calculations Etc'!Z8</f>
        <v>1.1096176718608209E-4</v>
      </c>
      <c r="AA5" s="9">
        <f>INDEX('AEO 47'!$E$69:$AL$69,MATCH(AA$1,'AEO 47'!$E$1:$AL$1,0))/(INDEX('AEO 47'!$E$178:$AL$178,MATCH(AA$1,'AEO 47'!$E$1:$AL$1,0))*'Calculations Etc'!AA4*10^3)*'Calculations Etc'!AA8</f>
        <v>1.1130026748893151E-4</v>
      </c>
      <c r="AB5" s="9">
        <f>INDEX('AEO 47'!$E$69:$AL$69,MATCH(AB$1,'AEO 47'!$E$1:$AL$1,0))/(INDEX('AEO 47'!$E$178:$AL$178,MATCH(AB$1,'AEO 47'!$E$1:$AL$1,0))*'Calculations Etc'!AB4*10^3)*'Calculations Etc'!AB8</f>
        <v>1.1162076696558336E-4</v>
      </c>
      <c r="AC5" s="9">
        <f>INDEX('AEO 47'!$E$69:$AL$69,MATCH(AC$1,'AEO 47'!$E$1:$AL$1,0))/(INDEX('AEO 47'!$E$178:$AL$178,MATCH(AC$1,'AEO 47'!$E$1:$AL$1,0))*'Calculations Etc'!AC4*10^3)*'Calculations Etc'!AC8</f>
        <v>1.1208917370552807E-4</v>
      </c>
      <c r="AD5" s="9">
        <f>INDEX('AEO 47'!$E$69:$AL$69,MATCH(AD$1,'AEO 47'!$E$1:$AL$1,0))/(INDEX('AEO 47'!$E$178:$AL$178,MATCH(AD$1,'AEO 47'!$E$1:$AL$1,0))*'Calculations Etc'!AD4*10^3)*'Calculations Etc'!AD8</f>
        <v>1.1275980876899861E-4</v>
      </c>
      <c r="AE5" s="9">
        <f>INDEX('AEO 47'!$E$69:$AL$69,MATCH(AE$1,'AEO 47'!$E$1:$AL$1,0))/(INDEX('AEO 47'!$E$178:$AL$178,MATCH(AE$1,'AEO 47'!$E$1:$AL$1,0))*'Calculations Etc'!AE4*10^3)*'Calculations Etc'!AE8</f>
        <v>1.1353839547095683E-4</v>
      </c>
      <c r="AF5" s="9">
        <f>INDEX('AEO 47'!$E$69:$AL$69,MATCH(AF$1,'AEO 47'!$E$1:$AL$1,0))/(INDEX('AEO 47'!$E$178:$AL$178,MATCH(AF$1,'AEO 47'!$E$1:$AL$1,0))*'Calculations Etc'!AF4*10^3)*'Calculations Etc'!AF8</f>
        <v>1.1434607445548764E-4</v>
      </c>
      <c r="AG5" s="9"/>
      <c r="AH5" s="9"/>
      <c r="AI5" s="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3.0887553490339871E-4</v>
      </c>
      <c r="C8" s="9">
        <f>C$5*'Calculations Etc'!$B$35</f>
        <v>3.0887553490339871E-4</v>
      </c>
      <c r="D8" s="9">
        <f>D$5*'Calculations Etc'!$B$35</f>
        <v>3.0887553490339871E-4</v>
      </c>
      <c r="E8" s="9">
        <f>E$5*'Calculations Etc'!$B$35</f>
        <v>3.2068078408814608E-4</v>
      </c>
      <c r="F8" s="9">
        <f>F$5*'Calculations Etc'!$B$35</f>
        <v>3.2003389162113657E-4</v>
      </c>
      <c r="G8" s="9">
        <f>G$5*'Calculations Etc'!$B$35</f>
        <v>3.2408744851132663E-4</v>
      </c>
      <c r="H8" s="9">
        <f>H$5*'Calculations Etc'!$B$35</f>
        <v>3.2848690449663098E-4</v>
      </c>
      <c r="I8" s="9">
        <f>I$5*'Calculations Etc'!$B$35</f>
        <v>3.2721779360339457E-4</v>
      </c>
      <c r="J8" s="9">
        <f>J$5*'Calculations Etc'!$B$35</f>
        <v>3.2788077413232076E-4</v>
      </c>
      <c r="K8" s="9">
        <f>K$5*'Calculations Etc'!$B$35</f>
        <v>3.2635732797212899E-4</v>
      </c>
      <c r="L8" s="9">
        <f>L$5*'Calculations Etc'!$B$35</f>
        <v>3.2590698148393627E-4</v>
      </c>
      <c r="M8" s="9">
        <f>M$5*'Calculations Etc'!$B$35</f>
        <v>3.256172850586517E-4</v>
      </c>
      <c r="N8" s="9">
        <f>N$5*'Calculations Etc'!$B$35</f>
        <v>3.254589002305644E-4</v>
      </c>
      <c r="O8" s="9">
        <f>O$5*'Calculations Etc'!$B$35</f>
        <v>3.254029546310092E-4</v>
      </c>
      <c r="P8" s="9">
        <f>P$5*'Calculations Etc'!$B$35</f>
        <v>3.2571698394080951E-4</v>
      </c>
      <c r="Q8" s="9">
        <f>Q$5*'Calculations Etc'!$B$35</f>
        <v>3.2603225759132931E-4</v>
      </c>
      <c r="R8" s="9">
        <f>R$5*'Calculations Etc'!$B$35</f>
        <v>3.2643654738140929E-4</v>
      </c>
      <c r="S8" s="9">
        <f>S$5*'Calculations Etc'!$B$35</f>
        <v>3.2675149114656744E-4</v>
      </c>
      <c r="T8" s="9">
        <f>T$5*'Calculations Etc'!$B$35</f>
        <v>3.2715648078430489E-4</v>
      </c>
      <c r="U8" s="9">
        <f>U$5*'Calculations Etc'!$B$35</f>
        <v>3.2805689645782043E-4</v>
      </c>
      <c r="V8" s="9">
        <f>V$5*'Calculations Etc'!$B$35</f>
        <v>3.2892497509571822E-4</v>
      </c>
      <c r="W8" s="9">
        <f>W$5*'Calculations Etc'!$B$35</f>
        <v>3.3005685116589727E-4</v>
      </c>
      <c r="X8" s="9">
        <f>X$5*'Calculations Etc'!$B$35</f>
        <v>3.3102936996093151E-4</v>
      </c>
      <c r="Y8" s="9">
        <f>Y$5*'Calculations Etc'!$B$35</f>
        <v>3.3210055282674011E-4</v>
      </c>
      <c r="Z8" s="9">
        <f>Z$5*'Calculations Etc'!$B$35</f>
        <v>3.328853015582462E-4</v>
      </c>
      <c r="AA8" s="9">
        <f>AA$5*'Calculations Etc'!$B$35</f>
        <v>3.339008024667945E-4</v>
      </c>
      <c r="AB8" s="9">
        <f>AB$5*'Calculations Etc'!$B$35</f>
        <v>3.3486230089675001E-4</v>
      </c>
      <c r="AC8" s="9">
        <f>AC$5*'Calculations Etc'!$B$35</f>
        <v>3.3626752111658419E-4</v>
      </c>
      <c r="AD8" s="9">
        <f>AD$5*'Calculations Etc'!$B$35</f>
        <v>3.3827942630699581E-4</v>
      </c>
      <c r="AE8" s="9">
        <f>AE$5*'Calculations Etc'!$B$35</f>
        <v>3.4061518641287044E-4</v>
      </c>
      <c r="AF8" s="9">
        <f>AF$5*'Calculations Etc'!$B$35</f>
        <v>3.4303822336646285E-4</v>
      </c>
      <c r="AG8" s="9"/>
      <c r="AH8" s="9"/>
      <c r="AI8"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baseColWidth="10" defaultColWidth="8.83203125" defaultRowHeight="15"/>
  <cols>
    <col min="1" max="1" width="31.1640625" style="113"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'Calculations Etc'!E68</f>
        <v>1.2490429545241593E-3</v>
      </c>
      <c r="C2" s="9">
        <f>'Calculations Etc'!F68</f>
        <v>1.2479838852561889E-3</v>
      </c>
      <c r="D2" s="9">
        <f>'Calculations Etc'!G68</f>
        <v>1.2471665685815224E-3</v>
      </c>
      <c r="E2" s="9">
        <f>'Calculations Etc'!H68</f>
        <v>1.2466464519590526E-3</v>
      </c>
      <c r="F2" s="9">
        <f>'Calculations Etc'!I68</f>
        <v>1.2461776274382624E-3</v>
      </c>
      <c r="G2" s="9">
        <f>'Calculations Etc'!J68</f>
        <v>1.2458210503215087E-3</v>
      </c>
      <c r="H2" s="9">
        <f>'Calculations Etc'!K68</f>
        <v>1.2454261907779705E-3</v>
      </c>
      <c r="I2" s="9">
        <f>'Calculations Etc'!L68</f>
        <v>1.2450097660041024E-3</v>
      </c>
      <c r="J2" s="9">
        <f>'Calculations Etc'!M68</f>
        <v>1.2449523012062393E-3</v>
      </c>
      <c r="K2" s="9">
        <f>'Calculations Etc'!N68</f>
        <v>1.2448581170389291E-3</v>
      </c>
      <c r="L2" s="9">
        <f>'Calculations Etc'!O68</f>
        <v>1.244492708563932E-3</v>
      </c>
      <c r="M2" s="9">
        <f>'Calculations Etc'!P68</f>
        <v>1.2445150475500222E-3</v>
      </c>
      <c r="N2" s="9">
        <f>'Calculations Etc'!Q68</f>
        <v>1.244362963786191E-3</v>
      </c>
      <c r="O2" s="9">
        <f>'Calculations Etc'!R68</f>
        <v>1.2442462668418766E-3</v>
      </c>
      <c r="P2" s="9">
        <f>'Calculations Etc'!S68</f>
        <v>1.2440271982043711E-3</v>
      </c>
      <c r="Q2" s="9">
        <f>'Calculations Etc'!T68</f>
        <v>1.2439416368347936E-3</v>
      </c>
      <c r="R2" s="9">
        <f>'Calculations Etc'!U68</f>
        <v>1.2436776543099449E-3</v>
      </c>
      <c r="S2" s="9">
        <f>'Calculations Etc'!V68</f>
        <v>1.2434044966707469E-3</v>
      </c>
      <c r="T2" s="9">
        <f>'Calculations Etc'!W68</f>
        <v>1.2431106233009778E-3</v>
      </c>
      <c r="U2" s="9">
        <f>'Calculations Etc'!X68</f>
        <v>1.242818522097998E-3</v>
      </c>
      <c r="V2" s="9">
        <f>'Calculations Etc'!Y68</f>
        <v>1.2424141228640053E-3</v>
      </c>
      <c r="W2" s="9">
        <f>'Calculations Etc'!Z68</f>
        <v>1.2420321636298346E-3</v>
      </c>
      <c r="X2" s="9">
        <f>'Calculations Etc'!AA68</f>
        <v>1.241620319407161E-3</v>
      </c>
      <c r="Y2" s="9">
        <f>'Calculations Etc'!AB68</f>
        <v>1.2411620718582406E-3</v>
      </c>
      <c r="Z2" s="9">
        <f>'Calculations Etc'!AC68</f>
        <v>1.240669038843074E-3</v>
      </c>
      <c r="AA2" s="9">
        <f>'Calculations Etc'!AD68</f>
        <v>1.2401023941352315E-3</v>
      </c>
      <c r="AB2" s="9">
        <f>'Calculations Etc'!AE68</f>
        <v>1.2395514545691941E-3</v>
      </c>
      <c r="AC2" s="9">
        <f>'Calculations Etc'!AF68</f>
        <v>1.2389760811407262E-3</v>
      </c>
      <c r="AD2" s="9">
        <f>'Calculations Etc'!AG68</f>
        <v>1.2383487405617649E-3</v>
      </c>
      <c r="AE2" s="9">
        <f>'Calculations Etc'!AH68</f>
        <v>1.2375986561341948E-3</v>
      </c>
      <c r="AF2" s="9">
        <f>'Calculations Etc'!AI68</f>
        <v>1.236792153822779E-3</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'Calculations Etc'!E69</f>
        <v>3.8868922094850749E-4</v>
      </c>
      <c r="C5" s="29">
        <f>'Calculations Etc'!F69</f>
        <v>3.8835964956971156E-4</v>
      </c>
      <c r="D5" s="29">
        <f>'Calculations Etc'!G69</f>
        <v>3.8810530909215343E-4</v>
      </c>
      <c r="E5" s="29">
        <f>'Calculations Etc'!H69</f>
        <v>3.8794345419032003E-4</v>
      </c>
      <c r="F5" s="29">
        <f>'Calculations Etc'!I69</f>
        <v>3.8779756085887974E-4</v>
      </c>
      <c r="G5" s="29">
        <f>'Calculations Etc'!J69</f>
        <v>3.8768659775611613E-4</v>
      </c>
      <c r="H5" s="29">
        <f>'Calculations Etc'!K69</f>
        <v>3.8756372155893972E-4</v>
      </c>
      <c r="I5" s="29">
        <f>'Calculations Etc'!L69</f>
        <v>3.8743413448561116E-4</v>
      </c>
      <c r="J5" s="29">
        <f>'Calculations Etc'!M69</f>
        <v>3.8741625203614658E-4</v>
      </c>
      <c r="K5" s="29">
        <f>'Calculations Etc'!N69</f>
        <v>3.8738694289951122E-4</v>
      </c>
      <c r="L5" s="29">
        <f>'Calculations Etc'!O69</f>
        <v>3.8727323156960051E-4</v>
      </c>
      <c r="M5" s="29">
        <f>'Calculations Etc'!P69</f>
        <v>3.872801832305252E-4</v>
      </c>
      <c r="N5" s="29">
        <f>'Calculations Etc'!Q69</f>
        <v>3.8723285633958973E-4</v>
      </c>
      <c r="O5" s="29">
        <f>'Calculations Etc'!R69</f>
        <v>3.8719654146009873E-4</v>
      </c>
      <c r="P5" s="29">
        <f>'Calculations Etc'!S69</f>
        <v>3.8712836957078314E-4</v>
      </c>
      <c r="Q5" s="29">
        <f>'Calculations Etc'!T69</f>
        <v>3.8710174375942578E-4</v>
      </c>
      <c r="R5" s="29">
        <f>'Calculations Etc'!U69</f>
        <v>3.8701959513390749E-4</v>
      </c>
      <c r="S5" s="29">
        <f>'Calculations Etc'!V69</f>
        <v>3.8693459130790495E-4</v>
      </c>
      <c r="T5" s="29">
        <f>'Calculations Etc'!W69</f>
        <v>3.8684314096127021E-4</v>
      </c>
      <c r="U5" s="29">
        <f>'Calculations Etc'!X69</f>
        <v>3.8675224209457141E-4</v>
      </c>
      <c r="V5" s="29">
        <f>'Calculations Etc'!Y69</f>
        <v>3.8662639724460569E-4</v>
      </c>
      <c r="W5" s="29">
        <f>'Calculations Etc'!Z69</f>
        <v>3.8650753548999096E-4</v>
      </c>
      <c r="X5" s="29">
        <f>'Calculations Etc'!AA69</f>
        <v>3.8637937383671609E-4</v>
      </c>
      <c r="Y5" s="29">
        <f>'Calculations Etc'!AB69</f>
        <v>3.8623677194928995E-4</v>
      </c>
      <c r="Z5" s="29">
        <f>'Calculations Etc'!AC69</f>
        <v>3.8608334518532407E-4</v>
      </c>
      <c r="AA5" s="29">
        <f>'Calculations Etc'!AD69</f>
        <v>3.8590701122559256E-4</v>
      </c>
      <c r="AB5" s="29">
        <f>'Calculations Etc'!AE69</f>
        <v>3.8573556454320505E-4</v>
      </c>
      <c r="AC5" s="29">
        <f>'Calculations Etc'!AF69</f>
        <v>3.8555651429608934E-4</v>
      </c>
      <c r="AD5" s="29">
        <f>'Calculations Etc'!AG69</f>
        <v>3.8536129241038667E-4</v>
      </c>
      <c r="AE5" s="29">
        <f>'Calculations Etc'!AH69</f>
        <v>3.8512787391125356E-4</v>
      </c>
      <c r="AF5" s="29">
        <f>'Calculations Etc'!AI69</f>
        <v>3.8487689875144672E-4</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1.1660676628455222E-3</v>
      </c>
      <c r="C8" s="9">
        <f>C$5*'Calculations Etc'!$B$35</f>
        <v>1.1650789487091344E-3</v>
      </c>
      <c r="D8" s="9">
        <f>D$5*'Calculations Etc'!$B$35</f>
        <v>1.16431592727646E-3</v>
      </c>
      <c r="E8" s="9">
        <f>E$5*'Calculations Etc'!$B$35</f>
        <v>1.1638303625709598E-3</v>
      </c>
      <c r="F8" s="9">
        <f>F$5*'Calculations Etc'!$B$35</f>
        <v>1.1633926825766389E-3</v>
      </c>
      <c r="G8" s="9">
        <f>G$5*'Calculations Etc'!$B$35</f>
        <v>1.1630597932683483E-3</v>
      </c>
      <c r="H8" s="9">
        <f>H$5*'Calculations Etc'!$B$35</f>
        <v>1.162691164676819E-3</v>
      </c>
      <c r="I8" s="9">
        <f>I$5*'Calculations Etc'!$B$35</f>
        <v>1.1623024034568333E-3</v>
      </c>
      <c r="J8" s="9">
        <f>J$5*'Calculations Etc'!$B$35</f>
        <v>1.1622487561084396E-3</v>
      </c>
      <c r="K8" s="9">
        <f>K$5*'Calculations Etc'!$B$35</f>
        <v>1.1621608286985334E-3</v>
      </c>
      <c r="L8" s="9">
        <f>L$5*'Calculations Etc'!$B$35</f>
        <v>1.1618196947088013E-3</v>
      </c>
      <c r="M8" s="9">
        <f>M$5*'Calculations Etc'!$B$35</f>
        <v>1.1618405496915754E-3</v>
      </c>
      <c r="N8" s="9">
        <f>N$5*'Calculations Etc'!$B$35</f>
        <v>1.161698569018769E-3</v>
      </c>
      <c r="O8" s="9">
        <f>O$5*'Calculations Etc'!$B$35</f>
        <v>1.1615896243802959E-3</v>
      </c>
      <c r="P8" s="9">
        <f>P$5*'Calculations Etc'!$B$35</f>
        <v>1.1613851087123493E-3</v>
      </c>
      <c r="Q8" s="9">
        <f>Q$5*'Calculations Etc'!$B$35</f>
        <v>1.1613052312782772E-3</v>
      </c>
      <c r="R8" s="9">
        <f>R$5*'Calculations Etc'!$B$35</f>
        <v>1.1610587854017224E-3</v>
      </c>
      <c r="S8" s="9">
        <f>S$5*'Calculations Etc'!$B$35</f>
        <v>1.1608037739237146E-3</v>
      </c>
      <c r="T8" s="9">
        <f>T$5*'Calculations Etc'!$B$35</f>
        <v>1.1605294228838104E-3</v>
      </c>
      <c r="U8" s="9">
        <f>U$5*'Calculations Etc'!$B$35</f>
        <v>1.1602567262837141E-3</v>
      </c>
      <c r="V8" s="9">
        <f>V$5*'Calculations Etc'!$B$35</f>
        <v>1.1598791917338169E-3</v>
      </c>
      <c r="W8" s="9">
        <f>W$5*'Calculations Etc'!$B$35</f>
        <v>1.1595226064699726E-3</v>
      </c>
      <c r="X8" s="9">
        <f>X$5*'Calculations Etc'!$B$35</f>
        <v>1.1591381215101482E-3</v>
      </c>
      <c r="Y8" s="9">
        <f>Y$5*'Calculations Etc'!$B$35</f>
        <v>1.1587103158478696E-3</v>
      </c>
      <c r="Z8" s="9">
        <f>Z$5*'Calculations Etc'!$B$35</f>
        <v>1.158250035555972E-3</v>
      </c>
      <c r="AA8" s="9">
        <f>AA$5*'Calculations Etc'!$B$35</f>
        <v>1.1577210336767775E-3</v>
      </c>
      <c r="AB8" s="9">
        <f>AB$5*'Calculations Etc'!$B$35</f>
        <v>1.1572066936296149E-3</v>
      </c>
      <c r="AC8" s="9">
        <f>AC$5*'Calculations Etc'!$B$35</f>
        <v>1.1566695428882679E-3</v>
      </c>
      <c r="AD8" s="9">
        <f>AD$5*'Calculations Etc'!$B$35</f>
        <v>1.1560838772311599E-3</v>
      </c>
      <c r="AE8" s="9">
        <f>AE$5*'Calculations Etc'!$B$35</f>
        <v>1.1553836217337605E-3</v>
      </c>
      <c r="AF8" s="9">
        <f>AF$5*'Calculations Etc'!$B$35</f>
        <v>1.15463069625434E-3</v>
      </c>
      <c r="AG8" s="9"/>
      <c r="AH8" s="9"/>
      <c r="AI8" s="9"/>
    </row>
    <row r="10" spans="1:35">
      <c r="B10" s="10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style="113" customWidth="1"/>
    <col min="3" max="3" width="10.6640625" style="113" bestFit="1" customWidth="1"/>
    <col min="6" max="6" width="10.6640625" style="113" bestFit="1" customWidth="1"/>
  </cols>
  <sheetData>
    <row r="1" spans="1:35">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3034</v>
      </c>
      <c r="B2" s="9">
        <f>B$5/(1-'Calculations Etc'!$B$17)</f>
        <v>1.1213005219530657E-2</v>
      </c>
      <c r="C2" s="9">
        <f>C$5/(1-'Calculations Etc'!$B$17)</f>
        <v>1.1285732577592732E-2</v>
      </c>
      <c r="D2" s="9">
        <f>D$5/(1-'Calculations Etc'!$B$17)</f>
        <v>1.1358932316426948E-2</v>
      </c>
      <c r="E2" s="9">
        <f>E$5/(1-'Calculations Etc'!$B$17)</f>
        <v>1.1432610862982587E-2</v>
      </c>
      <c r="F2" s="9">
        <f>F$5/(1-'Calculations Etc'!$B$17)</f>
        <v>1.150676179031037E-2</v>
      </c>
      <c r="G2" s="9">
        <f>G$5/(1-'Calculations Etc'!$B$17)</f>
        <v>1.1581394738834218E-2</v>
      </c>
      <c r="H2" s="9">
        <f>H$5/(1-'Calculations Etc'!$B$17)</f>
        <v>1.1656512922028765E-2</v>
      </c>
      <c r="I2" s="9">
        <f>I$5/(1-'Calculations Etc'!$B$17)</f>
        <v>1.1732119553368661E-2</v>
      </c>
      <c r="J2" s="9">
        <f>J$5/(1-'Calculations Etc'!$B$17)</f>
        <v>1.1808214632853897E-2</v>
      </c>
      <c r="K2" s="9">
        <f>K$5/(1-'Calculations Etc'!$B$17)</f>
        <v>1.188480458743376E-2</v>
      </c>
      <c r="L2" s="9">
        <f>L$5/(1-'Calculations Etc'!$B$17)</f>
        <v>1.1961889417108251E-2</v>
      </c>
      <c r="M2" s="9">
        <f>M$5/(1-'Calculations Etc'!$B$17)</f>
        <v>1.2039475548826646E-2</v>
      </c>
      <c r="N2" s="9">
        <f>N$5/(1-'Calculations Etc'!$B$17)</f>
        <v>1.2117562982588948E-2</v>
      </c>
      <c r="O2" s="9">
        <f>O$5/(1-'Calculations Etc'!$B$17)</f>
        <v>1.2196158145344435E-2</v>
      </c>
      <c r="P2" s="9">
        <f>P$5/(1-'Calculations Etc'!$B$17)</f>
        <v>1.2275264250567752E-2</v>
      </c>
      <c r="Q2" s="9">
        <f>Q$5/(1-'Calculations Etc'!$B$17)</f>
        <v>1.2354884511733534E-2</v>
      </c>
      <c r="R2" s="9">
        <f>R$5/(1-'Calculations Etc'!$B$17)</f>
        <v>1.2435018928841786E-2</v>
      </c>
      <c r="S2" s="9">
        <f>S$5/(1-'Calculations Etc'!$B$17)</f>
        <v>1.2515673928841786E-2</v>
      </c>
      <c r="T2" s="9">
        <f>T$5/(1-'Calculations Etc'!$B$17)</f>
        <v>1.2596849511733533E-2</v>
      </c>
      <c r="U2" s="9">
        <f>U$5/(1-'Calculations Etc'!$B$17)</f>
        <v>1.2678555317940952E-2</v>
      </c>
      <c r="V2" s="9">
        <f>V$5/(1-'Calculations Etc'!$B$17)</f>
        <v>1.2760788133989403E-2</v>
      </c>
      <c r="W2" s="9">
        <f>W$5/(1-'Calculations Etc'!$B$17)</f>
        <v>1.2843557600302801E-2</v>
      </c>
      <c r="X2" s="9">
        <f>X$5/(1-'Calculations Etc'!$B$17)</f>
        <v>1.2926860503406511E-2</v>
      </c>
      <c r="Y2" s="9">
        <f>Y$5/(1-'Calculations Etc'!$B$17)</f>
        <v>1.3010706483724453E-2</v>
      </c>
      <c r="Z2" s="9">
        <f>Z$5/(1-'Calculations Etc'!$B$17)</f>
        <v>1.3095095541256624E-2</v>
      </c>
      <c r="AA2" s="9">
        <f>AA$5/(1-'Calculations Etc'!$B$17)</f>
        <v>1.3180030889477667E-2</v>
      </c>
      <c r="AB2" s="9">
        <f>AB$5/(1-'Calculations Etc'!$B$17)</f>
        <v>1.3265515741862226E-2</v>
      </c>
      <c r="AC2" s="9">
        <f>AC$5/(1-'Calculations Etc'!$B$17)</f>
        <v>1.3351556525359576E-2</v>
      </c>
      <c r="AD2" s="9">
        <f>AD$5/(1-'Calculations Etc'!$B$17)</f>
        <v>1.343815645344436E-2</v>
      </c>
      <c r="AE2" s="9">
        <f>AE$5/(1-'Calculations Etc'!$B$17)</f>
        <v>1.3525318739591218E-2</v>
      </c>
      <c r="AF2" s="9">
        <f>AF$5/(1-'Calculations Etc'!$B$17)</f>
        <v>1.361304338380015E-2</v>
      </c>
      <c r="AG2" s="9"/>
      <c r="AH2" s="9"/>
      <c r="AI2" s="9"/>
    </row>
    <row r="3" spans="1:35">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48" customFormat="1">
      <c r="A5" s="48" t="s">
        <v>3037</v>
      </c>
      <c r="B5" s="29">
        <f>INDEX('AEO 7'!$C$51:$AJ$51,MATCH(B$1,'AEO 7'!$C$1:$AJ$1,0))/10^3</f>
        <v>3.4893709999999998E-3</v>
      </c>
      <c r="C5" s="29">
        <f>INDEX('AEO 7'!$C$51:$AJ$51,MATCH(C$1,'AEO 7'!$C$1:$AJ$1,0))/10^3</f>
        <v>3.5120030000000001E-3</v>
      </c>
      <c r="D5" s="29">
        <f>INDEX('AEO 7'!$C$51:$AJ$51,MATCH(D$1,'AEO 7'!$C$1:$AJ$1,0))/10^3</f>
        <v>3.5347819999999998E-3</v>
      </c>
      <c r="E5" s="29">
        <f>INDEX('AEO 7'!$C$51:$AJ$51,MATCH(E$1,'AEO 7'!$C$1:$AJ$1,0))/10^3</f>
        <v>3.55771E-3</v>
      </c>
      <c r="F5" s="29">
        <f>INDEX('AEO 7'!$C$51:$AJ$51,MATCH(F$1,'AEO 7'!$C$1:$AJ$1,0))/10^3</f>
        <v>3.580785E-3</v>
      </c>
      <c r="G5" s="29">
        <f>INDEX('AEO 7'!$C$51:$AJ$51,MATCH(G$1,'AEO 7'!$C$1:$AJ$1,0))/10^3</f>
        <v>3.6040100000000004E-3</v>
      </c>
      <c r="H5" s="29">
        <f>INDEX('AEO 7'!$C$51:$AJ$51,MATCH(H$1,'AEO 7'!$C$1:$AJ$1,0))/10^3</f>
        <v>3.6273859999999998E-3</v>
      </c>
      <c r="I5" s="29">
        <f>INDEX('AEO 7'!$C$51:$AJ$51,MATCH(I$1,'AEO 7'!$C$1:$AJ$1,0))/10^3</f>
        <v>3.6509140000000003E-3</v>
      </c>
      <c r="J5" s="29">
        <f>INDEX('AEO 7'!$C$51:$AJ$51,MATCH(J$1,'AEO 7'!$C$1:$AJ$1,0))/10^3</f>
        <v>3.6745939999999998E-3</v>
      </c>
      <c r="K5" s="29">
        <f>INDEX('AEO 7'!$C$51:$AJ$51,MATCH(K$1,'AEO 7'!$C$1:$AJ$1,0))/10^3</f>
        <v>3.6984279999999997E-3</v>
      </c>
      <c r="L5" s="29">
        <f>INDEX('AEO 7'!$C$51:$AJ$51,MATCH(L$1,'AEO 7'!$C$1:$AJ$1,0))/10^3</f>
        <v>3.7224160000000001E-3</v>
      </c>
      <c r="M5" s="29">
        <f>INDEX('AEO 7'!$C$51:$AJ$51,MATCH(M$1,'AEO 7'!$C$1:$AJ$1,0))/10^3</f>
        <v>3.7465599999999999E-3</v>
      </c>
      <c r="N5" s="29">
        <f>INDEX('AEO 7'!$C$51:$AJ$51,MATCH(N$1,'AEO 7'!$C$1:$AJ$1,0))/10^3</f>
        <v>3.77086E-3</v>
      </c>
      <c r="O5" s="29">
        <f>INDEX('AEO 7'!$C$51:$AJ$51,MATCH(O$1,'AEO 7'!$C$1:$AJ$1,0))/10^3</f>
        <v>3.7953179999999998E-3</v>
      </c>
      <c r="P5" s="29">
        <f>INDEX('AEO 7'!$C$51:$AJ$51,MATCH(P$1,'AEO 7'!$C$1:$AJ$1,0))/10^3</f>
        <v>3.819935E-3</v>
      </c>
      <c r="Q5" s="29">
        <f>INDEX('AEO 7'!$C$51:$AJ$51,MATCH(Q$1,'AEO 7'!$C$1:$AJ$1,0))/10^3</f>
        <v>3.8447119999999997E-3</v>
      </c>
      <c r="R5" s="29">
        <f>INDEX('AEO 7'!$C$51:$AJ$51,MATCH(R$1,'AEO 7'!$C$1:$AJ$1,0))/10^3</f>
        <v>3.8696489999999997E-3</v>
      </c>
      <c r="S5" s="29">
        <f>INDEX('AEO 7'!$C$51:$AJ$51,MATCH(S$1,'AEO 7'!$C$1:$AJ$1,0))/10^3</f>
        <v>3.894748E-3</v>
      </c>
      <c r="T5" s="29">
        <f>INDEX('AEO 7'!$C$51:$AJ$51,MATCH(T$1,'AEO 7'!$C$1:$AJ$1,0))/10^3</f>
        <v>3.9200089999999995E-3</v>
      </c>
      <c r="U5" s="29">
        <f>INDEX('AEO 7'!$C$51:$AJ$51,MATCH(U$1,'AEO 7'!$C$1:$AJ$1,0))/10^3</f>
        <v>3.9454349999999997E-3</v>
      </c>
      <c r="V5" s="29">
        <f>INDEX('AEO 7'!$C$51:$AJ$51,MATCH(V$1,'AEO 7'!$C$1:$AJ$1,0))/10^3</f>
        <v>3.9710250000000004E-3</v>
      </c>
      <c r="W5" s="29">
        <f>INDEX('AEO 7'!$C$51:$AJ$51,MATCH(W$1,'AEO 7'!$C$1:$AJ$1,0))/10^3</f>
        <v>3.9967819999999999E-3</v>
      </c>
      <c r="X5" s="29">
        <f>INDEX('AEO 7'!$C$51:$AJ$51,MATCH(X$1,'AEO 7'!$C$1:$AJ$1,0))/10^3</f>
        <v>4.0227050000000006E-3</v>
      </c>
      <c r="Y5" s="29">
        <f>INDEX('AEO 7'!$C$51:$AJ$51,MATCH(Y$1,'AEO 7'!$C$1:$AJ$1,0))/10^3</f>
        <v>4.0487970000000007E-3</v>
      </c>
      <c r="Z5" s="29">
        <f>INDEX('AEO 7'!$C$51:$AJ$51,MATCH(Z$1,'AEO 7'!$C$1:$AJ$1,0))/10^3</f>
        <v>4.0750580000000003E-3</v>
      </c>
      <c r="AA5" s="29">
        <f>INDEX('AEO 7'!$C$51:$AJ$51,MATCH(AA$1,'AEO 7'!$C$1:$AJ$1,0))/10^3</f>
        <v>4.1014889999999998E-3</v>
      </c>
      <c r="AB5" s="29">
        <f>INDEX('AEO 7'!$C$51:$AJ$51,MATCH(AB$1,'AEO 7'!$C$1:$AJ$1,0))/10^3</f>
        <v>4.1280910000000004E-3</v>
      </c>
      <c r="AC5" s="29">
        <f>INDEX('AEO 7'!$C$51:$AJ$51,MATCH(AC$1,'AEO 7'!$C$1:$AJ$1,0))/10^3</f>
        <v>4.1548660000000001E-3</v>
      </c>
      <c r="AD5" s="29">
        <f>INDEX('AEO 7'!$C$51:$AJ$51,MATCH(AD$1,'AEO 7'!$C$1:$AJ$1,0))/10^3</f>
        <v>4.1818150000000002E-3</v>
      </c>
      <c r="AE5" s="29">
        <f>INDEX('AEO 7'!$C$51:$AJ$51,MATCH(AE$1,'AEO 7'!$C$1:$AJ$1,0))/10^3</f>
        <v>4.2089390000000001E-3</v>
      </c>
      <c r="AF5" s="29">
        <f>INDEX('AEO 7'!$C$51:$AJ$51,MATCH(AF$1,'AEO 7'!$C$1:$AJ$1,0))/10^3</f>
        <v>4.2362379999999998E-3</v>
      </c>
      <c r="AG5" s="29"/>
      <c r="AH5" s="29"/>
      <c r="AI5" s="29"/>
    </row>
    <row r="6" spans="1:35">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3040</v>
      </c>
      <c r="B8" s="9">
        <f>B$5*'Calculations Etc'!$B$35</f>
        <v>1.0468112999999998E-2</v>
      </c>
      <c r="C8" s="9">
        <f>C$5*'Calculations Etc'!$B$35</f>
        <v>1.0536008999999999E-2</v>
      </c>
      <c r="D8" s="9">
        <f>D$5*'Calculations Etc'!$B$35</f>
        <v>1.0604345999999997E-2</v>
      </c>
      <c r="E8" s="9">
        <f>E$5*'Calculations Etc'!$B$35</f>
        <v>1.0673129999999998E-2</v>
      </c>
      <c r="F8" s="9">
        <f>F$5*'Calculations Etc'!$B$35</f>
        <v>1.0742354999999999E-2</v>
      </c>
      <c r="G8" s="9">
        <f>G$5*'Calculations Etc'!$B$35</f>
        <v>1.081203E-2</v>
      </c>
      <c r="H8" s="9">
        <f>H$5*'Calculations Etc'!$B$35</f>
        <v>1.0882157999999998E-2</v>
      </c>
      <c r="I8" s="9">
        <f>I$5*'Calculations Etc'!$B$35</f>
        <v>1.0952742E-2</v>
      </c>
      <c r="J8" s="9">
        <f>J$5*'Calculations Etc'!$B$35</f>
        <v>1.1023781999999998E-2</v>
      </c>
      <c r="K8" s="9">
        <f>K$5*'Calculations Etc'!$B$35</f>
        <v>1.1095283999999997E-2</v>
      </c>
      <c r="L8" s="9">
        <f>L$5*'Calculations Etc'!$B$35</f>
        <v>1.1167247999999999E-2</v>
      </c>
      <c r="M8" s="9">
        <f>M$5*'Calculations Etc'!$B$35</f>
        <v>1.1239679999999998E-2</v>
      </c>
      <c r="N8" s="9">
        <f>N$5*'Calculations Etc'!$B$35</f>
        <v>1.1312579999999999E-2</v>
      </c>
      <c r="O8" s="9">
        <f>O$5*'Calculations Etc'!$B$35</f>
        <v>1.1385953999999998E-2</v>
      </c>
      <c r="P8" s="9">
        <f>P$5*'Calculations Etc'!$B$35</f>
        <v>1.1459804999999998E-2</v>
      </c>
      <c r="Q8" s="9">
        <f>Q$5*'Calculations Etc'!$B$35</f>
        <v>1.1534135999999997E-2</v>
      </c>
      <c r="R8" s="9">
        <f>R$5*'Calculations Etc'!$B$35</f>
        <v>1.1608946999999998E-2</v>
      </c>
      <c r="S8" s="9">
        <f>S$5*'Calculations Etc'!$B$35</f>
        <v>1.1684243999999998E-2</v>
      </c>
      <c r="T8" s="9">
        <f>T$5*'Calculations Etc'!$B$35</f>
        <v>1.1760026999999996E-2</v>
      </c>
      <c r="U8" s="9">
        <f>U$5*'Calculations Etc'!$B$35</f>
        <v>1.1836304999999997E-2</v>
      </c>
      <c r="V8" s="9">
        <f>V$5*'Calculations Etc'!$B$35</f>
        <v>1.1913074999999999E-2</v>
      </c>
      <c r="W8" s="9">
        <f>W$5*'Calculations Etc'!$B$35</f>
        <v>1.1990345999999997E-2</v>
      </c>
      <c r="X8" s="9">
        <f>X$5*'Calculations Etc'!$B$35</f>
        <v>1.2068114999999999E-2</v>
      </c>
      <c r="Y8" s="9">
        <f>Y$5*'Calculations Etc'!$B$35</f>
        <v>1.2146390999999999E-2</v>
      </c>
      <c r="Z8" s="9">
        <f>Z$5*'Calculations Etc'!$B$35</f>
        <v>1.2225173999999998E-2</v>
      </c>
      <c r="AA8" s="9">
        <f>AA$5*'Calculations Etc'!$B$35</f>
        <v>1.2304466999999998E-2</v>
      </c>
      <c r="AB8" s="9">
        <f>AB$5*'Calculations Etc'!$B$35</f>
        <v>1.2384272999999999E-2</v>
      </c>
      <c r="AC8" s="9">
        <f>AC$5*'Calculations Etc'!$B$35</f>
        <v>1.2464597999999999E-2</v>
      </c>
      <c r="AD8" s="9">
        <f>AD$5*'Calculations Etc'!$B$35</f>
        <v>1.2545444999999999E-2</v>
      </c>
      <c r="AE8" s="9">
        <f>AE$5*'Calculations Etc'!$B$35</f>
        <v>1.2626816999999999E-2</v>
      </c>
      <c r="AF8" s="9">
        <f>AF$5*'Calculations Etc'!$B$35</f>
        <v>1.2708713999999998E-2</v>
      </c>
      <c r="AG8" s="9"/>
      <c r="AH8" s="9"/>
      <c r="AI8" s="9"/>
    </row>
    <row r="11" spans="1:35">
      <c r="B11" s="9"/>
    </row>
    <row r="12" spans="1:35">
      <c r="D12" s="15"/>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B$5/(1-'Calculations Etc'!$B$17)</f>
        <v>4.0472344714188497E-5</v>
      </c>
      <c r="C2" s="9">
        <f>C$5/(1-'Calculations Etc'!$B$17)</f>
        <v>4.0472344714188497E-5</v>
      </c>
      <c r="D2" s="9">
        <f>D$5/(1-'Calculations Etc'!$B$17)</f>
        <v>4.0472344714188497E-5</v>
      </c>
      <c r="E2" s="9">
        <f>E$5/(1-'Calculations Etc'!$B$17)</f>
        <v>4.0472344714188497E-5</v>
      </c>
      <c r="F2" s="9">
        <f>F$5/(1-'Calculations Etc'!$B$17)</f>
        <v>4.0472344714188497E-5</v>
      </c>
      <c r="G2" s="9">
        <f>G$5/(1-'Calculations Etc'!$B$17)</f>
        <v>4.0472344714188497E-5</v>
      </c>
      <c r="H2" s="9">
        <f>H$5/(1-'Calculations Etc'!$B$17)</f>
        <v>4.0472344714188497E-5</v>
      </c>
      <c r="I2" s="9">
        <f>I$5/(1-'Calculations Etc'!$B$17)</f>
        <v>4.0472344714188497E-5</v>
      </c>
      <c r="J2" s="9">
        <f>J$5/(1-'Calculations Etc'!$B$17)</f>
        <v>4.0472344714188497E-5</v>
      </c>
      <c r="K2" s="9">
        <f>K$5/(1-'Calculations Etc'!$B$17)</f>
        <v>4.0472344714188497E-5</v>
      </c>
      <c r="L2" s="9">
        <f>L$5/(1-'Calculations Etc'!$B$17)</f>
        <v>4.0472344714188497E-5</v>
      </c>
      <c r="M2" s="9">
        <f>M$5/(1-'Calculations Etc'!$B$17)</f>
        <v>4.0472344714188497E-5</v>
      </c>
      <c r="N2" s="9">
        <f>N$5/(1-'Calculations Etc'!$B$17)</f>
        <v>4.0472344714188497E-5</v>
      </c>
      <c r="O2" s="9">
        <f>O$5/(1-'Calculations Etc'!$B$17)</f>
        <v>4.0472344714188497E-5</v>
      </c>
      <c r="P2" s="9">
        <f>P$5/(1-'Calculations Etc'!$B$17)</f>
        <v>4.0472344714188497E-5</v>
      </c>
      <c r="Q2" s="9">
        <f>Q$5/(1-'Calculations Etc'!$B$17)</f>
        <v>4.0472344714188497E-5</v>
      </c>
      <c r="R2" s="9">
        <f>R$5/(1-'Calculations Etc'!$B$17)</f>
        <v>4.0472344714188497E-5</v>
      </c>
      <c r="S2" s="9">
        <f>S$5/(1-'Calculations Etc'!$B$17)</f>
        <v>4.0472344714188497E-5</v>
      </c>
      <c r="T2" s="9">
        <f>T$5/(1-'Calculations Etc'!$B$17)</f>
        <v>4.0472344714188497E-5</v>
      </c>
      <c r="U2" s="9">
        <f>U$5/(1-'Calculations Etc'!$B$17)</f>
        <v>4.0472344714188497E-5</v>
      </c>
      <c r="V2" s="9">
        <f>V$5/(1-'Calculations Etc'!$B$17)</f>
        <v>4.0472344714188497E-5</v>
      </c>
      <c r="W2" s="9">
        <f>W$5/(1-'Calculations Etc'!$B$17)</f>
        <v>4.0472344714188497E-5</v>
      </c>
      <c r="X2" s="9">
        <f>X$5/(1-'Calculations Etc'!$B$17)</f>
        <v>4.0472344714188497E-5</v>
      </c>
      <c r="Y2" s="9">
        <f>Y$5/(1-'Calculations Etc'!$B$17)</f>
        <v>4.0472344714188497E-5</v>
      </c>
      <c r="Z2" s="9">
        <f>Z$5/(1-'Calculations Etc'!$B$17)</f>
        <v>4.0472344714188497E-5</v>
      </c>
      <c r="AA2" s="9">
        <f>AA$5/(1-'Calculations Etc'!$B$17)</f>
        <v>4.0472344714188497E-5</v>
      </c>
      <c r="AB2" s="9">
        <f>AB$5/(1-'Calculations Etc'!$B$17)</f>
        <v>4.0472344714188497E-5</v>
      </c>
      <c r="AC2" s="9">
        <f>AC$5/(1-'Calculations Etc'!$B$17)</f>
        <v>4.0472344714188497E-5</v>
      </c>
      <c r="AD2" s="9">
        <f>AD$5/(1-'Calculations Etc'!$B$17)</f>
        <v>4.0472344714188497E-5</v>
      </c>
      <c r="AE2" s="9">
        <f>AE$5/(1-'Calculations Etc'!$B$17)</f>
        <v>4.0472344714188497E-5</v>
      </c>
      <c r="AF2" s="9">
        <f>AF$5/(1-'Calculations Etc'!$B$17)</f>
        <v>4.0472344714188497E-5</v>
      </c>
      <c r="AG2" s="9"/>
      <c r="AH2" s="9"/>
      <c r="AI2" s="9"/>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3037</v>
      </c>
      <c r="B5" s="9">
        <f>SUM('NRBS 40'!D5,'NRBS 40'!D7:D8)/(INDEX('AEO 7'!$C$64:$AJ$64,MATCH(B$1,'AEO 7'!$C$1:$AJ$1,0))*10^9)</f>
        <v>1.2594574173720378E-5</v>
      </c>
      <c r="C5" s="9">
        <f t="shared" ref="C5:AF5" si="0">$B5</f>
        <v>1.2594574173720378E-5</v>
      </c>
      <c r="D5" s="9">
        <f t="shared" si="0"/>
        <v>1.2594574173720378E-5</v>
      </c>
      <c r="E5" s="9">
        <f t="shared" si="0"/>
        <v>1.2594574173720378E-5</v>
      </c>
      <c r="F5" s="9">
        <f t="shared" si="0"/>
        <v>1.2594574173720378E-5</v>
      </c>
      <c r="G5" s="9">
        <f t="shared" si="0"/>
        <v>1.2594574173720378E-5</v>
      </c>
      <c r="H5" s="9">
        <f t="shared" si="0"/>
        <v>1.2594574173720378E-5</v>
      </c>
      <c r="I5" s="9">
        <f t="shared" si="0"/>
        <v>1.2594574173720378E-5</v>
      </c>
      <c r="J5" s="9">
        <f t="shared" si="0"/>
        <v>1.2594574173720378E-5</v>
      </c>
      <c r="K5" s="9">
        <f t="shared" si="0"/>
        <v>1.2594574173720378E-5</v>
      </c>
      <c r="L5" s="9">
        <f t="shared" si="0"/>
        <v>1.2594574173720378E-5</v>
      </c>
      <c r="M5" s="9">
        <f t="shared" si="0"/>
        <v>1.2594574173720378E-5</v>
      </c>
      <c r="N5" s="9">
        <f t="shared" si="0"/>
        <v>1.2594574173720378E-5</v>
      </c>
      <c r="O5" s="9">
        <f t="shared" si="0"/>
        <v>1.2594574173720378E-5</v>
      </c>
      <c r="P5" s="9">
        <f t="shared" si="0"/>
        <v>1.2594574173720378E-5</v>
      </c>
      <c r="Q5" s="9">
        <f t="shared" si="0"/>
        <v>1.2594574173720378E-5</v>
      </c>
      <c r="R5" s="9">
        <f t="shared" si="0"/>
        <v>1.2594574173720378E-5</v>
      </c>
      <c r="S5" s="9">
        <f t="shared" si="0"/>
        <v>1.2594574173720378E-5</v>
      </c>
      <c r="T5" s="9">
        <f t="shared" si="0"/>
        <v>1.2594574173720378E-5</v>
      </c>
      <c r="U5" s="9">
        <f t="shared" si="0"/>
        <v>1.2594574173720378E-5</v>
      </c>
      <c r="V5" s="9">
        <f t="shared" si="0"/>
        <v>1.2594574173720378E-5</v>
      </c>
      <c r="W5" s="9">
        <f t="shared" si="0"/>
        <v>1.2594574173720378E-5</v>
      </c>
      <c r="X5" s="9">
        <f t="shared" si="0"/>
        <v>1.2594574173720378E-5</v>
      </c>
      <c r="Y5" s="9">
        <f t="shared" si="0"/>
        <v>1.2594574173720378E-5</v>
      </c>
      <c r="Z5" s="9">
        <f t="shared" si="0"/>
        <v>1.2594574173720378E-5</v>
      </c>
      <c r="AA5" s="9">
        <f t="shared" si="0"/>
        <v>1.2594574173720378E-5</v>
      </c>
      <c r="AB5" s="9">
        <f t="shared" si="0"/>
        <v>1.2594574173720378E-5</v>
      </c>
      <c r="AC5" s="9">
        <f t="shared" si="0"/>
        <v>1.2594574173720378E-5</v>
      </c>
      <c r="AD5" s="9">
        <f t="shared" si="0"/>
        <v>1.2594574173720378E-5</v>
      </c>
      <c r="AE5" s="9">
        <f t="shared" si="0"/>
        <v>1.2594574173720378E-5</v>
      </c>
      <c r="AF5" s="9">
        <f t="shared" si="0"/>
        <v>1.2594574173720378E-5</v>
      </c>
      <c r="AG5" s="9"/>
      <c r="AH5" s="9"/>
      <c r="AI5" s="9"/>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3040</v>
      </c>
      <c r="B8" s="9">
        <f>B$5*'Calculations Etc'!$B$35</f>
        <v>3.7783722521161126E-5</v>
      </c>
      <c r="C8" s="9">
        <f>C$5*'Calculations Etc'!$B$35</f>
        <v>3.7783722521161126E-5</v>
      </c>
      <c r="D8" s="9">
        <f>D$5*'Calculations Etc'!$B$35</f>
        <v>3.7783722521161126E-5</v>
      </c>
      <c r="E8" s="9">
        <f>E$5*'Calculations Etc'!$B$35</f>
        <v>3.7783722521161126E-5</v>
      </c>
      <c r="F8" s="9">
        <f>F$5*'Calculations Etc'!$B$35</f>
        <v>3.7783722521161126E-5</v>
      </c>
      <c r="G8" s="9">
        <f>G$5*'Calculations Etc'!$B$35</f>
        <v>3.7783722521161126E-5</v>
      </c>
      <c r="H8" s="9">
        <f>H$5*'Calculations Etc'!$B$35</f>
        <v>3.7783722521161126E-5</v>
      </c>
      <c r="I8" s="9">
        <f>I$5*'Calculations Etc'!$B$35</f>
        <v>3.7783722521161126E-5</v>
      </c>
      <c r="J8" s="9">
        <f>J$5*'Calculations Etc'!$B$35</f>
        <v>3.7783722521161126E-5</v>
      </c>
      <c r="K8" s="9">
        <f>K$5*'Calculations Etc'!$B$35</f>
        <v>3.7783722521161126E-5</v>
      </c>
      <c r="L8" s="9">
        <f>L$5*'Calculations Etc'!$B$35</f>
        <v>3.7783722521161126E-5</v>
      </c>
      <c r="M8" s="9">
        <f>M$5*'Calculations Etc'!$B$35</f>
        <v>3.7783722521161126E-5</v>
      </c>
      <c r="N8" s="9">
        <f>N$5*'Calculations Etc'!$B$35</f>
        <v>3.7783722521161126E-5</v>
      </c>
      <c r="O8" s="9">
        <f>O$5*'Calculations Etc'!$B$35</f>
        <v>3.7783722521161126E-5</v>
      </c>
      <c r="P8" s="9">
        <f>P$5*'Calculations Etc'!$B$35</f>
        <v>3.7783722521161126E-5</v>
      </c>
      <c r="Q8" s="9">
        <f>Q$5*'Calculations Etc'!$B$35</f>
        <v>3.7783722521161126E-5</v>
      </c>
      <c r="R8" s="9">
        <f>R$5*'Calculations Etc'!$B$35</f>
        <v>3.7783722521161126E-5</v>
      </c>
      <c r="S8" s="9">
        <f>S$5*'Calculations Etc'!$B$35</f>
        <v>3.7783722521161126E-5</v>
      </c>
      <c r="T8" s="9">
        <f>T$5*'Calculations Etc'!$B$35</f>
        <v>3.7783722521161126E-5</v>
      </c>
      <c r="U8" s="9">
        <f>U$5*'Calculations Etc'!$B$35</f>
        <v>3.7783722521161126E-5</v>
      </c>
      <c r="V8" s="9">
        <f>V$5*'Calculations Etc'!$B$35</f>
        <v>3.7783722521161126E-5</v>
      </c>
      <c r="W8" s="9">
        <f>W$5*'Calculations Etc'!$B$35</f>
        <v>3.7783722521161126E-5</v>
      </c>
      <c r="X8" s="9">
        <f>X$5*'Calculations Etc'!$B$35</f>
        <v>3.7783722521161126E-5</v>
      </c>
      <c r="Y8" s="9">
        <f>Y$5*'Calculations Etc'!$B$35</f>
        <v>3.7783722521161126E-5</v>
      </c>
      <c r="Z8" s="9">
        <f>Z$5*'Calculations Etc'!$B$35</f>
        <v>3.7783722521161126E-5</v>
      </c>
      <c r="AA8" s="9">
        <f>AA$5*'Calculations Etc'!$B$35</f>
        <v>3.7783722521161126E-5</v>
      </c>
      <c r="AB8" s="9">
        <f>AB$5*'Calculations Etc'!$B$35</f>
        <v>3.7783722521161126E-5</v>
      </c>
      <c r="AC8" s="9">
        <f>AC$5*'Calculations Etc'!$B$35</f>
        <v>3.7783722521161126E-5</v>
      </c>
      <c r="AD8" s="9">
        <f>AD$5*'Calculations Etc'!$B$35</f>
        <v>3.7783722521161126E-5</v>
      </c>
      <c r="AE8" s="9">
        <f>AE$5*'Calculations Etc'!$B$35</f>
        <v>3.7783722521161126E-5</v>
      </c>
      <c r="AF8" s="9">
        <f>AF$5*'Calculations Etc'!$B$35</f>
        <v>3.7783722521161126E-5</v>
      </c>
      <c r="AG8" s="9"/>
      <c r="AH8" s="9"/>
      <c r="AI8" s="9"/>
    </row>
    <row r="9" spans="1:36">
      <c r="AJ9"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style="113" customWidth="1"/>
  </cols>
  <sheetData>
    <row r="1" spans="1:37">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3034</v>
      </c>
      <c r="B2" s="9">
        <f>B$5/(1-'Calculations Etc'!$B$17)</f>
        <v>1.5975871779246573E-2</v>
      </c>
      <c r="C2" s="9">
        <f>C$5/(1-'Calculations Etc'!$B$17)</f>
        <v>1.5975871779246573E-2</v>
      </c>
      <c r="D2" s="9">
        <f>D$5/(1-'Calculations Etc'!$B$17)</f>
        <v>1.5975871779246573E-2</v>
      </c>
      <c r="E2" s="9">
        <f>E$5/(1-'Calculations Etc'!$B$17)</f>
        <v>1.5975871779246573E-2</v>
      </c>
      <c r="F2" s="9">
        <f>F$5/(1-'Calculations Etc'!$B$17)</f>
        <v>1.5975871779246573E-2</v>
      </c>
      <c r="G2" s="9">
        <f>G$5/(1-'Calculations Etc'!$B$17)</f>
        <v>1.5975871779246573E-2</v>
      </c>
      <c r="H2" s="9">
        <f>H$5/(1-'Calculations Etc'!$B$17)</f>
        <v>1.5975871779246573E-2</v>
      </c>
      <c r="I2" s="9">
        <f>I$5/(1-'Calculations Etc'!$B$17)</f>
        <v>1.5975871779246573E-2</v>
      </c>
      <c r="J2" s="9">
        <f>J$5/(1-'Calculations Etc'!$B$17)</f>
        <v>1.5975871779246573E-2</v>
      </c>
      <c r="K2" s="9">
        <f>K$5/(1-'Calculations Etc'!$B$17)</f>
        <v>1.5975871779246573E-2</v>
      </c>
      <c r="L2" s="9">
        <f>L$5/(1-'Calculations Etc'!$B$17)</f>
        <v>1.5975871779246573E-2</v>
      </c>
      <c r="M2" s="9">
        <f>M$5/(1-'Calculations Etc'!$B$17)</f>
        <v>1.5975871779246573E-2</v>
      </c>
      <c r="N2" s="9">
        <f>N$5/(1-'Calculations Etc'!$B$17)</f>
        <v>1.5975871779246573E-2</v>
      </c>
      <c r="O2" s="9">
        <f>O$5/(1-'Calculations Etc'!$B$17)</f>
        <v>1.5975871779246573E-2</v>
      </c>
      <c r="P2" s="9">
        <f>P$5/(1-'Calculations Etc'!$B$17)</f>
        <v>1.5975871779246573E-2</v>
      </c>
      <c r="Q2" s="9">
        <f>Q$5/(1-'Calculations Etc'!$B$17)</f>
        <v>1.5975871779246573E-2</v>
      </c>
      <c r="R2" s="9">
        <f>R$5/(1-'Calculations Etc'!$B$17)</f>
        <v>1.5975871779246573E-2</v>
      </c>
      <c r="S2" s="9">
        <f>S$5/(1-'Calculations Etc'!$B$17)</f>
        <v>1.5975871779246573E-2</v>
      </c>
      <c r="T2" s="9">
        <f>T$5/(1-'Calculations Etc'!$B$17)</f>
        <v>1.5975871779246573E-2</v>
      </c>
      <c r="U2" s="9">
        <f>U$5/(1-'Calculations Etc'!$B$17)</f>
        <v>1.5975871779246573E-2</v>
      </c>
      <c r="V2" s="9">
        <f>V$5/(1-'Calculations Etc'!$B$17)</f>
        <v>1.5975871779246573E-2</v>
      </c>
      <c r="W2" s="9">
        <f>W$5/(1-'Calculations Etc'!$B$17)</f>
        <v>1.5975871779246573E-2</v>
      </c>
      <c r="X2" s="9">
        <f>X$5/(1-'Calculations Etc'!$B$17)</f>
        <v>1.5975871779246573E-2</v>
      </c>
      <c r="Y2" s="9">
        <f>Y$5/(1-'Calculations Etc'!$B$17)</f>
        <v>1.5975871779246573E-2</v>
      </c>
      <c r="Z2" s="9">
        <f>Z$5/(1-'Calculations Etc'!$B$17)</f>
        <v>1.5975871779246573E-2</v>
      </c>
      <c r="AA2" s="9">
        <f>AA$5/(1-'Calculations Etc'!$B$17)</f>
        <v>1.5975871779246573E-2</v>
      </c>
      <c r="AB2" s="9">
        <f>AB$5/(1-'Calculations Etc'!$B$17)</f>
        <v>1.5975871779246573E-2</v>
      </c>
      <c r="AC2" s="9">
        <f>AC$5/(1-'Calculations Etc'!$B$17)</f>
        <v>1.5975871779246573E-2</v>
      </c>
      <c r="AD2" s="9">
        <f>AD$5/(1-'Calculations Etc'!$B$17)</f>
        <v>1.5975871779246573E-2</v>
      </c>
      <c r="AE2" s="9">
        <f>AE$5/(1-'Calculations Etc'!$B$17)</f>
        <v>1.5975871779246573E-2</v>
      </c>
      <c r="AF2" s="9">
        <f>AF$5/(1-'Calculations Etc'!$B$17)</f>
        <v>1.5975871779246573E-2</v>
      </c>
      <c r="AG2" s="9"/>
      <c r="AH2" s="9"/>
      <c r="AI2" s="9"/>
    </row>
    <row r="3" spans="1:37">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3037</v>
      </c>
      <c r="B5" s="9">
        <f>INDEX('AEO 7'!$C$52:$AJ$52,MATCH(B$1,'AEO 7'!$C$1:$AJ$1,0))/10^3*'Calculations Etc'!$B$8</f>
        <v>4.9715257056265547E-3</v>
      </c>
      <c r="C5" s="9">
        <f t="shared" ref="C5:AF5" si="0">B5</f>
        <v>4.9715257056265547E-3</v>
      </c>
      <c r="D5" s="9">
        <f t="shared" si="0"/>
        <v>4.9715257056265547E-3</v>
      </c>
      <c r="E5" s="9">
        <f t="shared" si="0"/>
        <v>4.9715257056265547E-3</v>
      </c>
      <c r="F5" s="9">
        <f t="shared" si="0"/>
        <v>4.9715257056265547E-3</v>
      </c>
      <c r="G5" s="9">
        <f t="shared" si="0"/>
        <v>4.9715257056265547E-3</v>
      </c>
      <c r="H5" s="9">
        <f t="shared" si="0"/>
        <v>4.9715257056265547E-3</v>
      </c>
      <c r="I5" s="9">
        <f t="shared" si="0"/>
        <v>4.9715257056265547E-3</v>
      </c>
      <c r="J5" s="9">
        <f t="shared" si="0"/>
        <v>4.9715257056265547E-3</v>
      </c>
      <c r="K5" s="9">
        <f t="shared" si="0"/>
        <v>4.9715257056265547E-3</v>
      </c>
      <c r="L5" s="9">
        <f t="shared" si="0"/>
        <v>4.9715257056265547E-3</v>
      </c>
      <c r="M5" s="9">
        <f t="shared" si="0"/>
        <v>4.9715257056265547E-3</v>
      </c>
      <c r="N5" s="9">
        <f t="shared" si="0"/>
        <v>4.9715257056265547E-3</v>
      </c>
      <c r="O5" s="9">
        <f t="shared" si="0"/>
        <v>4.9715257056265547E-3</v>
      </c>
      <c r="P5" s="9">
        <f t="shared" si="0"/>
        <v>4.9715257056265547E-3</v>
      </c>
      <c r="Q5" s="9">
        <f t="shared" si="0"/>
        <v>4.9715257056265547E-3</v>
      </c>
      <c r="R5" s="9">
        <f t="shared" si="0"/>
        <v>4.9715257056265547E-3</v>
      </c>
      <c r="S5" s="9">
        <f t="shared" si="0"/>
        <v>4.9715257056265547E-3</v>
      </c>
      <c r="T5" s="9">
        <f t="shared" si="0"/>
        <v>4.9715257056265547E-3</v>
      </c>
      <c r="U5" s="9">
        <f t="shared" si="0"/>
        <v>4.9715257056265547E-3</v>
      </c>
      <c r="V5" s="9">
        <f t="shared" si="0"/>
        <v>4.9715257056265547E-3</v>
      </c>
      <c r="W5" s="9">
        <f t="shared" si="0"/>
        <v>4.9715257056265547E-3</v>
      </c>
      <c r="X5" s="9">
        <f t="shared" si="0"/>
        <v>4.9715257056265547E-3</v>
      </c>
      <c r="Y5" s="9">
        <f t="shared" si="0"/>
        <v>4.9715257056265547E-3</v>
      </c>
      <c r="Z5" s="9">
        <f t="shared" si="0"/>
        <v>4.9715257056265547E-3</v>
      </c>
      <c r="AA5" s="9">
        <f t="shared" si="0"/>
        <v>4.9715257056265547E-3</v>
      </c>
      <c r="AB5" s="9">
        <f t="shared" si="0"/>
        <v>4.9715257056265547E-3</v>
      </c>
      <c r="AC5" s="9">
        <f t="shared" si="0"/>
        <v>4.9715257056265547E-3</v>
      </c>
      <c r="AD5" s="9">
        <f t="shared" si="0"/>
        <v>4.9715257056265547E-3</v>
      </c>
      <c r="AE5" s="9">
        <f t="shared" si="0"/>
        <v>4.9715257056265547E-3</v>
      </c>
      <c r="AF5" s="9">
        <f t="shared" si="0"/>
        <v>4.9715257056265547E-3</v>
      </c>
      <c r="AG5" s="9"/>
      <c r="AH5" s="9"/>
      <c r="AI5" s="9"/>
    </row>
    <row r="6" spans="1:37">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3040</v>
      </c>
      <c r="B8" s="9">
        <f>B$5*'Calculations Etc'!$B$35</f>
        <v>1.4914577116879662E-2</v>
      </c>
      <c r="C8" s="9">
        <f>C$5*'Calculations Etc'!$B$35</f>
        <v>1.4914577116879662E-2</v>
      </c>
      <c r="D8" s="9">
        <f>D$5*'Calculations Etc'!$B$35</f>
        <v>1.4914577116879662E-2</v>
      </c>
      <c r="E8" s="9">
        <f>E$5*'Calculations Etc'!$B$35</f>
        <v>1.4914577116879662E-2</v>
      </c>
      <c r="F8" s="9">
        <f>F$5*'Calculations Etc'!$B$35</f>
        <v>1.4914577116879662E-2</v>
      </c>
      <c r="G8" s="9">
        <f>G$5*'Calculations Etc'!$B$35</f>
        <v>1.4914577116879662E-2</v>
      </c>
      <c r="H8" s="9">
        <f>H$5*'Calculations Etc'!$B$35</f>
        <v>1.4914577116879662E-2</v>
      </c>
      <c r="I8" s="9">
        <f>I$5*'Calculations Etc'!$B$35</f>
        <v>1.4914577116879662E-2</v>
      </c>
      <c r="J8" s="9">
        <f>J$5*'Calculations Etc'!$B$35</f>
        <v>1.4914577116879662E-2</v>
      </c>
      <c r="K8" s="9">
        <f>K$5*'Calculations Etc'!$B$35</f>
        <v>1.4914577116879662E-2</v>
      </c>
      <c r="L8" s="9">
        <f>L$5*'Calculations Etc'!$B$35</f>
        <v>1.4914577116879662E-2</v>
      </c>
      <c r="M8" s="9">
        <f>M$5*'Calculations Etc'!$B$35</f>
        <v>1.4914577116879662E-2</v>
      </c>
      <c r="N8" s="9">
        <f>N$5*'Calculations Etc'!$B$35</f>
        <v>1.4914577116879662E-2</v>
      </c>
      <c r="O8" s="9">
        <f>O$5*'Calculations Etc'!$B$35</f>
        <v>1.4914577116879662E-2</v>
      </c>
      <c r="P8" s="9">
        <f>P$5*'Calculations Etc'!$B$35</f>
        <v>1.4914577116879662E-2</v>
      </c>
      <c r="Q8" s="9">
        <f>Q$5*'Calculations Etc'!$B$35</f>
        <v>1.4914577116879662E-2</v>
      </c>
      <c r="R8" s="9">
        <f>R$5*'Calculations Etc'!$B$35</f>
        <v>1.4914577116879662E-2</v>
      </c>
      <c r="S8" s="9">
        <f>S$5*'Calculations Etc'!$B$35</f>
        <v>1.4914577116879662E-2</v>
      </c>
      <c r="T8" s="9">
        <f>T$5*'Calculations Etc'!$B$35</f>
        <v>1.4914577116879662E-2</v>
      </c>
      <c r="U8" s="9">
        <f>U$5*'Calculations Etc'!$B$35</f>
        <v>1.4914577116879662E-2</v>
      </c>
      <c r="V8" s="9">
        <f>V$5*'Calculations Etc'!$B$35</f>
        <v>1.4914577116879662E-2</v>
      </c>
      <c r="W8" s="9">
        <f>W$5*'Calculations Etc'!$B$35</f>
        <v>1.4914577116879662E-2</v>
      </c>
      <c r="X8" s="9">
        <f>X$5*'Calculations Etc'!$B$35</f>
        <v>1.4914577116879662E-2</v>
      </c>
      <c r="Y8" s="9">
        <f>Y$5*'Calculations Etc'!$B$35</f>
        <v>1.4914577116879662E-2</v>
      </c>
      <c r="Z8" s="9">
        <f>Z$5*'Calculations Etc'!$B$35</f>
        <v>1.4914577116879662E-2</v>
      </c>
      <c r="AA8" s="9">
        <f>AA$5*'Calculations Etc'!$B$35</f>
        <v>1.4914577116879662E-2</v>
      </c>
      <c r="AB8" s="9">
        <f>AB$5*'Calculations Etc'!$B$35</f>
        <v>1.4914577116879662E-2</v>
      </c>
      <c r="AC8" s="9">
        <f>AC$5*'Calculations Etc'!$B$35</f>
        <v>1.4914577116879662E-2</v>
      </c>
      <c r="AD8" s="9">
        <f>AD$5*'Calculations Etc'!$B$35</f>
        <v>1.4914577116879662E-2</v>
      </c>
      <c r="AE8" s="9">
        <f>AE$5*'Calculations Etc'!$B$35</f>
        <v>1.4914577116879662E-2</v>
      </c>
      <c r="AF8" s="9">
        <f>AF$5*'Calculations Etc'!$B$35</f>
        <v>1.4914577116879662E-2</v>
      </c>
      <c r="AG8" s="9"/>
      <c r="AH8" s="9"/>
      <c r="AI8" s="9"/>
    </row>
    <row r="9" spans="1:37">
      <c r="AJ9" s="9"/>
      <c r="AK9"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style="113" customWidth="1"/>
  </cols>
  <sheetData>
    <row r="1" spans="1:36">
      <c r="A1" s="15" t="s">
        <v>3133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3034</v>
      </c>
      <c r="B2" s="9">
        <f>B$4/(1-'Calculations Etc'!$B$16)</f>
        <v>4.4632798257046406E-3</v>
      </c>
      <c r="C2" s="9">
        <f>C$4/(1-'Calculations Etc'!$B$16)</f>
        <v>4.4632798257046406E-3</v>
      </c>
      <c r="D2" s="9">
        <f>D$4/(1-'Calculations Etc'!$B$16)</f>
        <v>4.4632798257046406E-3</v>
      </c>
      <c r="E2" s="9">
        <f>E$4/(1-'Calculations Etc'!$B$16)</f>
        <v>4.4632798257046406E-3</v>
      </c>
      <c r="F2" s="9">
        <f>F$4/(1-'Calculations Etc'!$B$16)</f>
        <v>4.4632798257046406E-3</v>
      </c>
      <c r="G2" s="9">
        <f>G$4/(1-'Calculations Etc'!$B$16)</f>
        <v>4.4632798257046406E-3</v>
      </c>
      <c r="H2" s="9">
        <f>H$4/(1-'Calculations Etc'!$B$16)</f>
        <v>4.4632798257046406E-3</v>
      </c>
      <c r="I2" s="9">
        <f>I$4/(1-'Calculations Etc'!$B$16)</f>
        <v>4.4632798257046406E-3</v>
      </c>
      <c r="J2" s="9">
        <f>J$4/(1-'Calculations Etc'!$B$16)</f>
        <v>4.4632798257046406E-3</v>
      </c>
      <c r="K2" s="9">
        <f>K$4/(1-'Calculations Etc'!$B$16)</f>
        <v>4.4632798257046406E-3</v>
      </c>
      <c r="L2" s="9">
        <f>L$4/(1-'Calculations Etc'!$B$16)</f>
        <v>4.4632798257046406E-3</v>
      </c>
      <c r="M2" s="9">
        <f>M$4/(1-'Calculations Etc'!$B$16)</f>
        <v>4.4632798257046406E-3</v>
      </c>
      <c r="N2" s="9">
        <f>N$4/(1-'Calculations Etc'!$B$16)</f>
        <v>4.4632798257046406E-3</v>
      </c>
      <c r="O2" s="9">
        <f>O$4/(1-'Calculations Etc'!$B$16)</f>
        <v>4.4632798257046406E-3</v>
      </c>
      <c r="P2" s="9">
        <f>P$4/(1-'Calculations Etc'!$B$16)</f>
        <v>4.4632798257046406E-3</v>
      </c>
      <c r="Q2" s="9">
        <f>Q$4/(1-'Calculations Etc'!$B$16)</f>
        <v>4.4632798257046406E-3</v>
      </c>
      <c r="R2" s="9">
        <f>R$4/(1-'Calculations Etc'!$B$16)</f>
        <v>4.4632798257046406E-3</v>
      </c>
      <c r="S2" s="9">
        <f>S$4/(1-'Calculations Etc'!$B$16)</f>
        <v>4.4632798257046406E-3</v>
      </c>
      <c r="T2" s="9">
        <f>T$4/(1-'Calculations Etc'!$B$16)</f>
        <v>4.4632798257046406E-3</v>
      </c>
      <c r="U2" s="9">
        <f>U$4/(1-'Calculations Etc'!$B$16)</f>
        <v>4.4632798257046406E-3</v>
      </c>
      <c r="V2" s="9">
        <f>V$4/(1-'Calculations Etc'!$B$16)</f>
        <v>4.4632798257046406E-3</v>
      </c>
      <c r="W2" s="9">
        <f>W$4/(1-'Calculations Etc'!$B$16)</f>
        <v>4.4632798257046406E-3</v>
      </c>
      <c r="X2" s="9">
        <f>X$4/(1-'Calculations Etc'!$B$16)</f>
        <v>4.4632798257046406E-3</v>
      </c>
      <c r="Y2" s="9">
        <f>Y$4/(1-'Calculations Etc'!$B$16)</f>
        <v>4.4632798257046406E-3</v>
      </c>
      <c r="Z2" s="9">
        <f>Z$4/(1-'Calculations Etc'!$B$16)</f>
        <v>4.4632798257046406E-3</v>
      </c>
      <c r="AA2" s="9">
        <f>AA$4/(1-'Calculations Etc'!$B$16)</f>
        <v>4.4632798257046406E-3</v>
      </c>
      <c r="AB2" s="9">
        <f>AB$4/(1-'Calculations Etc'!$B$16)</f>
        <v>4.4632798257046406E-3</v>
      </c>
      <c r="AC2" s="9">
        <f>AC$4/(1-'Calculations Etc'!$B$16)</f>
        <v>4.4632798257046406E-3</v>
      </c>
      <c r="AD2" s="9">
        <f>AD$4/(1-'Calculations Etc'!$B$16)</f>
        <v>4.4632798257046406E-3</v>
      </c>
      <c r="AE2" s="9">
        <f>AE$4/(1-'Calculations Etc'!$B$16)</f>
        <v>4.4632798257046406E-3</v>
      </c>
      <c r="AF2" s="9">
        <f>AF$4/(1-'Calculations Etc'!$B$16)</f>
        <v>4.4632798257046406E-3</v>
      </c>
      <c r="AG2" s="9"/>
      <c r="AH2" s="9"/>
      <c r="AI2" s="9"/>
      <c r="AJ2" s="9"/>
    </row>
    <row r="3" spans="1:36">
      <c r="A3" t="s">
        <v>3035</v>
      </c>
      <c r="B3" s="9">
        <f t="shared" ref="B3:AF3" si="0">B$4</f>
        <v>1.4016911849320361E-3</v>
      </c>
      <c r="C3" s="9">
        <f t="shared" si="0"/>
        <v>1.4016911849320361E-3</v>
      </c>
      <c r="D3" s="9">
        <f t="shared" si="0"/>
        <v>1.4016911849320361E-3</v>
      </c>
      <c r="E3" s="9">
        <f t="shared" si="0"/>
        <v>1.4016911849320361E-3</v>
      </c>
      <c r="F3" s="9">
        <f t="shared" si="0"/>
        <v>1.4016911849320361E-3</v>
      </c>
      <c r="G3" s="9">
        <f t="shared" si="0"/>
        <v>1.4016911849320361E-3</v>
      </c>
      <c r="H3" s="9">
        <f t="shared" si="0"/>
        <v>1.4016911849320361E-3</v>
      </c>
      <c r="I3" s="9">
        <f t="shared" si="0"/>
        <v>1.4016911849320361E-3</v>
      </c>
      <c r="J3" s="9">
        <f t="shared" si="0"/>
        <v>1.4016911849320361E-3</v>
      </c>
      <c r="K3" s="9">
        <f t="shared" si="0"/>
        <v>1.4016911849320361E-3</v>
      </c>
      <c r="L3" s="9">
        <f t="shared" si="0"/>
        <v>1.4016911849320361E-3</v>
      </c>
      <c r="M3" s="9">
        <f t="shared" si="0"/>
        <v>1.4016911849320361E-3</v>
      </c>
      <c r="N3" s="9">
        <f t="shared" si="0"/>
        <v>1.4016911849320361E-3</v>
      </c>
      <c r="O3" s="9">
        <f t="shared" si="0"/>
        <v>1.4016911849320361E-3</v>
      </c>
      <c r="P3" s="9">
        <f t="shared" si="0"/>
        <v>1.4016911849320361E-3</v>
      </c>
      <c r="Q3" s="9">
        <f t="shared" si="0"/>
        <v>1.4016911849320361E-3</v>
      </c>
      <c r="R3" s="9">
        <f t="shared" si="0"/>
        <v>1.4016911849320361E-3</v>
      </c>
      <c r="S3" s="9">
        <f t="shared" si="0"/>
        <v>1.4016911849320361E-3</v>
      </c>
      <c r="T3" s="9">
        <f t="shared" si="0"/>
        <v>1.4016911849320361E-3</v>
      </c>
      <c r="U3" s="9">
        <f t="shared" si="0"/>
        <v>1.4016911849320361E-3</v>
      </c>
      <c r="V3" s="9">
        <f t="shared" si="0"/>
        <v>1.4016911849320361E-3</v>
      </c>
      <c r="W3" s="9">
        <f t="shared" si="0"/>
        <v>1.4016911849320361E-3</v>
      </c>
      <c r="X3" s="9">
        <f t="shared" si="0"/>
        <v>1.4016911849320361E-3</v>
      </c>
      <c r="Y3" s="9">
        <f t="shared" si="0"/>
        <v>1.4016911849320361E-3</v>
      </c>
      <c r="Z3" s="9">
        <f t="shared" si="0"/>
        <v>1.4016911849320361E-3</v>
      </c>
      <c r="AA3" s="9">
        <f t="shared" si="0"/>
        <v>1.4016911849320361E-3</v>
      </c>
      <c r="AB3" s="9">
        <f t="shared" si="0"/>
        <v>1.4016911849320361E-3</v>
      </c>
      <c r="AC3" s="9">
        <f t="shared" si="0"/>
        <v>1.4016911849320361E-3</v>
      </c>
      <c r="AD3" s="9">
        <f t="shared" si="0"/>
        <v>1.4016911849320361E-3</v>
      </c>
      <c r="AE3" s="9">
        <f t="shared" si="0"/>
        <v>1.4016911849320361E-3</v>
      </c>
      <c r="AF3" s="9">
        <f t="shared" si="0"/>
        <v>1.4016911849320361E-3</v>
      </c>
      <c r="AG3" s="9"/>
      <c r="AH3" s="9"/>
      <c r="AI3" s="9"/>
      <c r="AJ3" s="9"/>
    </row>
    <row r="4" spans="1:36">
      <c r="A4" t="s">
        <v>3036</v>
      </c>
      <c r="B4" s="29">
        <f>INDEX('NTS 1-40'!$8:$8,MATCH(NTS_YR,'NTS 1-40'!$2:$2,0))/(INDEX('AEO 35'!$E$20:$AL$20,MATCH(B$1,'AEO 35'!$E$1:$AL$1,0))*10^6)</f>
        <v>1.4016911849320361E-3</v>
      </c>
      <c r="C4" s="29">
        <f t="shared" ref="C4:AF4" si="1">$B$4</f>
        <v>1.4016911849320361E-3</v>
      </c>
      <c r="D4" s="29">
        <f t="shared" si="1"/>
        <v>1.4016911849320361E-3</v>
      </c>
      <c r="E4" s="29">
        <f t="shared" si="1"/>
        <v>1.4016911849320361E-3</v>
      </c>
      <c r="F4" s="29">
        <f t="shared" si="1"/>
        <v>1.4016911849320361E-3</v>
      </c>
      <c r="G4" s="29">
        <f t="shared" si="1"/>
        <v>1.4016911849320361E-3</v>
      </c>
      <c r="H4" s="29">
        <f t="shared" si="1"/>
        <v>1.4016911849320361E-3</v>
      </c>
      <c r="I4" s="29">
        <f t="shared" si="1"/>
        <v>1.4016911849320361E-3</v>
      </c>
      <c r="J4" s="29">
        <f t="shared" si="1"/>
        <v>1.4016911849320361E-3</v>
      </c>
      <c r="K4" s="29">
        <f t="shared" si="1"/>
        <v>1.4016911849320361E-3</v>
      </c>
      <c r="L4" s="29">
        <f t="shared" si="1"/>
        <v>1.4016911849320361E-3</v>
      </c>
      <c r="M4" s="29">
        <f t="shared" si="1"/>
        <v>1.4016911849320361E-3</v>
      </c>
      <c r="N4" s="29">
        <f t="shared" si="1"/>
        <v>1.4016911849320361E-3</v>
      </c>
      <c r="O4" s="29">
        <f t="shared" si="1"/>
        <v>1.4016911849320361E-3</v>
      </c>
      <c r="P4" s="29">
        <f t="shared" si="1"/>
        <v>1.4016911849320361E-3</v>
      </c>
      <c r="Q4" s="29">
        <f t="shared" si="1"/>
        <v>1.4016911849320361E-3</v>
      </c>
      <c r="R4" s="29">
        <f t="shared" si="1"/>
        <v>1.4016911849320361E-3</v>
      </c>
      <c r="S4" s="29">
        <f t="shared" si="1"/>
        <v>1.4016911849320361E-3</v>
      </c>
      <c r="T4" s="29">
        <f t="shared" si="1"/>
        <v>1.4016911849320361E-3</v>
      </c>
      <c r="U4" s="29">
        <f t="shared" si="1"/>
        <v>1.4016911849320361E-3</v>
      </c>
      <c r="V4" s="29">
        <f t="shared" si="1"/>
        <v>1.4016911849320361E-3</v>
      </c>
      <c r="W4" s="29">
        <f t="shared" si="1"/>
        <v>1.4016911849320361E-3</v>
      </c>
      <c r="X4" s="29">
        <f t="shared" si="1"/>
        <v>1.4016911849320361E-3</v>
      </c>
      <c r="Y4" s="29">
        <f t="shared" si="1"/>
        <v>1.4016911849320361E-3</v>
      </c>
      <c r="Z4" s="29">
        <f t="shared" si="1"/>
        <v>1.4016911849320361E-3</v>
      </c>
      <c r="AA4" s="29">
        <f t="shared" si="1"/>
        <v>1.4016911849320361E-3</v>
      </c>
      <c r="AB4" s="29">
        <f t="shared" si="1"/>
        <v>1.4016911849320361E-3</v>
      </c>
      <c r="AC4" s="29">
        <f t="shared" si="1"/>
        <v>1.4016911849320361E-3</v>
      </c>
      <c r="AD4" s="29">
        <f t="shared" si="1"/>
        <v>1.4016911849320361E-3</v>
      </c>
      <c r="AE4" s="29">
        <f t="shared" si="1"/>
        <v>1.4016911849320361E-3</v>
      </c>
      <c r="AF4" s="29">
        <f t="shared" si="1"/>
        <v>1.4016911849320361E-3</v>
      </c>
      <c r="AG4" s="9"/>
      <c r="AH4" s="9"/>
      <c r="AI4" s="9"/>
      <c r="AJ4" s="9"/>
    </row>
    <row r="5" spans="1:36">
      <c r="A5" t="s">
        <v>3037</v>
      </c>
      <c r="B5" s="9">
        <f t="shared" ref="B5:AF5" si="2">B$4</f>
        <v>1.4016911849320361E-3</v>
      </c>
      <c r="C5" s="9">
        <f t="shared" si="2"/>
        <v>1.4016911849320361E-3</v>
      </c>
      <c r="D5" s="9">
        <f t="shared" si="2"/>
        <v>1.4016911849320361E-3</v>
      </c>
      <c r="E5" s="9">
        <f t="shared" si="2"/>
        <v>1.4016911849320361E-3</v>
      </c>
      <c r="F5" s="9">
        <f t="shared" si="2"/>
        <v>1.4016911849320361E-3</v>
      </c>
      <c r="G5" s="9">
        <f t="shared" si="2"/>
        <v>1.4016911849320361E-3</v>
      </c>
      <c r="H5" s="9">
        <f t="shared" si="2"/>
        <v>1.4016911849320361E-3</v>
      </c>
      <c r="I5" s="9">
        <f t="shared" si="2"/>
        <v>1.4016911849320361E-3</v>
      </c>
      <c r="J5" s="9">
        <f t="shared" si="2"/>
        <v>1.4016911849320361E-3</v>
      </c>
      <c r="K5" s="9">
        <f t="shared" si="2"/>
        <v>1.4016911849320361E-3</v>
      </c>
      <c r="L5" s="9">
        <f t="shared" si="2"/>
        <v>1.4016911849320361E-3</v>
      </c>
      <c r="M5" s="9">
        <f t="shared" si="2"/>
        <v>1.4016911849320361E-3</v>
      </c>
      <c r="N5" s="9">
        <f t="shared" si="2"/>
        <v>1.4016911849320361E-3</v>
      </c>
      <c r="O5" s="9">
        <f t="shared" si="2"/>
        <v>1.4016911849320361E-3</v>
      </c>
      <c r="P5" s="9">
        <f t="shared" si="2"/>
        <v>1.4016911849320361E-3</v>
      </c>
      <c r="Q5" s="9">
        <f t="shared" si="2"/>
        <v>1.4016911849320361E-3</v>
      </c>
      <c r="R5" s="9">
        <f t="shared" si="2"/>
        <v>1.4016911849320361E-3</v>
      </c>
      <c r="S5" s="9">
        <f t="shared" si="2"/>
        <v>1.4016911849320361E-3</v>
      </c>
      <c r="T5" s="9">
        <f t="shared" si="2"/>
        <v>1.4016911849320361E-3</v>
      </c>
      <c r="U5" s="9">
        <f t="shared" si="2"/>
        <v>1.4016911849320361E-3</v>
      </c>
      <c r="V5" s="9">
        <f t="shared" si="2"/>
        <v>1.4016911849320361E-3</v>
      </c>
      <c r="W5" s="9">
        <f t="shared" si="2"/>
        <v>1.4016911849320361E-3</v>
      </c>
      <c r="X5" s="9">
        <f t="shared" si="2"/>
        <v>1.4016911849320361E-3</v>
      </c>
      <c r="Y5" s="9">
        <f t="shared" si="2"/>
        <v>1.4016911849320361E-3</v>
      </c>
      <c r="Z5" s="9">
        <f t="shared" si="2"/>
        <v>1.4016911849320361E-3</v>
      </c>
      <c r="AA5" s="9">
        <f t="shared" si="2"/>
        <v>1.4016911849320361E-3</v>
      </c>
      <c r="AB5" s="9">
        <f t="shared" si="2"/>
        <v>1.4016911849320361E-3</v>
      </c>
      <c r="AC5" s="9">
        <f t="shared" si="2"/>
        <v>1.4016911849320361E-3</v>
      </c>
      <c r="AD5" s="9">
        <f t="shared" si="2"/>
        <v>1.4016911849320361E-3</v>
      </c>
      <c r="AE5" s="9">
        <f t="shared" si="2"/>
        <v>1.4016911849320361E-3</v>
      </c>
      <c r="AF5" s="9">
        <f t="shared" si="2"/>
        <v>1.4016911849320361E-3</v>
      </c>
      <c r="AG5" s="9"/>
      <c r="AH5" s="9"/>
      <c r="AI5" s="9"/>
      <c r="AJ5" s="9"/>
    </row>
    <row r="6" spans="1:36">
      <c r="A6" t="s">
        <v>3038</v>
      </c>
      <c r="B6" s="9">
        <f>B$4/(1-'Calculations Etc'!$B$16)*'Calculations Etc'!$B$20+B$4*(1-'Calculations Etc'!$B$20)</f>
        <v>3.0855649373569688E-3</v>
      </c>
      <c r="C6" s="9">
        <f>C$4/(1-'Calculations Etc'!$B$16)*'Calculations Etc'!$B$20+C$4*(1-'Calculations Etc'!$B$20)</f>
        <v>3.0855649373569688E-3</v>
      </c>
      <c r="D6" s="9">
        <f>D$4/(1-'Calculations Etc'!$B$16)*'Calculations Etc'!$B$20+D$4*(1-'Calculations Etc'!$B$20)</f>
        <v>3.0855649373569688E-3</v>
      </c>
      <c r="E6" s="9">
        <f>E$4/(1-'Calculations Etc'!$B$16)*'Calculations Etc'!$B$20+E$4*(1-'Calculations Etc'!$B$20)</f>
        <v>3.0855649373569688E-3</v>
      </c>
      <c r="F6" s="9">
        <f>F$4/(1-'Calculations Etc'!$B$16)*'Calculations Etc'!$B$20+F$4*(1-'Calculations Etc'!$B$20)</f>
        <v>3.0855649373569688E-3</v>
      </c>
      <c r="G6" s="9">
        <f>G$4/(1-'Calculations Etc'!$B$16)*'Calculations Etc'!$B$20+G$4*(1-'Calculations Etc'!$B$20)</f>
        <v>3.0855649373569688E-3</v>
      </c>
      <c r="H6" s="9">
        <f>H$4/(1-'Calculations Etc'!$B$16)*'Calculations Etc'!$B$20+H$4*(1-'Calculations Etc'!$B$20)</f>
        <v>3.0855649373569688E-3</v>
      </c>
      <c r="I6" s="9">
        <f>I$4/(1-'Calculations Etc'!$B$16)*'Calculations Etc'!$B$20+I$4*(1-'Calculations Etc'!$B$20)</f>
        <v>3.0855649373569688E-3</v>
      </c>
      <c r="J6" s="9">
        <f>J$4/(1-'Calculations Etc'!$B$16)*'Calculations Etc'!$B$20+J$4*(1-'Calculations Etc'!$B$20)</f>
        <v>3.0855649373569688E-3</v>
      </c>
      <c r="K6" s="9">
        <f>K$4/(1-'Calculations Etc'!$B$16)*'Calculations Etc'!$B$20+K$4*(1-'Calculations Etc'!$B$20)</f>
        <v>3.0855649373569688E-3</v>
      </c>
      <c r="L6" s="9">
        <f>L$4/(1-'Calculations Etc'!$B$16)*'Calculations Etc'!$B$20+L$4*(1-'Calculations Etc'!$B$20)</f>
        <v>3.0855649373569688E-3</v>
      </c>
      <c r="M6" s="9">
        <f>M$4/(1-'Calculations Etc'!$B$16)*'Calculations Etc'!$B$20+M$4*(1-'Calculations Etc'!$B$20)</f>
        <v>3.0855649373569688E-3</v>
      </c>
      <c r="N6" s="9">
        <f>N$4/(1-'Calculations Etc'!$B$16)*'Calculations Etc'!$B$20+N$4*(1-'Calculations Etc'!$B$20)</f>
        <v>3.0855649373569688E-3</v>
      </c>
      <c r="O6" s="9">
        <f>O$4/(1-'Calculations Etc'!$B$16)*'Calculations Etc'!$B$20+O$4*(1-'Calculations Etc'!$B$20)</f>
        <v>3.0855649373569688E-3</v>
      </c>
      <c r="P6" s="9">
        <f>P$4/(1-'Calculations Etc'!$B$16)*'Calculations Etc'!$B$20+P$4*(1-'Calculations Etc'!$B$20)</f>
        <v>3.0855649373569688E-3</v>
      </c>
      <c r="Q6" s="9">
        <f>Q$4/(1-'Calculations Etc'!$B$16)*'Calculations Etc'!$B$20+Q$4*(1-'Calculations Etc'!$B$20)</f>
        <v>3.0855649373569688E-3</v>
      </c>
      <c r="R6" s="9">
        <f>R$4/(1-'Calculations Etc'!$B$16)*'Calculations Etc'!$B$20+R$4*(1-'Calculations Etc'!$B$20)</f>
        <v>3.0855649373569688E-3</v>
      </c>
      <c r="S6" s="9">
        <f>S$4/(1-'Calculations Etc'!$B$16)*'Calculations Etc'!$B$20+S$4*(1-'Calculations Etc'!$B$20)</f>
        <v>3.0855649373569688E-3</v>
      </c>
      <c r="T6" s="9">
        <f>T$4/(1-'Calculations Etc'!$B$16)*'Calculations Etc'!$B$20+T$4*(1-'Calculations Etc'!$B$20)</f>
        <v>3.0855649373569688E-3</v>
      </c>
      <c r="U6" s="9">
        <f>U$4/(1-'Calculations Etc'!$B$16)*'Calculations Etc'!$B$20+U$4*(1-'Calculations Etc'!$B$20)</f>
        <v>3.0855649373569688E-3</v>
      </c>
      <c r="V6" s="9">
        <f>V$4/(1-'Calculations Etc'!$B$16)*'Calculations Etc'!$B$20+V$4*(1-'Calculations Etc'!$B$20)</f>
        <v>3.0855649373569688E-3</v>
      </c>
      <c r="W6" s="9">
        <f>W$4/(1-'Calculations Etc'!$B$16)*'Calculations Etc'!$B$20+W$4*(1-'Calculations Etc'!$B$20)</f>
        <v>3.0855649373569688E-3</v>
      </c>
      <c r="X6" s="9">
        <f>X$4/(1-'Calculations Etc'!$B$16)*'Calculations Etc'!$B$20+X$4*(1-'Calculations Etc'!$B$20)</f>
        <v>3.0855649373569688E-3</v>
      </c>
      <c r="Y6" s="9">
        <f>Y$4/(1-'Calculations Etc'!$B$16)*'Calculations Etc'!$B$20+Y$4*(1-'Calculations Etc'!$B$20)</f>
        <v>3.0855649373569688E-3</v>
      </c>
      <c r="Z6" s="9">
        <f>Z$4/(1-'Calculations Etc'!$B$16)*'Calculations Etc'!$B$20+Z$4*(1-'Calculations Etc'!$B$20)</f>
        <v>3.0855649373569688E-3</v>
      </c>
      <c r="AA6" s="9">
        <f>AA$4/(1-'Calculations Etc'!$B$16)*'Calculations Etc'!$B$20+AA$4*(1-'Calculations Etc'!$B$20)</f>
        <v>3.0855649373569688E-3</v>
      </c>
      <c r="AB6" s="9">
        <f>AB$4/(1-'Calculations Etc'!$B$16)*'Calculations Etc'!$B$20+AB$4*(1-'Calculations Etc'!$B$20)</f>
        <v>3.0855649373569688E-3</v>
      </c>
      <c r="AC6" s="9">
        <f>AC$4/(1-'Calculations Etc'!$B$16)*'Calculations Etc'!$B$20+AC$4*(1-'Calculations Etc'!$B$20)</f>
        <v>3.0855649373569688E-3</v>
      </c>
      <c r="AD6" s="9">
        <f>AD$4/(1-'Calculations Etc'!$B$16)*'Calculations Etc'!$B$20+AD$4*(1-'Calculations Etc'!$B$20)</f>
        <v>3.0855649373569688E-3</v>
      </c>
      <c r="AE6" s="9">
        <f>AE$4/(1-'Calculations Etc'!$B$16)*'Calculations Etc'!$B$20+AE$4*(1-'Calculations Etc'!$B$20)</f>
        <v>3.0855649373569688E-3</v>
      </c>
      <c r="AF6" s="9">
        <f>AF$4/(1-'Calculations Etc'!$B$16)*'Calculations Etc'!$B$20+AF$4*(1-'Calculations Etc'!$B$20)</f>
        <v>3.0855649373569688E-3</v>
      </c>
      <c r="AG6" s="9"/>
      <c r="AH6" s="9"/>
      <c r="AI6" s="9"/>
      <c r="AJ6" s="9"/>
    </row>
    <row r="7" spans="1:36">
      <c r="A7" t="s">
        <v>3039</v>
      </c>
      <c r="B7" s="9">
        <f>B4*'Calculations Etc'!$B$39</f>
        <v>1.0863106683223281E-3</v>
      </c>
      <c r="C7" s="9">
        <f>C4*'Calculations Etc'!$B$39</f>
        <v>1.0863106683223281E-3</v>
      </c>
      <c r="D7" s="9">
        <f>D4*'Calculations Etc'!$B$39</f>
        <v>1.0863106683223281E-3</v>
      </c>
      <c r="E7" s="9">
        <f>E4*'Calculations Etc'!$B$39</f>
        <v>1.0863106683223281E-3</v>
      </c>
      <c r="F7" s="9">
        <f>F4*'Calculations Etc'!$B$39</f>
        <v>1.0863106683223281E-3</v>
      </c>
      <c r="G7" s="9">
        <f>G4*'Calculations Etc'!$B$39</f>
        <v>1.0863106683223281E-3</v>
      </c>
      <c r="H7" s="9">
        <f>H4*'Calculations Etc'!$B$39</f>
        <v>1.0863106683223281E-3</v>
      </c>
      <c r="I7" s="9">
        <f>I4*'Calculations Etc'!$B$39</f>
        <v>1.0863106683223281E-3</v>
      </c>
      <c r="J7" s="9">
        <f>J4*'Calculations Etc'!$B$39</f>
        <v>1.0863106683223281E-3</v>
      </c>
      <c r="K7" s="9">
        <f>K4*'Calculations Etc'!$B$39</f>
        <v>1.0863106683223281E-3</v>
      </c>
      <c r="L7" s="9">
        <f>L4*'Calculations Etc'!$B$39</f>
        <v>1.0863106683223281E-3</v>
      </c>
      <c r="M7" s="9">
        <f>M4*'Calculations Etc'!$B$39</f>
        <v>1.0863106683223281E-3</v>
      </c>
      <c r="N7" s="9">
        <f>N4*'Calculations Etc'!$B$39</f>
        <v>1.0863106683223281E-3</v>
      </c>
      <c r="O7" s="9">
        <f>O4*'Calculations Etc'!$B$39</f>
        <v>1.0863106683223281E-3</v>
      </c>
      <c r="P7" s="9">
        <f>P4*'Calculations Etc'!$B$39</f>
        <v>1.0863106683223281E-3</v>
      </c>
      <c r="Q7" s="9">
        <f>Q4*'Calculations Etc'!$B$39</f>
        <v>1.0863106683223281E-3</v>
      </c>
      <c r="R7" s="9">
        <f>R4*'Calculations Etc'!$B$39</f>
        <v>1.0863106683223281E-3</v>
      </c>
      <c r="S7" s="9">
        <f>S4*'Calculations Etc'!$B$39</f>
        <v>1.0863106683223281E-3</v>
      </c>
      <c r="T7" s="9">
        <f>T4*'Calculations Etc'!$B$39</f>
        <v>1.0863106683223281E-3</v>
      </c>
      <c r="U7" s="9">
        <f>U4*'Calculations Etc'!$B$39</f>
        <v>1.0863106683223281E-3</v>
      </c>
      <c r="V7" s="9">
        <f>V4*'Calculations Etc'!$B$39</f>
        <v>1.0863106683223281E-3</v>
      </c>
      <c r="W7" s="9">
        <f>W4*'Calculations Etc'!$B$39</f>
        <v>1.0863106683223281E-3</v>
      </c>
      <c r="X7" s="9">
        <f>X4*'Calculations Etc'!$B$39</f>
        <v>1.0863106683223281E-3</v>
      </c>
      <c r="Y7" s="9">
        <f>Y4*'Calculations Etc'!$B$39</f>
        <v>1.0863106683223281E-3</v>
      </c>
      <c r="Z7" s="9">
        <f>Z4*'Calculations Etc'!$B$39</f>
        <v>1.0863106683223281E-3</v>
      </c>
      <c r="AA7" s="9">
        <f>AA4*'Calculations Etc'!$B$39</f>
        <v>1.0863106683223281E-3</v>
      </c>
      <c r="AB7" s="9">
        <f>AB4*'Calculations Etc'!$B$39</f>
        <v>1.0863106683223281E-3</v>
      </c>
      <c r="AC7" s="9">
        <f>AC4*'Calculations Etc'!$B$39</f>
        <v>1.0863106683223281E-3</v>
      </c>
      <c r="AD7" s="9">
        <f>AD4*'Calculations Etc'!$B$39</f>
        <v>1.0863106683223281E-3</v>
      </c>
      <c r="AE7" s="9">
        <f>AE4*'Calculations Etc'!$B$39</f>
        <v>1.0863106683223281E-3</v>
      </c>
      <c r="AF7" s="9">
        <f>AF4*'Calculations Etc'!$B$39</f>
        <v>1.0863106683223281E-3</v>
      </c>
      <c r="AG7" s="9"/>
      <c r="AH7" s="9"/>
      <c r="AI7" s="9"/>
    </row>
    <row r="8" spans="1:36">
      <c r="A8" t="s">
        <v>3040</v>
      </c>
      <c r="B8" s="9">
        <f>B4*'Calculations Etc'!$B$35</f>
        <v>4.2050735547961076E-3</v>
      </c>
      <c r="C8" s="9">
        <f>C4*'Calculations Etc'!$B$35</f>
        <v>4.2050735547961076E-3</v>
      </c>
      <c r="D8" s="9">
        <f>D4*'Calculations Etc'!$B$35</f>
        <v>4.2050735547961076E-3</v>
      </c>
      <c r="E8" s="9">
        <f>E4*'Calculations Etc'!$B$35</f>
        <v>4.2050735547961076E-3</v>
      </c>
      <c r="F8" s="9">
        <f>F4*'Calculations Etc'!$B$35</f>
        <v>4.2050735547961076E-3</v>
      </c>
      <c r="G8" s="9">
        <f>G4*'Calculations Etc'!$B$35</f>
        <v>4.2050735547961076E-3</v>
      </c>
      <c r="H8" s="9">
        <f>H4*'Calculations Etc'!$B$35</f>
        <v>4.2050735547961076E-3</v>
      </c>
      <c r="I8" s="9">
        <f>I4*'Calculations Etc'!$B$35</f>
        <v>4.2050735547961076E-3</v>
      </c>
      <c r="J8" s="9">
        <f>J4*'Calculations Etc'!$B$35</f>
        <v>4.2050735547961076E-3</v>
      </c>
      <c r="K8" s="9">
        <f>K4*'Calculations Etc'!$B$35</f>
        <v>4.2050735547961076E-3</v>
      </c>
      <c r="L8" s="9">
        <f>L4*'Calculations Etc'!$B$35</f>
        <v>4.2050735547961076E-3</v>
      </c>
      <c r="M8" s="9">
        <f>M4*'Calculations Etc'!$B$35</f>
        <v>4.2050735547961076E-3</v>
      </c>
      <c r="N8" s="9">
        <f>N4*'Calculations Etc'!$B$35</f>
        <v>4.2050735547961076E-3</v>
      </c>
      <c r="O8" s="9">
        <f>O4*'Calculations Etc'!$B$35</f>
        <v>4.2050735547961076E-3</v>
      </c>
      <c r="P8" s="9">
        <f>P4*'Calculations Etc'!$B$35</f>
        <v>4.2050735547961076E-3</v>
      </c>
      <c r="Q8" s="9">
        <f>Q4*'Calculations Etc'!$B$35</f>
        <v>4.2050735547961076E-3</v>
      </c>
      <c r="R8" s="9">
        <f>R4*'Calculations Etc'!$B$35</f>
        <v>4.2050735547961076E-3</v>
      </c>
      <c r="S8" s="9">
        <f>S4*'Calculations Etc'!$B$35</f>
        <v>4.2050735547961076E-3</v>
      </c>
      <c r="T8" s="9">
        <f>T4*'Calculations Etc'!$B$35</f>
        <v>4.2050735547961076E-3</v>
      </c>
      <c r="U8" s="9">
        <f>U4*'Calculations Etc'!$B$35</f>
        <v>4.2050735547961076E-3</v>
      </c>
      <c r="V8" s="9">
        <f>V4*'Calculations Etc'!$B$35</f>
        <v>4.2050735547961076E-3</v>
      </c>
      <c r="W8" s="9">
        <f>W4*'Calculations Etc'!$B$35</f>
        <v>4.2050735547961076E-3</v>
      </c>
      <c r="X8" s="9">
        <f>X4*'Calculations Etc'!$B$35</f>
        <v>4.2050735547961076E-3</v>
      </c>
      <c r="Y8" s="9">
        <f>Y4*'Calculations Etc'!$B$35</f>
        <v>4.2050735547961076E-3</v>
      </c>
      <c r="Z8" s="9">
        <f>Z4*'Calculations Etc'!$B$35</f>
        <v>4.2050735547961076E-3</v>
      </c>
      <c r="AA8" s="9">
        <f>AA4*'Calculations Etc'!$B$35</f>
        <v>4.2050735547961076E-3</v>
      </c>
      <c r="AB8" s="9">
        <f>AB4*'Calculations Etc'!$B$35</f>
        <v>4.2050735547961076E-3</v>
      </c>
      <c r="AC8" s="9">
        <f>AC4*'Calculations Etc'!$B$35</f>
        <v>4.2050735547961076E-3</v>
      </c>
      <c r="AD8" s="9">
        <f>AD4*'Calculations Etc'!$B$35</f>
        <v>4.2050735547961076E-3</v>
      </c>
      <c r="AE8" s="9">
        <f>AE4*'Calculations Etc'!$B$35</f>
        <v>4.2050735547961076E-3</v>
      </c>
      <c r="AF8" s="9">
        <f>AF4*'Calculations Etc'!$B$35</f>
        <v>4.2050735547961076E-3</v>
      </c>
      <c r="AG8" s="9"/>
      <c r="AH8" s="9"/>
      <c r="AI8" s="9"/>
    </row>
    <row r="15" spans="1:36">
      <c r="B15"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style="113" customWidth="1"/>
  </cols>
  <sheetData>
    <row r="1" spans="1:36">
      <c r="A1" s="15" t="s">
        <v>3133</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3034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3035</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3036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3037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3038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3039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3040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baseColWidth="10" defaultColWidth="8.83203125" defaultRowHeight="15"/>
  <cols>
    <col min="3" max="3" width="24.5" style="113" customWidth="1"/>
  </cols>
  <sheetData>
    <row r="1" spans="1:37">
      <c r="A1" s="15" t="s">
        <v>3134</v>
      </c>
      <c r="B1" s="15" t="s">
        <v>3135</v>
      </c>
      <c r="C1" s="15"/>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3041</v>
      </c>
      <c r="B2" t="s">
        <v>3136</v>
      </c>
      <c r="C2" t="s">
        <v>3036</v>
      </c>
      <c r="D2" s="9">
        <f>'BNVFE-LDVs-psgr'!B4</f>
        <v>3.9851775812357079E-4</v>
      </c>
      <c r="E2" s="9">
        <f>'BNVFE-LDVs-psgr'!C4</f>
        <v>4.1245238248791824E-4</v>
      </c>
      <c r="F2" s="9">
        <f>'BNVFE-LDVs-psgr'!D4</f>
        <v>4.1996419698319429E-4</v>
      </c>
      <c r="G2" s="9">
        <f>'BNVFE-LDVs-psgr'!E4</f>
        <v>4.2487319850780349E-4</v>
      </c>
      <c r="H2" s="9">
        <f>'BNVFE-LDVs-psgr'!F4</f>
        <v>4.284100729130481E-4</v>
      </c>
      <c r="I2" s="9">
        <f>'BNVFE-LDVs-psgr'!G4</f>
        <v>4.3229475648161309E-4</v>
      </c>
      <c r="J2" s="9">
        <f>'BNVFE-LDVs-psgr'!H4</f>
        <v>4.3562407119964938E-4</v>
      </c>
      <c r="K2" s="9">
        <f>'BNVFE-LDVs-psgr'!I4</f>
        <v>4.3560812002075292E-4</v>
      </c>
      <c r="L2" s="9">
        <f>'BNVFE-LDVs-psgr'!J4</f>
        <v>4.3525902639902458E-4</v>
      </c>
      <c r="M2" s="9">
        <f>'BNVFE-LDVs-psgr'!K4</f>
        <v>4.3494323063744613E-4</v>
      </c>
      <c r="N2" s="9">
        <f>'BNVFE-LDVs-psgr'!L4</f>
        <v>4.3556364713577859E-4</v>
      </c>
      <c r="O2" s="9">
        <f>'BNVFE-LDVs-psgr'!M4</f>
        <v>4.3522567663302421E-4</v>
      </c>
      <c r="P2" s="9">
        <f>'BNVFE-LDVs-psgr'!N4</f>
        <v>4.3485093567965249E-4</v>
      </c>
      <c r="Q2" s="9">
        <f>'BNVFE-LDVs-psgr'!O4</f>
        <v>4.3444409287052158E-4</v>
      </c>
      <c r="R2" s="9">
        <f>'BNVFE-LDVs-psgr'!P4</f>
        <v>4.3426236094515938E-4</v>
      </c>
      <c r="S2" s="9">
        <f>'BNVFE-LDVs-psgr'!Q4</f>
        <v>4.3334550299972978E-4</v>
      </c>
      <c r="T2" s="9">
        <f>'BNVFE-LDVs-psgr'!R4</f>
        <v>4.3240292886877814E-4</v>
      </c>
      <c r="U2" s="9">
        <f>'BNVFE-LDVs-psgr'!S4</f>
        <v>4.3170566760387615E-4</v>
      </c>
      <c r="V2" s="9">
        <f>'BNVFE-LDVs-psgr'!T4</f>
        <v>4.3118788640723155E-4</v>
      </c>
      <c r="W2" s="9">
        <f>'BNVFE-LDVs-psgr'!U4</f>
        <v>4.3031928754038741E-4</v>
      </c>
      <c r="X2" s="9">
        <f>'BNVFE-LDVs-psgr'!V4</f>
        <v>4.2960602061293765E-4</v>
      </c>
      <c r="Y2" s="9">
        <f>'BNVFE-LDVs-psgr'!W4</f>
        <v>4.2897495422723389E-4</v>
      </c>
      <c r="Z2" s="9">
        <f>'BNVFE-LDVs-psgr'!X4</f>
        <v>4.2827390653701544E-4</v>
      </c>
      <c r="AA2" s="9">
        <f>'BNVFE-LDVs-psgr'!Y4</f>
        <v>4.2760003777643344E-4</v>
      </c>
      <c r="AB2" s="9">
        <f>'BNVFE-LDVs-psgr'!Z4</f>
        <v>4.2704184487275684E-4</v>
      </c>
      <c r="AC2" s="9">
        <f>'BNVFE-LDVs-psgr'!AA4</f>
        <v>4.2657106481093477E-4</v>
      </c>
      <c r="AD2" s="9">
        <f>'BNVFE-LDVs-psgr'!AB4</f>
        <v>4.2590283562668826E-4</v>
      </c>
      <c r="AE2" s="9">
        <f>'BNVFE-LDVs-psgr'!AC4</f>
        <v>4.2527588921106548E-4</v>
      </c>
      <c r="AF2" s="9">
        <f>'BNVFE-LDVs-psgr'!AD4</f>
        <v>4.2453197785940827E-4</v>
      </c>
      <c r="AG2" s="9">
        <f>'BNVFE-LDVs-psgr'!AE4</f>
        <v>4.2394708700212782E-4</v>
      </c>
      <c r="AH2" s="9">
        <f>'BNVFE-LDVs-psgr'!AF4</f>
        <v>4.233617188619921E-4</v>
      </c>
      <c r="AI2" s="9"/>
      <c r="AJ2" s="9"/>
      <c r="AK2" s="9"/>
    </row>
    <row r="3" spans="1:37">
      <c r="A3" t="s">
        <v>3041</v>
      </c>
      <c r="B3" t="s">
        <v>3137</v>
      </c>
      <c r="C3" t="s">
        <v>3036</v>
      </c>
      <c r="D3" s="9">
        <f>'BNVFE-LDVs-frgt'!B4</f>
        <v>9.2380125600871724E-5</v>
      </c>
      <c r="E3" s="9">
        <f>'BNVFE-LDVs-frgt'!C4</f>
        <v>9.219309829263994E-5</v>
      </c>
      <c r="F3" s="9">
        <f>'BNVFE-LDVs-frgt'!D4</f>
        <v>9.1559103172633992E-5</v>
      </c>
      <c r="G3" s="9">
        <f>'BNVFE-LDVs-frgt'!E4</f>
        <v>9.1353641791139538E-5</v>
      </c>
      <c r="H3" s="9">
        <f>'BNVFE-LDVs-frgt'!F4</f>
        <v>9.1309772714612039E-5</v>
      </c>
      <c r="I3" s="9">
        <f>'BNVFE-LDVs-frgt'!G4</f>
        <v>9.1727283528872551E-5</v>
      </c>
      <c r="J3" s="9">
        <f>'BNVFE-LDVs-frgt'!H4</f>
        <v>9.2100032073698612E-5</v>
      </c>
      <c r="K3" s="9">
        <f>'BNVFE-LDVs-frgt'!I4</f>
        <v>9.2305136532437853E-5</v>
      </c>
      <c r="L3" s="9">
        <f>'BNVFE-LDVs-frgt'!J4</f>
        <v>9.1620615504101768E-5</v>
      </c>
      <c r="M3" s="9">
        <f>'BNVFE-LDVs-frgt'!K4</f>
        <v>9.1326863616208426E-5</v>
      </c>
      <c r="N3" s="9">
        <f>'BNVFE-LDVs-frgt'!L4</f>
        <v>9.0946057693078308E-5</v>
      </c>
      <c r="O3" s="9">
        <f>'BNVFE-LDVs-frgt'!M4</f>
        <v>9.0400981470945208E-5</v>
      </c>
      <c r="P3" s="9">
        <f>'BNVFE-LDVs-frgt'!N4</f>
        <v>8.9778862849115799E-5</v>
      </c>
      <c r="Q3" s="9">
        <f>'BNVFE-LDVs-frgt'!O4</f>
        <v>8.9156599246297398E-5</v>
      </c>
      <c r="R3" s="9">
        <f>'BNVFE-LDVs-frgt'!P4</f>
        <v>8.8631662360611819E-5</v>
      </c>
      <c r="S3" s="9">
        <f>'BNVFE-LDVs-frgt'!Q4</f>
        <v>8.7943084749779726E-5</v>
      </c>
      <c r="T3" s="9">
        <f>'BNVFE-LDVs-frgt'!R4</f>
        <v>8.7573294998797346E-5</v>
      </c>
      <c r="U3" s="9">
        <f>'BNVFE-LDVs-frgt'!S4</f>
        <v>8.7069226169957413E-5</v>
      </c>
      <c r="V3" s="9">
        <f>'BNVFE-LDVs-frgt'!T4</f>
        <v>8.6871435981294458E-5</v>
      </c>
      <c r="W3" s="9">
        <f>'BNVFE-LDVs-frgt'!U4</f>
        <v>8.6747571549133394E-5</v>
      </c>
      <c r="X3" s="9">
        <f>'BNVFE-LDVs-frgt'!V4</f>
        <v>8.6669857452234005E-5</v>
      </c>
      <c r="Y3" s="9">
        <f>'BNVFE-LDVs-frgt'!W4</f>
        <v>8.662306841739351E-5</v>
      </c>
      <c r="Z3" s="9">
        <f>'BNVFE-LDVs-frgt'!X4</f>
        <v>8.6546781831867863E-5</v>
      </c>
      <c r="AA3" s="9">
        <f>'BNVFE-LDVs-frgt'!Y4</f>
        <v>8.6512992189387129E-5</v>
      </c>
      <c r="AB3" s="9">
        <f>'BNVFE-LDVs-frgt'!Z4</f>
        <v>8.6486778796134947E-5</v>
      </c>
      <c r="AC3" s="9">
        <f>'BNVFE-LDVs-frgt'!AA4</f>
        <v>8.6441703335980475E-5</v>
      </c>
      <c r="AD3" s="9">
        <f>'BNVFE-LDVs-frgt'!AB4</f>
        <v>8.6431601732089286E-5</v>
      </c>
      <c r="AE3" s="9">
        <f>'BNVFE-LDVs-frgt'!AC4</f>
        <v>8.6243095042905357E-5</v>
      </c>
      <c r="AF3" s="9">
        <f>'BNVFE-LDVs-frgt'!AD4</f>
        <v>8.6035767614588875E-5</v>
      </c>
      <c r="AG3" s="9">
        <f>'BNVFE-LDVs-frgt'!AE4</f>
        <v>8.5821368562436881E-5</v>
      </c>
      <c r="AH3" s="9">
        <f>'BNVFE-LDVs-frgt'!AF4</f>
        <v>8.559520997794513E-5</v>
      </c>
      <c r="AI3" s="9"/>
      <c r="AJ3" s="9"/>
      <c r="AK3" s="9"/>
    </row>
    <row r="4" spans="1:37">
      <c r="A4" t="s">
        <v>3042</v>
      </c>
      <c r="B4" t="s">
        <v>3136</v>
      </c>
      <c r="C4" t="s">
        <v>3037</v>
      </c>
      <c r="D4" s="9">
        <f>'BNVFE-HDVs-psgr'!B5</f>
        <v>9.1726568007569835E-4</v>
      </c>
      <c r="E4" s="9">
        <f>'BNVFE-HDVs-psgr'!C5</f>
        <v>9.171943323501193E-4</v>
      </c>
      <c r="F4" s="9">
        <f>'BNVFE-HDVs-psgr'!D5</f>
        <v>9.1377867605157937E-4</v>
      </c>
      <c r="G4" s="9">
        <f>'BNVFE-HDVs-psgr'!E5</f>
        <v>9.199067106357607E-4</v>
      </c>
      <c r="H4" s="9">
        <f>'BNVFE-HDVs-psgr'!F5</f>
        <v>9.3326189207138021E-4</v>
      </c>
      <c r="I4" s="9">
        <f>'BNVFE-HDVs-psgr'!G5</f>
        <v>9.501973815212656E-4</v>
      </c>
      <c r="J4" s="9">
        <f>'BNVFE-HDVs-psgr'!H5</f>
        <v>9.673003571642895E-4</v>
      </c>
      <c r="K4" s="9">
        <f>'BNVFE-HDVs-psgr'!I5</f>
        <v>9.8518242327032312E-4</v>
      </c>
      <c r="L4" s="9">
        <f>'BNVFE-HDVs-psgr'!J5</f>
        <v>9.9352327497662161E-4</v>
      </c>
      <c r="M4" s="9">
        <f>'BNVFE-HDVs-psgr'!K5</f>
        <v>1.004465782297699E-3</v>
      </c>
      <c r="N4" s="9">
        <f>'BNVFE-HDVs-psgr'!L5</f>
        <v>1.0075719454486925E-3</v>
      </c>
      <c r="O4" s="9">
        <f>'BNVFE-HDVs-psgr'!M5</f>
        <v>1.0106001470075441E-3</v>
      </c>
      <c r="P4" s="9">
        <f>'BNVFE-HDVs-psgr'!N5</f>
        <v>1.0051841924698308E-3</v>
      </c>
      <c r="Q4" s="9">
        <f>'BNVFE-HDVs-psgr'!O5</f>
        <v>9.942028654084693E-4</v>
      </c>
      <c r="R4" s="9">
        <f>'BNVFE-HDVs-psgr'!P5</f>
        <v>9.8421545453845124E-4</v>
      </c>
      <c r="S4" s="9">
        <f>'BNVFE-HDVs-psgr'!Q5</f>
        <v>9.7610389078062426E-4</v>
      </c>
      <c r="T4" s="9">
        <f>'BNVFE-HDVs-psgr'!R5</f>
        <v>9.6773294981204782E-4</v>
      </c>
      <c r="U4" s="9">
        <f>'BNVFE-HDVs-psgr'!S5</f>
        <v>9.6089572549098935E-4</v>
      </c>
      <c r="V4" s="9">
        <f>'BNVFE-HDVs-psgr'!T5</f>
        <v>9.5604489446691457E-4</v>
      </c>
      <c r="W4" s="9">
        <f>'BNVFE-HDVs-psgr'!U5</f>
        <v>9.5075942279236917E-4</v>
      </c>
      <c r="X4" s="9">
        <f>'BNVFE-HDVs-psgr'!V5</f>
        <v>9.4503093775554002E-4</v>
      </c>
      <c r="Y4" s="9">
        <f>'BNVFE-HDVs-psgr'!W5</f>
        <v>9.4148930712258214E-4</v>
      </c>
      <c r="Z4" s="9">
        <f>'BNVFE-HDVs-psgr'!X5</f>
        <v>9.3971357715667185E-4</v>
      </c>
      <c r="AA4" s="9">
        <f>'BNVFE-HDVs-psgr'!Y5</f>
        <v>9.3824821573305103E-4</v>
      </c>
      <c r="AB4" s="9">
        <f>'BNVFE-HDVs-psgr'!Z5</f>
        <v>9.376140525728466E-4</v>
      </c>
      <c r="AC4" s="9">
        <f>'BNVFE-HDVs-psgr'!AA5</f>
        <v>9.3753758570487859E-4</v>
      </c>
      <c r="AD4" s="9">
        <f>'BNVFE-HDVs-psgr'!AB5</f>
        <v>9.3659578913226032E-4</v>
      </c>
      <c r="AE4" s="9">
        <f>'BNVFE-HDVs-psgr'!AC5</f>
        <v>9.3626387470227177E-4</v>
      </c>
      <c r="AF4" s="9">
        <f>'BNVFE-HDVs-psgr'!AD5</f>
        <v>9.3563637320242849E-4</v>
      </c>
      <c r="AG4" s="9">
        <f>'BNVFE-HDVs-psgr'!AE5</f>
        <v>9.3050796462048051E-4</v>
      </c>
      <c r="AH4" s="9">
        <f>'BNVFE-HDVs-psgr'!AF5</f>
        <v>9.2604384278286843E-4</v>
      </c>
      <c r="AI4" s="9"/>
      <c r="AJ4" s="9"/>
      <c r="AK4" s="9"/>
    </row>
    <row r="5" spans="1:37">
      <c r="A5" t="s">
        <v>3042</v>
      </c>
      <c r="B5" t="s">
        <v>3137</v>
      </c>
      <c r="C5" t="s">
        <v>3037</v>
      </c>
      <c r="D5" s="9">
        <f>'BNVFE-HDVs-frgt'!B5</f>
        <v>9.2034955727881304E-4</v>
      </c>
      <c r="E5" s="9">
        <f>'BNVFE-HDVs-frgt'!C5</f>
        <v>9.3794857137722578E-4</v>
      </c>
      <c r="F5" s="9">
        <f>'BNVFE-HDVs-frgt'!D5</f>
        <v>9.3500204338529676E-4</v>
      </c>
      <c r="G5" s="9">
        <f>'BNVFE-HDVs-frgt'!E5</f>
        <v>9.4450518097673522E-4</v>
      </c>
      <c r="H5" s="9">
        <f>'BNVFE-HDVs-frgt'!F5</f>
        <v>9.6553094726227289E-4</v>
      </c>
      <c r="I5" s="9">
        <f>'BNVFE-HDVs-frgt'!G5</f>
        <v>9.9202472083761615E-4</v>
      </c>
      <c r="J5" s="9">
        <f>'BNVFE-HDVs-frgt'!H5</f>
        <v>1.0204549915404683E-3</v>
      </c>
      <c r="K5" s="9">
        <f>'BNVFE-HDVs-frgt'!I5</f>
        <v>1.0517667621207619E-3</v>
      </c>
      <c r="L5" s="9">
        <f>'BNVFE-HDVs-frgt'!J5</f>
        <v>1.0714253139951938E-3</v>
      </c>
      <c r="M5" s="9">
        <f>'BNVFE-HDVs-frgt'!K5</f>
        <v>1.0927335887791732E-3</v>
      </c>
      <c r="N5" s="9">
        <f>'BNVFE-HDVs-frgt'!L5</f>
        <v>1.1084724701472082E-3</v>
      </c>
      <c r="O5" s="9">
        <f>'BNVFE-HDVs-frgt'!M5</f>
        <v>1.1212183953006243E-3</v>
      </c>
      <c r="P5" s="9">
        <f>'BNVFE-HDVs-frgt'!N5</f>
        <v>1.1265509849157651E-3</v>
      </c>
      <c r="Q5" s="9">
        <f>'BNVFE-HDVs-frgt'!O5</f>
        <v>1.1262441806540653E-3</v>
      </c>
      <c r="R5" s="9">
        <f>'BNVFE-HDVs-frgt'!P5</f>
        <v>1.1263184748685799E-3</v>
      </c>
      <c r="S5" s="9">
        <f>'BNVFE-HDVs-frgt'!Q5</f>
        <v>1.1257669710917103E-3</v>
      </c>
      <c r="T5" s="9">
        <f>'BNVFE-HDVs-frgt'!R5</f>
        <v>1.1240566768554406E-3</v>
      </c>
      <c r="U5" s="9">
        <f>'BNVFE-HDVs-frgt'!S5</f>
        <v>1.1231142484226817E-3</v>
      </c>
      <c r="V5" s="9">
        <f>'BNVFE-HDVs-frgt'!T5</f>
        <v>1.1241515401583754E-3</v>
      </c>
      <c r="W5" s="9">
        <f>'BNVFE-HDVs-frgt'!U5</f>
        <v>1.1224282188798294E-3</v>
      </c>
      <c r="X5" s="9">
        <f>'BNVFE-HDVs-frgt'!V5</f>
        <v>1.119439944891256E-3</v>
      </c>
      <c r="Y5" s="9">
        <f>'BNVFE-HDVs-frgt'!W5</f>
        <v>1.1180165169692845E-3</v>
      </c>
      <c r="Z5" s="9">
        <f>'BNVFE-HDVs-frgt'!X5</f>
        <v>1.118177323275613E-3</v>
      </c>
      <c r="AA5" s="9">
        <f>'BNVFE-HDVs-frgt'!Y5</f>
        <v>1.1185238583405013E-3</v>
      </c>
      <c r="AB5" s="9">
        <f>'BNVFE-HDVs-frgt'!Z5</f>
        <v>1.1197710010246366E-3</v>
      </c>
      <c r="AC5" s="9">
        <f>'BNVFE-HDVs-frgt'!AA5</f>
        <v>1.1216340297167265E-3</v>
      </c>
      <c r="AD5" s="9">
        <f>'BNVFE-HDVs-frgt'!AB5</f>
        <v>1.1220820780488356E-3</v>
      </c>
      <c r="AE5" s="9">
        <f>'BNVFE-HDVs-frgt'!AC5</f>
        <v>1.1245809182148494E-3</v>
      </c>
      <c r="AF5" s="9">
        <f>'BNVFE-HDVs-frgt'!AD5</f>
        <v>1.1271758246963568E-3</v>
      </c>
      <c r="AG5" s="9">
        <f>'BNVFE-HDVs-frgt'!AE5</f>
        <v>1.1260899004142818E-3</v>
      </c>
      <c r="AH5" s="9">
        <f>'BNVFE-HDVs-frgt'!AF5</f>
        <v>1.1259813441496596E-3</v>
      </c>
      <c r="AI5" s="9"/>
      <c r="AJ5" s="9"/>
      <c r="AK5" s="9"/>
    </row>
    <row r="6" spans="1:37">
      <c r="A6" t="s">
        <v>3043</v>
      </c>
      <c r="B6" t="s">
        <v>3136</v>
      </c>
      <c r="C6" t="s">
        <v>3037</v>
      </c>
      <c r="D6" s="9">
        <f>'BNVFE-aircraft-psgr'!B5</f>
        <v>4.4686493000448379E-4</v>
      </c>
      <c r="E6" s="9">
        <f>'BNVFE-aircraft-psgr'!C5</f>
        <v>4.4686493000448379E-4</v>
      </c>
      <c r="F6" s="9">
        <f>'BNVFE-aircraft-psgr'!D5</f>
        <v>4.4686493000448379E-4</v>
      </c>
      <c r="G6" s="9">
        <f>'BNVFE-aircraft-psgr'!E5</f>
        <v>4.6886318599151578E-4</v>
      </c>
      <c r="H6" s="9">
        <f>'BNVFE-aircraft-psgr'!F5</f>
        <v>4.8398658818785562E-4</v>
      </c>
      <c r="I6" s="9">
        <f>'BNVFE-aircraft-psgr'!G5</f>
        <v>4.9255792959874685E-4</v>
      </c>
      <c r="J6" s="9">
        <f>'BNVFE-aircraft-psgr'!H5</f>
        <v>5.0113724964903877E-4</v>
      </c>
      <c r="K6" s="9">
        <f>'BNVFE-aircraft-psgr'!I5</f>
        <v>5.0916525882280597E-4</v>
      </c>
      <c r="L6" s="9">
        <f>'BNVFE-aircraft-psgr'!J5</f>
        <v>5.1440411786557677E-4</v>
      </c>
      <c r="M6" s="9">
        <f>'BNVFE-aircraft-psgr'!K5</f>
        <v>5.2018291779937133E-4</v>
      </c>
      <c r="N6" s="9">
        <f>'BNVFE-aircraft-psgr'!L5</f>
        <v>5.2540942830497852E-4</v>
      </c>
      <c r="O6" s="9">
        <f>'BNVFE-aircraft-psgr'!M5</f>
        <v>5.305180399103244E-4</v>
      </c>
      <c r="P6" s="9">
        <f>'BNVFE-aircraft-psgr'!N5</f>
        <v>5.3527301299882213E-4</v>
      </c>
      <c r="Q6" s="9">
        <f>'BNVFE-aircraft-psgr'!O5</f>
        <v>5.4002619901164666E-4</v>
      </c>
      <c r="R6" s="9">
        <f>'BNVFE-aircraft-psgr'!P5</f>
        <v>5.4502667127279093E-4</v>
      </c>
      <c r="S6" s="9">
        <f>'BNVFE-aircraft-psgr'!Q5</f>
        <v>5.4971044293175325E-4</v>
      </c>
      <c r="T6" s="9">
        <f>'BNVFE-aircraft-psgr'!R5</f>
        <v>5.5466006355980348E-4</v>
      </c>
      <c r="U6" s="9">
        <f>'BNVFE-aircraft-psgr'!S5</f>
        <v>5.5955617258238849E-4</v>
      </c>
      <c r="V6" s="9">
        <f>'BNVFE-aircraft-psgr'!T5</f>
        <v>5.6444007558801798E-4</v>
      </c>
      <c r="W6" s="9">
        <f>'BNVFE-aircraft-psgr'!U5</f>
        <v>5.6983562750287137E-4</v>
      </c>
      <c r="X6" s="9">
        <f>'BNVFE-aircraft-psgr'!V5</f>
        <v>5.7485624186688492E-4</v>
      </c>
      <c r="Y6" s="9">
        <f>'BNVFE-aircraft-psgr'!W5</f>
        <v>5.8031427029508489E-4</v>
      </c>
      <c r="Z6" s="9">
        <f>'BNVFE-aircraft-psgr'!X5</f>
        <v>5.8544938971573997E-4</v>
      </c>
      <c r="AA6" s="9">
        <f>'BNVFE-aircraft-psgr'!Y5</f>
        <v>5.9073479812604864E-4</v>
      </c>
      <c r="AB6" s="9">
        <f>'BNVFE-aircraft-psgr'!Z5</f>
        <v>5.9552520331203947E-4</v>
      </c>
      <c r="AC6" s="9">
        <f>'BNVFE-aircraft-psgr'!AA5</f>
        <v>6.0051664419778891E-4</v>
      </c>
      <c r="AD6" s="9">
        <f>'BNVFE-aircraft-psgr'!AB5</f>
        <v>6.0552500200852929E-4</v>
      </c>
      <c r="AE6" s="9">
        <f>'BNVFE-aircraft-psgr'!AC5</f>
        <v>6.1147641484092378E-4</v>
      </c>
      <c r="AF6" s="9">
        <f>'BNVFE-aircraft-psgr'!AD5</f>
        <v>6.1821575819350101E-4</v>
      </c>
      <c r="AG6" s="9">
        <f>'BNVFE-aircraft-psgr'!AE5</f>
        <v>6.2552820135161862E-4</v>
      </c>
      <c r="AH6" s="9">
        <f>'BNVFE-aircraft-psgr'!AF5</f>
        <v>6.329494492093371E-4</v>
      </c>
      <c r="AI6" s="9"/>
      <c r="AJ6" s="9"/>
      <c r="AK6" s="9"/>
    </row>
    <row r="7" spans="1:37">
      <c r="A7" t="s">
        <v>3043</v>
      </c>
      <c r="B7" t="s">
        <v>3137</v>
      </c>
      <c r="C7" t="s">
        <v>3037</v>
      </c>
      <c r="D7" s="9">
        <f>'BNVFE-aircraft-frgt'!B5</f>
        <v>1.0295851163446625E-4</v>
      </c>
      <c r="E7" s="9">
        <f>'BNVFE-aircraft-frgt'!C5</f>
        <v>1.0295851163446625E-4</v>
      </c>
      <c r="F7" s="9">
        <f>'BNVFE-aircraft-frgt'!D5</f>
        <v>1.0295851163446625E-4</v>
      </c>
      <c r="G7" s="9">
        <f>'BNVFE-aircraft-frgt'!E5</f>
        <v>1.0689359469604871E-4</v>
      </c>
      <c r="H7" s="9">
        <f>'BNVFE-aircraft-frgt'!F5</f>
        <v>1.066779638737122E-4</v>
      </c>
      <c r="I7" s="9">
        <f>'BNVFE-aircraft-frgt'!G5</f>
        <v>1.0802914950377556E-4</v>
      </c>
      <c r="J7" s="9">
        <f>'BNVFE-aircraft-frgt'!H5</f>
        <v>1.0949563483221034E-4</v>
      </c>
      <c r="K7" s="9">
        <f>'BNVFE-aircraft-frgt'!I5</f>
        <v>1.0907259786779821E-4</v>
      </c>
      <c r="L7" s="9">
        <f>'BNVFE-aircraft-frgt'!J5</f>
        <v>1.0929359137744026E-4</v>
      </c>
      <c r="M7" s="9">
        <f>'BNVFE-aircraft-frgt'!K5</f>
        <v>1.0878577599070967E-4</v>
      </c>
      <c r="N7" s="9">
        <f>'BNVFE-aircraft-frgt'!L5</f>
        <v>1.0863566049464545E-4</v>
      </c>
      <c r="O7" s="9">
        <f>'BNVFE-aircraft-frgt'!M5</f>
        <v>1.0853909501955059E-4</v>
      </c>
      <c r="P7" s="9">
        <f>'BNVFE-aircraft-frgt'!N5</f>
        <v>1.0848630007685482E-4</v>
      </c>
      <c r="Q7" s="9">
        <f>'BNVFE-aircraft-frgt'!O5</f>
        <v>1.0846765154366975E-4</v>
      </c>
      <c r="R7" s="9">
        <f>'BNVFE-aircraft-frgt'!P5</f>
        <v>1.0857232798026986E-4</v>
      </c>
      <c r="S7" s="9">
        <f>'BNVFE-aircraft-frgt'!Q5</f>
        <v>1.0867741919710979E-4</v>
      </c>
      <c r="T7" s="9">
        <f>'BNVFE-aircraft-frgt'!R5</f>
        <v>1.0881218246046978E-4</v>
      </c>
      <c r="U7" s="9">
        <f>'BNVFE-aircraft-frgt'!S5</f>
        <v>1.089171637155225E-4</v>
      </c>
      <c r="V7" s="9">
        <f>'BNVFE-aircraft-frgt'!T5</f>
        <v>1.0905216026143498E-4</v>
      </c>
      <c r="W7" s="9">
        <f>'BNVFE-aircraft-frgt'!U5</f>
        <v>1.0935229881927349E-4</v>
      </c>
      <c r="X7" s="9">
        <f>'BNVFE-aircraft-frgt'!V5</f>
        <v>1.0964165836523942E-4</v>
      </c>
      <c r="Y7" s="9">
        <f>'BNVFE-aircraft-frgt'!W5</f>
        <v>1.1001895038863243E-4</v>
      </c>
      <c r="Z7" s="9">
        <f>'BNVFE-aircraft-frgt'!X5</f>
        <v>1.1034312332031052E-4</v>
      </c>
      <c r="AA7" s="9">
        <f>'BNVFE-aircraft-frgt'!Y5</f>
        <v>1.1070018427558006E-4</v>
      </c>
      <c r="AB7" s="9">
        <f>'BNVFE-aircraft-frgt'!Z5</f>
        <v>1.1096176718608209E-4</v>
      </c>
      <c r="AC7" s="9">
        <f>'BNVFE-aircraft-frgt'!AA5</f>
        <v>1.1130026748893151E-4</v>
      </c>
      <c r="AD7" s="9">
        <f>'BNVFE-aircraft-frgt'!AB5</f>
        <v>1.1162076696558336E-4</v>
      </c>
      <c r="AE7" s="9">
        <f>'BNVFE-aircraft-frgt'!AC5</f>
        <v>1.1208917370552807E-4</v>
      </c>
      <c r="AF7" s="9">
        <f>'BNVFE-aircraft-frgt'!AD5</f>
        <v>1.1275980876899861E-4</v>
      </c>
      <c r="AG7" s="9">
        <f>'BNVFE-aircraft-frgt'!AE5</f>
        <v>1.1353839547095683E-4</v>
      </c>
      <c r="AH7" s="9">
        <f>'BNVFE-aircraft-frgt'!AF5</f>
        <v>1.1434607445548764E-4</v>
      </c>
      <c r="AI7" s="9"/>
      <c r="AJ7" s="9"/>
      <c r="AK7" s="9"/>
    </row>
    <row r="8" spans="1:37">
      <c r="A8" t="s">
        <v>3044</v>
      </c>
      <c r="B8" t="s">
        <v>3136</v>
      </c>
      <c r="C8" t="s">
        <v>3037</v>
      </c>
      <c r="D8" s="9">
        <f>'BNVFE-rail-psgr'!B5</f>
        <v>3.8868922094850749E-4</v>
      </c>
      <c r="E8" s="9">
        <f>'BNVFE-rail-psgr'!C5</f>
        <v>3.8835964956971156E-4</v>
      </c>
      <c r="F8" s="9">
        <f>'BNVFE-rail-psgr'!D5</f>
        <v>3.8810530909215343E-4</v>
      </c>
      <c r="G8" s="9">
        <f>'BNVFE-rail-psgr'!E5</f>
        <v>3.8794345419032003E-4</v>
      </c>
      <c r="H8" s="9">
        <f>'BNVFE-rail-psgr'!F5</f>
        <v>3.8779756085887974E-4</v>
      </c>
      <c r="I8" s="9">
        <f>'BNVFE-rail-psgr'!G5</f>
        <v>3.8768659775611613E-4</v>
      </c>
      <c r="J8" s="9">
        <f>'BNVFE-rail-psgr'!H5</f>
        <v>3.8756372155893972E-4</v>
      </c>
      <c r="K8" s="9">
        <f>'BNVFE-rail-psgr'!I5</f>
        <v>3.8743413448561116E-4</v>
      </c>
      <c r="L8" s="9">
        <f>'BNVFE-rail-psgr'!J5</f>
        <v>3.8741625203614658E-4</v>
      </c>
      <c r="M8" s="9">
        <f>'BNVFE-rail-psgr'!K5</f>
        <v>3.8738694289951122E-4</v>
      </c>
      <c r="N8" s="9">
        <f>'BNVFE-rail-psgr'!L5</f>
        <v>3.8727323156960051E-4</v>
      </c>
      <c r="O8" s="9">
        <f>'BNVFE-rail-psgr'!M5</f>
        <v>3.872801832305252E-4</v>
      </c>
      <c r="P8" s="9">
        <f>'BNVFE-rail-psgr'!N5</f>
        <v>3.8723285633958973E-4</v>
      </c>
      <c r="Q8" s="9">
        <f>'BNVFE-rail-psgr'!O5</f>
        <v>3.8719654146009873E-4</v>
      </c>
      <c r="R8" s="9">
        <f>'BNVFE-rail-psgr'!P5</f>
        <v>3.8712836957078314E-4</v>
      </c>
      <c r="S8" s="9">
        <f>'BNVFE-rail-psgr'!Q5</f>
        <v>3.8710174375942578E-4</v>
      </c>
      <c r="T8" s="9">
        <f>'BNVFE-rail-psgr'!R5</f>
        <v>3.8701959513390749E-4</v>
      </c>
      <c r="U8" s="9">
        <f>'BNVFE-rail-psgr'!S5</f>
        <v>3.8693459130790495E-4</v>
      </c>
      <c r="V8" s="9">
        <f>'BNVFE-rail-psgr'!T5</f>
        <v>3.8684314096127021E-4</v>
      </c>
      <c r="W8" s="9">
        <f>'BNVFE-rail-psgr'!U5</f>
        <v>3.8675224209457141E-4</v>
      </c>
      <c r="X8" s="9">
        <f>'BNVFE-rail-psgr'!V5</f>
        <v>3.8662639724460569E-4</v>
      </c>
      <c r="Y8" s="9">
        <f>'BNVFE-rail-psgr'!W5</f>
        <v>3.8650753548999096E-4</v>
      </c>
      <c r="Z8" s="9">
        <f>'BNVFE-rail-psgr'!X5</f>
        <v>3.8637937383671609E-4</v>
      </c>
      <c r="AA8" s="9">
        <f>'BNVFE-rail-psgr'!Y5</f>
        <v>3.8623677194928995E-4</v>
      </c>
      <c r="AB8" s="9">
        <f>'BNVFE-rail-psgr'!Z5</f>
        <v>3.8608334518532407E-4</v>
      </c>
      <c r="AC8" s="9">
        <f>'BNVFE-rail-psgr'!AA5</f>
        <v>3.8590701122559256E-4</v>
      </c>
      <c r="AD8" s="9">
        <f>'BNVFE-rail-psgr'!AB5</f>
        <v>3.8573556454320505E-4</v>
      </c>
      <c r="AE8" s="9">
        <f>'BNVFE-rail-psgr'!AC5</f>
        <v>3.8555651429608934E-4</v>
      </c>
      <c r="AF8" s="9">
        <f>'BNVFE-rail-psgr'!AD5</f>
        <v>3.8536129241038667E-4</v>
      </c>
      <c r="AG8" s="9">
        <f>'BNVFE-rail-psgr'!AE5</f>
        <v>3.8512787391125356E-4</v>
      </c>
      <c r="AH8" s="9">
        <f>'BNVFE-rail-psgr'!AF5</f>
        <v>3.8487689875144672E-4</v>
      </c>
      <c r="AI8" s="9"/>
      <c r="AJ8" s="9"/>
      <c r="AK8" s="9"/>
    </row>
    <row r="9" spans="1:37">
      <c r="A9" t="s">
        <v>3044</v>
      </c>
      <c r="B9" t="s">
        <v>3136</v>
      </c>
      <c r="C9" t="s">
        <v>3034</v>
      </c>
      <c r="D9" s="9">
        <f>'BNVFE-rail-psgr'!B2</f>
        <v>1.2490429545241593E-3</v>
      </c>
      <c r="E9" s="9">
        <f>'BNVFE-rail-psgr'!C2</f>
        <v>1.2479838852561889E-3</v>
      </c>
      <c r="F9" s="9">
        <f>'BNVFE-rail-psgr'!D2</f>
        <v>1.2471665685815224E-3</v>
      </c>
      <c r="G9" s="9">
        <f>'BNVFE-rail-psgr'!E2</f>
        <v>1.2466464519590526E-3</v>
      </c>
      <c r="H9" s="9">
        <f>'BNVFE-rail-psgr'!F2</f>
        <v>1.2461776274382624E-3</v>
      </c>
      <c r="I9" s="9">
        <f>'BNVFE-rail-psgr'!G2</f>
        <v>1.2458210503215087E-3</v>
      </c>
      <c r="J9" s="9">
        <f>'BNVFE-rail-psgr'!H2</f>
        <v>1.2454261907779705E-3</v>
      </c>
      <c r="K9" s="9">
        <f>'BNVFE-rail-psgr'!I2</f>
        <v>1.2450097660041024E-3</v>
      </c>
      <c r="L9" s="9">
        <f>'BNVFE-rail-psgr'!J2</f>
        <v>1.2449523012062393E-3</v>
      </c>
      <c r="M9" s="9">
        <f>'BNVFE-rail-psgr'!K2</f>
        <v>1.2448581170389291E-3</v>
      </c>
      <c r="N9" s="9">
        <f>'BNVFE-rail-psgr'!L2</f>
        <v>1.244492708563932E-3</v>
      </c>
      <c r="O9" s="9">
        <f>'BNVFE-rail-psgr'!M2</f>
        <v>1.2445150475500222E-3</v>
      </c>
      <c r="P9" s="9">
        <f>'BNVFE-rail-psgr'!N2</f>
        <v>1.244362963786191E-3</v>
      </c>
      <c r="Q9" s="9">
        <f>'BNVFE-rail-psgr'!O2</f>
        <v>1.2442462668418766E-3</v>
      </c>
      <c r="R9" s="9">
        <f>'BNVFE-rail-psgr'!P2</f>
        <v>1.2440271982043711E-3</v>
      </c>
      <c r="S9" s="9">
        <f>'BNVFE-rail-psgr'!Q2</f>
        <v>1.2439416368347936E-3</v>
      </c>
      <c r="T9" s="9">
        <f>'BNVFE-rail-psgr'!R2</f>
        <v>1.2436776543099449E-3</v>
      </c>
      <c r="U9" s="9">
        <f>'BNVFE-rail-psgr'!S2</f>
        <v>1.2434044966707469E-3</v>
      </c>
      <c r="V9" s="9">
        <f>'BNVFE-rail-psgr'!T2</f>
        <v>1.2431106233009778E-3</v>
      </c>
      <c r="W9" s="9">
        <f>'BNVFE-rail-psgr'!U2</f>
        <v>1.242818522097998E-3</v>
      </c>
      <c r="X9" s="9">
        <f>'BNVFE-rail-psgr'!V2</f>
        <v>1.2424141228640053E-3</v>
      </c>
      <c r="Y9" s="9">
        <f>'BNVFE-rail-psgr'!W2</f>
        <v>1.2420321636298346E-3</v>
      </c>
      <c r="Z9" s="9">
        <f>'BNVFE-rail-psgr'!X2</f>
        <v>1.241620319407161E-3</v>
      </c>
      <c r="AA9" s="9">
        <f>'BNVFE-rail-psgr'!Y2</f>
        <v>1.2411620718582406E-3</v>
      </c>
      <c r="AB9" s="9">
        <f>'BNVFE-rail-psgr'!Z2</f>
        <v>1.240669038843074E-3</v>
      </c>
      <c r="AC9" s="9">
        <f>'BNVFE-rail-psgr'!AA2</f>
        <v>1.2401023941352315E-3</v>
      </c>
      <c r="AD9" s="9">
        <f>'BNVFE-rail-psgr'!AB2</f>
        <v>1.2395514545691941E-3</v>
      </c>
      <c r="AE9" s="9">
        <f>'BNVFE-rail-psgr'!AC2</f>
        <v>1.2389760811407262E-3</v>
      </c>
      <c r="AF9" s="9">
        <f>'BNVFE-rail-psgr'!AD2</f>
        <v>1.2383487405617649E-3</v>
      </c>
      <c r="AG9" s="9">
        <f>'BNVFE-rail-psgr'!AE2</f>
        <v>1.2375986561341948E-3</v>
      </c>
      <c r="AH9" s="9">
        <f>'BNVFE-rail-psgr'!AF2</f>
        <v>1.236792153822779E-3</v>
      </c>
      <c r="AI9" s="9"/>
      <c r="AJ9" s="9"/>
      <c r="AK9" s="9"/>
    </row>
    <row r="10" spans="1:37">
      <c r="A10" t="s">
        <v>3044</v>
      </c>
      <c r="B10" t="s">
        <v>3137</v>
      </c>
      <c r="C10" t="s">
        <v>3037</v>
      </c>
      <c r="D10" s="9">
        <f>'BNVFE-rail-frgt'!B5</f>
        <v>3.4893709999999998E-3</v>
      </c>
      <c r="E10" s="9">
        <f>'BNVFE-rail-frgt'!C5</f>
        <v>3.5120030000000001E-3</v>
      </c>
      <c r="F10" s="9">
        <f>'BNVFE-rail-frgt'!D5</f>
        <v>3.5347819999999998E-3</v>
      </c>
      <c r="G10" s="9">
        <f>'BNVFE-rail-frgt'!E5</f>
        <v>3.55771E-3</v>
      </c>
      <c r="H10" s="9">
        <f>'BNVFE-rail-frgt'!F5</f>
        <v>3.580785E-3</v>
      </c>
      <c r="I10" s="9">
        <f>'BNVFE-rail-frgt'!G5</f>
        <v>3.6040100000000004E-3</v>
      </c>
      <c r="J10" s="9">
        <f>'BNVFE-rail-frgt'!H5</f>
        <v>3.6273859999999998E-3</v>
      </c>
      <c r="K10" s="9">
        <f>'BNVFE-rail-frgt'!I5</f>
        <v>3.6509140000000003E-3</v>
      </c>
      <c r="L10" s="9">
        <f>'BNVFE-rail-frgt'!J5</f>
        <v>3.6745939999999998E-3</v>
      </c>
      <c r="M10" s="9">
        <f>'BNVFE-rail-frgt'!K5</f>
        <v>3.6984279999999997E-3</v>
      </c>
      <c r="N10" s="9">
        <f>'BNVFE-rail-frgt'!L5</f>
        <v>3.7224160000000001E-3</v>
      </c>
      <c r="O10" s="9">
        <f>'BNVFE-rail-frgt'!M5</f>
        <v>3.7465599999999999E-3</v>
      </c>
      <c r="P10" s="9">
        <f>'BNVFE-rail-frgt'!N5</f>
        <v>3.77086E-3</v>
      </c>
      <c r="Q10" s="9">
        <f>'BNVFE-rail-frgt'!O5</f>
        <v>3.7953179999999998E-3</v>
      </c>
      <c r="R10" s="9">
        <f>'BNVFE-rail-frgt'!P5</f>
        <v>3.819935E-3</v>
      </c>
      <c r="S10" s="9">
        <f>'BNVFE-rail-frgt'!Q5</f>
        <v>3.8447119999999997E-3</v>
      </c>
      <c r="T10" s="9">
        <f>'BNVFE-rail-frgt'!R5</f>
        <v>3.8696489999999997E-3</v>
      </c>
      <c r="U10" s="9">
        <f>'BNVFE-rail-frgt'!S5</f>
        <v>3.894748E-3</v>
      </c>
      <c r="V10" s="9">
        <f>'BNVFE-rail-frgt'!T5</f>
        <v>3.9200089999999995E-3</v>
      </c>
      <c r="W10" s="9">
        <f>'BNVFE-rail-frgt'!U5</f>
        <v>3.9454349999999997E-3</v>
      </c>
      <c r="X10" s="9">
        <f>'BNVFE-rail-frgt'!V5</f>
        <v>3.9710250000000004E-3</v>
      </c>
      <c r="Y10" s="9">
        <f>'BNVFE-rail-frgt'!W5</f>
        <v>3.9967819999999999E-3</v>
      </c>
      <c r="Z10" s="9">
        <f>'BNVFE-rail-frgt'!X5</f>
        <v>4.0227050000000006E-3</v>
      </c>
      <c r="AA10" s="9">
        <f>'BNVFE-rail-frgt'!Y5</f>
        <v>4.0487970000000007E-3</v>
      </c>
      <c r="AB10" s="9">
        <f>'BNVFE-rail-frgt'!Z5</f>
        <v>4.0750580000000003E-3</v>
      </c>
      <c r="AC10" s="9">
        <f>'BNVFE-rail-frgt'!AA5</f>
        <v>4.1014889999999998E-3</v>
      </c>
      <c r="AD10" s="9">
        <f>'BNVFE-rail-frgt'!AB5</f>
        <v>4.1280910000000004E-3</v>
      </c>
      <c r="AE10" s="9">
        <f>'BNVFE-rail-frgt'!AC5</f>
        <v>4.1548660000000001E-3</v>
      </c>
      <c r="AF10" s="9">
        <f>'BNVFE-rail-frgt'!AD5</f>
        <v>4.1818150000000002E-3</v>
      </c>
      <c r="AG10" s="9">
        <f>'BNVFE-rail-frgt'!AE5</f>
        <v>4.2089390000000001E-3</v>
      </c>
      <c r="AH10" s="9">
        <f>'BNVFE-rail-frgt'!AF5</f>
        <v>4.2362379999999998E-3</v>
      </c>
      <c r="AI10" s="9"/>
      <c r="AJ10" s="9"/>
      <c r="AK10" s="9"/>
    </row>
    <row r="11" spans="1:37">
      <c r="A11" t="s">
        <v>3045</v>
      </c>
      <c r="B11" t="s">
        <v>3136</v>
      </c>
      <c r="C11" t="s">
        <v>3037</v>
      </c>
      <c r="D11" s="9">
        <f>'BNVFE-ships-psgr'!B5</f>
        <v>1.2594574173720378E-5</v>
      </c>
      <c r="E11" s="9">
        <f>'BNVFE-ships-psgr'!C5</f>
        <v>1.2594574173720378E-5</v>
      </c>
      <c r="F11" s="9">
        <f>'BNVFE-ships-psgr'!D5</f>
        <v>1.2594574173720378E-5</v>
      </c>
      <c r="G11" s="9">
        <f>'BNVFE-ships-psgr'!E5</f>
        <v>1.2594574173720378E-5</v>
      </c>
      <c r="H11" s="9">
        <f>'BNVFE-ships-psgr'!F5</f>
        <v>1.2594574173720378E-5</v>
      </c>
      <c r="I11" s="9">
        <f>'BNVFE-ships-psgr'!G5</f>
        <v>1.2594574173720378E-5</v>
      </c>
      <c r="J11" s="9">
        <f>'BNVFE-ships-psgr'!H5</f>
        <v>1.2594574173720378E-5</v>
      </c>
      <c r="K11" s="9">
        <f>'BNVFE-ships-psgr'!I5</f>
        <v>1.2594574173720378E-5</v>
      </c>
      <c r="L11" s="9">
        <f>'BNVFE-ships-psgr'!J5</f>
        <v>1.2594574173720378E-5</v>
      </c>
      <c r="M11" s="9">
        <f>'BNVFE-ships-psgr'!K5</f>
        <v>1.2594574173720378E-5</v>
      </c>
      <c r="N11" s="9">
        <f>'BNVFE-ships-psgr'!L5</f>
        <v>1.2594574173720378E-5</v>
      </c>
      <c r="O11" s="9">
        <f>'BNVFE-ships-psgr'!M5</f>
        <v>1.2594574173720378E-5</v>
      </c>
      <c r="P11" s="9">
        <f>'BNVFE-ships-psgr'!N5</f>
        <v>1.2594574173720378E-5</v>
      </c>
      <c r="Q11" s="9">
        <f>'BNVFE-ships-psgr'!O5</f>
        <v>1.2594574173720378E-5</v>
      </c>
      <c r="R11" s="9">
        <f>'BNVFE-ships-psgr'!P5</f>
        <v>1.2594574173720378E-5</v>
      </c>
      <c r="S11" s="9">
        <f>'BNVFE-ships-psgr'!Q5</f>
        <v>1.2594574173720378E-5</v>
      </c>
      <c r="T11" s="9">
        <f>'BNVFE-ships-psgr'!R5</f>
        <v>1.2594574173720378E-5</v>
      </c>
      <c r="U11" s="9">
        <f>'BNVFE-ships-psgr'!S5</f>
        <v>1.2594574173720378E-5</v>
      </c>
      <c r="V11" s="9">
        <f>'BNVFE-ships-psgr'!T5</f>
        <v>1.2594574173720378E-5</v>
      </c>
      <c r="W11" s="9">
        <f>'BNVFE-ships-psgr'!U5</f>
        <v>1.2594574173720378E-5</v>
      </c>
      <c r="X11" s="9">
        <f>'BNVFE-ships-psgr'!V5</f>
        <v>1.2594574173720378E-5</v>
      </c>
      <c r="Y11" s="9">
        <f>'BNVFE-ships-psgr'!W5</f>
        <v>1.2594574173720378E-5</v>
      </c>
      <c r="Z11" s="9">
        <f>'BNVFE-ships-psgr'!X5</f>
        <v>1.2594574173720378E-5</v>
      </c>
      <c r="AA11" s="9">
        <f>'BNVFE-ships-psgr'!Y5</f>
        <v>1.2594574173720378E-5</v>
      </c>
      <c r="AB11" s="9">
        <f>'BNVFE-ships-psgr'!Z5</f>
        <v>1.2594574173720378E-5</v>
      </c>
      <c r="AC11" s="9">
        <f>'BNVFE-ships-psgr'!AA5</f>
        <v>1.2594574173720378E-5</v>
      </c>
      <c r="AD11" s="9">
        <f>'BNVFE-ships-psgr'!AB5</f>
        <v>1.2594574173720378E-5</v>
      </c>
      <c r="AE11" s="9">
        <f>'BNVFE-ships-psgr'!AC5</f>
        <v>1.2594574173720378E-5</v>
      </c>
      <c r="AF11" s="9">
        <f>'BNVFE-ships-psgr'!AD5</f>
        <v>1.2594574173720378E-5</v>
      </c>
      <c r="AG11" s="9">
        <f>'BNVFE-ships-psgr'!AE5</f>
        <v>1.2594574173720378E-5</v>
      </c>
      <c r="AH11" s="9">
        <f>'BNVFE-ships-psgr'!AF5</f>
        <v>1.2594574173720378E-5</v>
      </c>
      <c r="AI11" s="9"/>
      <c r="AJ11" s="9"/>
      <c r="AK11" s="9"/>
    </row>
    <row r="12" spans="1:37">
      <c r="A12" t="s">
        <v>3045</v>
      </c>
      <c r="B12" t="s">
        <v>3137</v>
      </c>
      <c r="C12" t="s">
        <v>3037</v>
      </c>
      <c r="D12" s="9">
        <f>'BNVFE-ships-frgt'!B5</f>
        <v>4.9715257056265547E-3</v>
      </c>
      <c r="E12" s="9">
        <f>'BNVFE-ships-frgt'!C5</f>
        <v>4.9715257056265547E-3</v>
      </c>
      <c r="F12" s="9">
        <f>'BNVFE-ships-frgt'!D5</f>
        <v>4.9715257056265547E-3</v>
      </c>
      <c r="G12" s="9">
        <f>'BNVFE-ships-frgt'!E5</f>
        <v>4.9715257056265547E-3</v>
      </c>
      <c r="H12" s="9">
        <f>'BNVFE-ships-frgt'!F5</f>
        <v>4.9715257056265547E-3</v>
      </c>
      <c r="I12" s="9">
        <f>'BNVFE-ships-frgt'!G5</f>
        <v>4.9715257056265547E-3</v>
      </c>
      <c r="J12" s="9">
        <f>'BNVFE-ships-frgt'!H5</f>
        <v>4.9715257056265547E-3</v>
      </c>
      <c r="K12" s="9">
        <f>'BNVFE-ships-frgt'!I5</f>
        <v>4.9715257056265547E-3</v>
      </c>
      <c r="L12" s="9">
        <f>'BNVFE-ships-frgt'!J5</f>
        <v>4.9715257056265547E-3</v>
      </c>
      <c r="M12" s="9">
        <f>'BNVFE-ships-frgt'!K5</f>
        <v>4.9715257056265547E-3</v>
      </c>
      <c r="N12" s="9">
        <f>'BNVFE-ships-frgt'!L5</f>
        <v>4.9715257056265547E-3</v>
      </c>
      <c r="O12" s="9">
        <f>'BNVFE-ships-frgt'!M5</f>
        <v>4.9715257056265547E-3</v>
      </c>
      <c r="P12" s="9">
        <f>'BNVFE-ships-frgt'!N5</f>
        <v>4.9715257056265547E-3</v>
      </c>
      <c r="Q12" s="9">
        <f>'BNVFE-ships-frgt'!O5</f>
        <v>4.9715257056265547E-3</v>
      </c>
      <c r="R12" s="9">
        <f>'BNVFE-ships-frgt'!P5</f>
        <v>4.9715257056265547E-3</v>
      </c>
      <c r="S12" s="9">
        <f>'BNVFE-ships-frgt'!Q5</f>
        <v>4.9715257056265547E-3</v>
      </c>
      <c r="T12" s="9">
        <f>'BNVFE-ships-frgt'!R5</f>
        <v>4.9715257056265547E-3</v>
      </c>
      <c r="U12" s="9">
        <f>'BNVFE-ships-frgt'!S5</f>
        <v>4.9715257056265547E-3</v>
      </c>
      <c r="V12" s="9">
        <f>'BNVFE-ships-frgt'!T5</f>
        <v>4.9715257056265547E-3</v>
      </c>
      <c r="W12" s="9">
        <f>'BNVFE-ships-frgt'!U5</f>
        <v>4.9715257056265547E-3</v>
      </c>
      <c r="X12" s="9">
        <f>'BNVFE-ships-frgt'!V5</f>
        <v>4.9715257056265547E-3</v>
      </c>
      <c r="Y12" s="9">
        <f>'BNVFE-ships-frgt'!W5</f>
        <v>4.9715257056265547E-3</v>
      </c>
      <c r="Z12" s="9">
        <f>'BNVFE-ships-frgt'!X5</f>
        <v>4.9715257056265547E-3</v>
      </c>
      <c r="AA12" s="9">
        <f>'BNVFE-ships-frgt'!Y5</f>
        <v>4.9715257056265547E-3</v>
      </c>
      <c r="AB12" s="9">
        <f>'BNVFE-ships-frgt'!Z5</f>
        <v>4.9715257056265547E-3</v>
      </c>
      <c r="AC12" s="9">
        <f>'BNVFE-ships-frgt'!AA5</f>
        <v>4.9715257056265547E-3</v>
      </c>
      <c r="AD12" s="9">
        <f>'BNVFE-ships-frgt'!AB5</f>
        <v>4.9715257056265547E-3</v>
      </c>
      <c r="AE12" s="9">
        <f>'BNVFE-ships-frgt'!AC5</f>
        <v>4.9715257056265547E-3</v>
      </c>
      <c r="AF12" s="9">
        <f>'BNVFE-ships-frgt'!AD5</f>
        <v>4.9715257056265547E-3</v>
      </c>
      <c r="AG12" s="9">
        <f>'BNVFE-ships-frgt'!AE5</f>
        <v>4.9715257056265547E-3</v>
      </c>
      <c r="AH12" s="9">
        <f>'BNVFE-ships-frgt'!AF5</f>
        <v>4.9715257056265547E-3</v>
      </c>
      <c r="AI12" s="9"/>
      <c r="AJ12" s="9"/>
      <c r="AK12" s="9"/>
    </row>
    <row r="13" spans="1:37">
      <c r="A13" t="s">
        <v>3046</v>
      </c>
      <c r="B13" t="s">
        <v>3136</v>
      </c>
      <c r="C13" t="s">
        <v>3036</v>
      </c>
      <c r="D13" s="9">
        <f>'BNVFE-motorbikes-psgr'!B4</f>
        <v>1.4016911849320361E-3</v>
      </c>
      <c r="E13" s="9">
        <f>'BNVFE-motorbikes-psgr'!C4</f>
        <v>1.4016911849320361E-3</v>
      </c>
      <c r="F13" s="9">
        <f>'BNVFE-motorbikes-psgr'!D4</f>
        <v>1.4016911849320361E-3</v>
      </c>
      <c r="G13" s="9">
        <f>'BNVFE-motorbikes-psgr'!E4</f>
        <v>1.4016911849320361E-3</v>
      </c>
      <c r="H13" s="9">
        <f>'BNVFE-motorbikes-psgr'!F4</f>
        <v>1.4016911849320361E-3</v>
      </c>
      <c r="I13" s="9">
        <f>'BNVFE-motorbikes-psgr'!G4</f>
        <v>1.4016911849320361E-3</v>
      </c>
      <c r="J13" s="9">
        <f>'BNVFE-motorbikes-psgr'!H4</f>
        <v>1.4016911849320361E-3</v>
      </c>
      <c r="K13" s="9">
        <f>'BNVFE-motorbikes-psgr'!I4</f>
        <v>1.4016911849320361E-3</v>
      </c>
      <c r="L13" s="9">
        <f>'BNVFE-motorbikes-psgr'!J4</f>
        <v>1.4016911849320361E-3</v>
      </c>
      <c r="M13" s="9">
        <f>'BNVFE-motorbikes-psgr'!K4</f>
        <v>1.4016911849320361E-3</v>
      </c>
      <c r="N13" s="9">
        <f>'BNVFE-motorbikes-psgr'!L4</f>
        <v>1.4016911849320361E-3</v>
      </c>
      <c r="O13" s="9">
        <f>'BNVFE-motorbikes-psgr'!M4</f>
        <v>1.4016911849320361E-3</v>
      </c>
      <c r="P13" s="9">
        <f>'BNVFE-motorbikes-psgr'!N4</f>
        <v>1.4016911849320361E-3</v>
      </c>
      <c r="Q13" s="9">
        <f>'BNVFE-motorbikes-psgr'!O4</f>
        <v>1.4016911849320361E-3</v>
      </c>
      <c r="R13" s="9">
        <f>'BNVFE-motorbikes-psgr'!P4</f>
        <v>1.4016911849320361E-3</v>
      </c>
      <c r="S13" s="9">
        <f>'BNVFE-motorbikes-psgr'!Q4</f>
        <v>1.4016911849320361E-3</v>
      </c>
      <c r="T13" s="9">
        <f>'BNVFE-motorbikes-psgr'!R4</f>
        <v>1.4016911849320361E-3</v>
      </c>
      <c r="U13" s="9">
        <f>'BNVFE-motorbikes-psgr'!S4</f>
        <v>1.4016911849320361E-3</v>
      </c>
      <c r="V13" s="9">
        <f>'BNVFE-motorbikes-psgr'!T4</f>
        <v>1.4016911849320361E-3</v>
      </c>
      <c r="W13" s="9">
        <f>'BNVFE-motorbikes-psgr'!U4</f>
        <v>1.4016911849320361E-3</v>
      </c>
      <c r="X13" s="9">
        <f>'BNVFE-motorbikes-psgr'!V4</f>
        <v>1.4016911849320361E-3</v>
      </c>
      <c r="Y13" s="9">
        <f>'BNVFE-motorbikes-psgr'!W4</f>
        <v>1.4016911849320361E-3</v>
      </c>
      <c r="Z13" s="9">
        <f>'BNVFE-motorbikes-psgr'!X4</f>
        <v>1.4016911849320361E-3</v>
      </c>
      <c r="AA13" s="9">
        <f>'BNVFE-motorbikes-psgr'!Y4</f>
        <v>1.4016911849320361E-3</v>
      </c>
      <c r="AB13" s="9">
        <f>'BNVFE-motorbikes-psgr'!Z4</f>
        <v>1.4016911849320361E-3</v>
      </c>
      <c r="AC13" s="9">
        <f>'BNVFE-motorbikes-psgr'!AA4</f>
        <v>1.4016911849320361E-3</v>
      </c>
      <c r="AD13" s="9">
        <f>'BNVFE-motorbikes-psgr'!AB4</f>
        <v>1.4016911849320361E-3</v>
      </c>
      <c r="AE13" s="9">
        <f>'BNVFE-motorbikes-psgr'!AC4</f>
        <v>1.4016911849320361E-3</v>
      </c>
      <c r="AF13" s="9">
        <f>'BNVFE-motorbikes-psgr'!AD4</f>
        <v>1.4016911849320361E-3</v>
      </c>
      <c r="AG13" s="9">
        <f>'BNVFE-motorbikes-psgr'!AE4</f>
        <v>1.4016911849320361E-3</v>
      </c>
      <c r="AH13" s="9">
        <f>'BNVFE-motorbikes-psgr'!AF4</f>
        <v>1.4016911849320361E-3</v>
      </c>
      <c r="AI13" s="9"/>
      <c r="AJ13" s="9"/>
      <c r="AK13" s="9"/>
    </row>
    <row r="14" spans="1:37">
      <c r="A14" t="s">
        <v>3046</v>
      </c>
      <c r="B14" t="s">
        <v>3137</v>
      </c>
      <c r="C14" t="s">
        <v>3036</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109"/>
      <c r="E30" s="109"/>
      <c r="F30" s="109"/>
      <c r="G30" s="109"/>
      <c r="H30" s="109"/>
    </row>
    <row r="31" spans="4:8">
      <c r="D31" s="109"/>
      <c r="E31" s="109"/>
      <c r="F31" s="109"/>
      <c r="G31" s="109"/>
      <c r="H31" s="109"/>
    </row>
    <row r="32" spans="4:8">
      <c r="D32" s="109"/>
      <c r="E32" s="109"/>
      <c r="F32" s="109"/>
      <c r="G32" s="109"/>
      <c r="H32" s="109"/>
    </row>
    <row r="33" spans="3:8">
      <c r="D33" s="109"/>
      <c r="E33" s="109"/>
      <c r="F33" s="109"/>
      <c r="G33" s="109"/>
      <c r="H33" s="109"/>
    </row>
    <row r="34" spans="3:8">
      <c r="C34" s="110"/>
      <c r="D34" s="111"/>
      <c r="E34" s="111"/>
      <c r="F34" s="111"/>
      <c r="G34" s="111"/>
      <c r="H34" s="111"/>
    </row>
    <row r="35" spans="3:8">
      <c r="C35" s="48"/>
      <c r="D35" s="108"/>
      <c r="E35" s="108"/>
      <c r="F35" s="108"/>
      <c r="G35" s="108"/>
      <c r="H35" s="108"/>
    </row>
    <row r="36" spans="3:8">
      <c r="D36" s="109"/>
      <c r="E36" s="109"/>
      <c r="F36" s="109"/>
      <c r="G36" s="109"/>
      <c r="H36" s="109"/>
    </row>
    <row r="37" spans="3:8">
      <c r="D37" s="109"/>
      <c r="E37" s="109"/>
      <c r="F37" s="109"/>
      <c r="G37" s="109"/>
      <c r="H37" s="109"/>
    </row>
    <row r="38" spans="3:8">
      <c r="D38" s="109"/>
      <c r="E38" s="109"/>
      <c r="F38" s="109"/>
      <c r="G38" s="109"/>
      <c r="H38" s="109"/>
    </row>
    <row r="39" spans="3:8">
      <c r="D39" s="109"/>
      <c r="E39" s="109"/>
      <c r="F39" s="109"/>
      <c r="G39" s="109"/>
      <c r="H39" s="109"/>
    </row>
    <row r="40" spans="3:8">
      <c r="D40" s="109"/>
      <c r="E40" s="109"/>
      <c r="F40" s="109"/>
      <c r="G40" s="109"/>
      <c r="H40" s="109"/>
    </row>
    <row r="41" spans="3:8">
      <c r="D41" s="109"/>
    </row>
    <row r="42" spans="3:8">
      <c r="D42" s="109"/>
    </row>
    <row r="43" spans="3:8">
      <c r="D43" s="109"/>
    </row>
    <row r="44" spans="3:8">
      <c r="D44" s="109"/>
    </row>
    <row r="45" spans="3:8">
      <c r="D45" s="109"/>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2017-06-26T22:04:22Z</dcterms:created>
  <dcterms:modified xsi:type="dcterms:W3CDTF">2021-04-22T14:11:06Z</dcterms:modified>
</cp:coreProperties>
</file>