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bnvp/"/>
    </mc:Choice>
  </mc:AlternateContent>
  <xr:revisionPtr revIDLastSave="0" documentId="13_ncr:1_{1D322383-DBD1-5A49-8904-3FD8D2967104}" xr6:coauthVersionLast="46" xr6:coauthVersionMax="46" xr10:uidLastSave="{00000000-0000-0000-0000-000000000000}"/>
  <bookViews>
    <workbookView xWindow="1640" yWindow="520" windowWidth="20260" windowHeight="15820" xr2:uid="{00000000-000D-0000-FFFF-FFFF00000000}"/>
  </bookViews>
  <sheets>
    <sheet name="About" sheetId="1" r:id="rId1"/>
    <sheet name="Table 44" sheetId="39" r:id="rId2"/>
    <sheet name="Table 49" sheetId="38" r:id="rId3"/>
    <sheet name="AEO 39" sheetId="26" r:id="rId4"/>
    <sheet name="AEO 42" sheetId="27" r:id="rId5"/>
    <sheet name="AEO 53" sheetId="19" r:id="rId6"/>
    <sheet name="PHEV Price Calcs" sheetId="30" r:id="rId7"/>
    <sheet name="Start Year psgr LDV EV Price" sheetId="32" r:id="rId8"/>
    <sheet name="LDV Shares" sheetId="28" r:id="rId9"/>
    <sheet name="EV freight trucks" sheetId="34" r:id="rId10"/>
    <sheet name="EV freight truck batteries" sheetId="35" r:id="rId11"/>
    <sheet name="CARB ACT ISOR" sheetId="36" r:id="rId12"/>
    <sheet name="Freight HDVs" sheetId="33" r:id="rId13"/>
    <sheet name="Hydrogen Vehicle Calcs" sheetId="31" r:id="rId14"/>
    <sheet name="Passenger Aircraft" sheetId="22" r:id="rId15"/>
    <sheet name="Ships" sheetId="25" r:id="rId16"/>
    <sheet name="Motorbikes" sheetId="23" r:id="rId17"/>
    <sheet name="BNVP-LDVs-psgr" sheetId="2" r:id="rId18"/>
    <sheet name="BNVP-LDVs-frgt" sheetId="8" r:id="rId19"/>
    <sheet name="BNVP-HDVs-psgr" sheetId="9" r:id="rId20"/>
    <sheet name="BNVP-HDVs-frgt" sheetId="10" r:id="rId21"/>
    <sheet name="BNVP-aircraft-psgr" sheetId="11" r:id="rId22"/>
    <sheet name="BNVP-aircraft-frgt" sheetId="12" r:id="rId23"/>
    <sheet name="BNVP-rail-psgr" sheetId="13" r:id="rId24"/>
    <sheet name="BNVP-rail-frgt" sheetId="14" r:id="rId25"/>
    <sheet name="BNVP-ships-psgr" sheetId="15" r:id="rId26"/>
    <sheet name="BNVP-ships-frgt" sheetId="16" r:id="rId27"/>
    <sheet name="BNVP-motorbikes-psgr" sheetId="17" r:id="rId28"/>
    <sheet name="BNVP-motorbikes-frgt" sheetId="18" r:id="rId29"/>
  </sheets>
  <externalReferences>
    <externalReference r:id="rId30"/>
    <externalReference r:id="rId31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4" l="1"/>
  <c r="B19" i="34" s="1"/>
  <c r="N7" i="33" l="1"/>
  <c r="P33" i="33"/>
  <c r="B6" i="9" s="1"/>
  <c r="P32" i="33"/>
  <c r="P31" i="33"/>
  <c r="B3" i="9" s="1"/>
  <c r="B76" i="36" l="1"/>
  <c r="H74" i="36"/>
  <c r="G74" i="36"/>
  <c r="F74" i="36"/>
  <c r="E74" i="36"/>
  <c r="D74" i="36"/>
  <c r="C74" i="36"/>
  <c r="B74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H38" i="36"/>
  <c r="G38" i="36"/>
  <c r="F38" i="36"/>
  <c r="J37" i="36"/>
  <c r="I37" i="36"/>
  <c r="H37" i="36"/>
  <c r="G37" i="36"/>
  <c r="F37" i="36"/>
  <c r="E37" i="36"/>
  <c r="J36" i="36"/>
  <c r="I36" i="36"/>
  <c r="I43" i="36" s="1"/>
  <c r="H36" i="36"/>
  <c r="G36" i="36"/>
  <c r="F36" i="36"/>
  <c r="J35" i="36"/>
  <c r="I35" i="36"/>
  <c r="H35" i="36"/>
  <c r="G35" i="36"/>
  <c r="F35" i="36"/>
  <c r="K29" i="36"/>
  <c r="K26" i="36"/>
  <c r="J26" i="36"/>
  <c r="I26" i="36"/>
  <c r="H26" i="36"/>
  <c r="G26" i="36"/>
  <c r="J29" i="36" s="1"/>
  <c r="D20" i="36"/>
  <c r="C20" i="36"/>
  <c r="B20" i="36"/>
  <c r="D41" i="35"/>
  <c r="E41" i="35" s="1"/>
  <c r="D40" i="35"/>
  <c r="E40" i="35" s="1"/>
  <c r="D39" i="35"/>
  <c r="E39" i="35" s="1"/>
  <c r="B38" i="35"/>
  <c r="D38" i="35" s="1"/>
  <c r="E38" i="35" s="1"/>
  <c r="B43" i="34" s="1"/>
  <c r="E32" i="35"/>
  <c r="B24" i="35" s="1"/>
  <c r="E31" i="35"/>
  <c r="D31" i="35"/>
  <c r="E30" i="35"/>
  <c r="B22" i="35" s="1"/>
  <c r="D30" i="35"/>
  <c r="E29" i="35"/>
  <c r="B21" i="35" s="1"/>
  <c r="D21" i="35" s="1"/>
  <c r="D12" i="34" s="1"/>
  <c r="D29" i="35"/>
  <c r="E28" i="35"/>
  <c r="B20" i="35" s="1"/>
  <c r="D28" i="35"/>
  <c r="B23" i="35"/>
  <c r="D23" i="35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D20" i="35" l="1"/>
  <c r="D11" i="34" s="1"/>
  <c r="C20" i="35"/>
  <c r="I29" i="36"/>
  <c r="G43" i="36"/>
  <c r="I46" i="36" s="1"/>
  <c r="H29" i="36"/>
  <c r="H43" i="36"/>
  <c r="H46" i="36" s="1"/>
  <c r="C19" i="34" s="1"/>
  <c r="J43" i="36"/>
  <c r="J46" i="36" s="1"/>
  <c r="D49" i="34"/>
  <c r="B34" i="34" s="1"/>
  <c r="C25" i="34" s="1"/>
  <c r="D50" i="34"/>
  <c r="B35" i="34" s="1"/>
  <c r="C26" i="34" s="1"/>
  <c r="C22" i="35"/>
  <c r="D26" i="34" s="1"/>
  <c r="E26" i="34" s="1"/>
  <c r="D22" i="35"/>
  <c r="D13" i="34" s="1"/>
  <c r="D24" i="35"/>
  <c r="C24" i="35"/>
  <c r="B48" i="34"/>
  <c r="D48" i="34" s="1"/>
  <c r="B33" i="34" s="1"/>
  <c r="C24" i="34" s="1"/>
  <c r="D24" i="34"/>
  <c r="C23" i="35"/>
  <c r="C21" i="35"/>
  <c r="D25" i="34" s="1"/>
  <c r="G29" i="36"/>
  <c r="D19" i="34" l="1"/>
  <c r="E25" i="34"/>
  <c r="K43" i="36"/>
  <c r="G46" i="36"/>
  <c r="D40" i="36" s="1"/>
  <c r="B26" i="34"/>
  <c r="C13" i="34" s="1"/>
  <c r="E24" i="34"/>
  <c r="E13" i="34"/>
  <c r="B13" i="34"/>
  <c r="B24" i="34"/>
  <c r="C11" i="34" s="1"/>
  <c r="B21" i="36"/>
  <c r="B25" i="34"/>
  <c r="C12" i="34" s="1"/>
  <c r="C21" i="36" l="1"/>
  <c r="D21" i="36"/>
  <c r="B90" i="36"/>
  <c r="B91" i="36" s="1"/>
  <c r="E40" i="36"/>
  <c r="B5" i="8" s="1"/>
  <c r="D41" i="36"/>
  <c r="E41" i="36" s="1"/>
  <c r="B4" i="8" s="1"/>
  <c r="E12" i="34"/>
  <c r="B12" i="34"/>
  <c r="B11" i="34"/>
  <c r="B5" i="34" s="1"/>
  <c r="B2" i="8" s="1"/>
  <c r="E11" i="34"/>
  <c r="C4" i="8" l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/>
  <c r="B8" i="13" l="1"/>
  <c r="B5" i="13"/>
  <c r="B8" i="14"/>
  <c r="B2" i="14"/>
  <c r="B5" i="14"/>
  <c r="B2" i="13" l="1"/>
  <c r="P4" i="33"/>
  <c r="B8" i="10" s="1"/>
  <c r="P5" i="33"/>
  <c r="B6" i="10" s="1"/>
  <c r="P3" i="33"/>
  <c r="B3" i="10" s="1"/>
  <c r="B5" i="10"/>
  <c r="B2" i="10"/>
  <c r="B2" i="9" l="1"/>
  <c r="B5" i="9"/>
  <c r="A142" i="30" l="1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2" l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B5" i="31" l="1"/>
  <c r="H18" i="3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C114" i="30"/>
  <c r="C207" i="30" s="1"/>
  <c r="D114" i="30"/>
  <c r="E114" i="30"/>
  <c r="F114" i="30"/>
  <c r="G114" i="30"/>
  <c r="H114" i="30"/>
  <c r="I114" i="30"/>
  <c r="J114" i="30"/>
  <c r="K114" i="30"/>
  <c r="L114" i="30"/>
  <c r="M114" i="30"/>
  <c r="N114" i="30"/>
  <c r="O114" i="30"/>
  <c r="P114" i="30"/>
  <c r="Q114" i="30"/>
  <c r="R114" i="30"/>
  <c r="S114" i="30"/>
  <c r="T114" i="30"/>
  <c r="U114" i="30"/>
  <c r="V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M115" i="30"/>
  <c r="N115" i="30"/>
  <c r="O115" i="30"/>
  <c r="P115" i="30"/>
  <c r="Q115" i="30"/>
  <c r="R115" i="30"/>
  <c r="S115" i="30"/>
  <c r="T115" i="30"/>
  <c r="U115" i="30"/>
  <c r="V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F217" i="30" s="1"/>
  <c r="E124" i="30"/>
  <c r="E217" i="30" s="1"/>
  <c r="D124" i="30"/>
  <c r="D217" i="30" s="1"/>
  <c r="C124" i="30"/>
  <c r="C217" i="30" s="1"/>
  <c r="AG123" i="30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147" i="30"/>
  <c r="B148" i="30"/>
  <c r="B149" i="30"/>
  <c r="B150" i="30"/>
  <c r="B243" i="30" s="1"/>
  <c r="B151" i="30"/>
  <c r="B244" i="30" s="1"/>
  <c r="B152" i="30"/>
  <c r="B153" i="30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07" i="30"/>
  <c r="B108" i="30"/>
  <c r="B109" i="30"/>
  <c r="B110" i="30"/>
  <c r="B111" i="30"/>
  <c r="B112" i="30"/>
  <c r="B105" i="30"/>
  <c r="B198" i="30" s="1"/>
  <c r="B88" i="30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AG216" i="30" l="1"/>
  <c r="B246" i="30"/>
  <c r="AG229" i="30"/>
  <c r="E25" i="30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167" i="30" s="1"/>
  <c r="M30" i="30"/>
  <c r="M199" i="30" s="1"/>
  <c r="M40" i="30"/>
  <c r="M41" i="30"/>
  <c r="M42" i="30"/>
  <c r="M39" i="30"/>
  <c r="M208" i="30" s="1"/>
  <c r="M44" i="30"/>
  <c r="M43" i="30"/>
  <c r="M37" i="30"/>
  <c r="M188" i="30" s="1"/>
  <c r="M38" i="30"/>
  <c r="M207" i="30" s="1"/>
  <c r="T20" i="30"/>
  <c r="S20" i="30"/>
  <c r="K20" i="30"/>
  <c r="AA19" i="30"/>
  <c r="AA31" i="30"/>
  <c r="AA200" i="30" s="1"/>
  <c r="AA33" i="30"/>
  <c r="AA184" i="30" s="1"/>
  <c r="AA34" i="30"/>
  <c r="AA167" i="30" s="1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207" i="30" s="1"/>
  <c r="AA39" i="30"/>
  <c r="AA208" i="30" s="1"/>
  <c r="AA44" i="30"/>
  <c r="AA40" i="30"/>
  <c r="AA42" i="30"/>
  <c r="AA43" i="30"/>
  <c r="AA37" i="30"/>
  <c r="AA188" i="30" s="1"/>
  <c r="S19" i="30"/>
  <c r="S31" i="30"/>
  <c r="S200" i="30" s="1"/>
  <c r="S33" i="30"/>
  <c r="S202" i="30" s="1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207" i="30" s="1"/>
  <c r="S37" i="30"/>
  <c r="S188" i="30" s="1"/>
  <c r="S39" i="30"/>
  <c r="S208" i="30" s="1"/>
  <c r="S40" i="30"/>
  <c r="S42" i="30"/>
  <c r="S43" i="30"/>
  <c r="S44" i="30"/>
  <c r="S41" i="30"/>
  <c r="K19" i="30"/>
  <c r="K31" i="30"/>
  <c r="K164" i="30" s="1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207" i="30" s="1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245" i="30" s="1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208" i="30" s="1"/>
  <c r="AB41" i="30"/>
  <c r="AB42" i="30"/>
  <c r="AB43" i="30"/>
  <c r="AB40" i="30"/>
  <c r="AB44" i="30"/>
  <c r="AB37" i="30"/>
  <c r="AB188" i="30" s="1"/>
  <c r="AB38" i="30"/>
  <c r="AB207" i="30" s="1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208" i="30" s="1"/>
  <c r="L41" i="30"/>
  <c r="L42" i="30"/>
  <c r="L43" i="30"/>
  <c r="L37" i="30"/>
  <c r="L188" i="30" s="1"/>
  <c r="L40" i="30"/>
  <c r="L44" i="30"/>
  <c r="L38" i="30"/>
  <c r="L207" i="30" s="1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208" i="30" s="1"/>
  <c r="U37" i="30"/>
  <c r="U188" i="30" s="1"/>
  <c r="U43" i="30"/>
  <c r="U44" i="30"/>
  <c r="U38" i="30"/>
  <c r="U207" i="30" s="1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208" i="30" s="1"/>
  <c r="T41" i="30"/>
  <c r="T42" i="30"/>
  <c r="T43" i="30"/>
  <c r="T40" i="30"/>
  <c r="T44" i="30"/>
  <c r="T38" i="30"/>
  <c r="T207" i="30" s="1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207" i="30" s="1"/>
  <c r="R40" i="30"/>
  <c r="R39" i="30"/>
  <c r="R208" i="30" s="1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207" i="30" s="1"/>
  <c r="AC40" i="30"/>
  <c r="AC41" i="30"/>
  <c r="AC42" i="30"/>
  <c r="AC39" i="30"/>
  <c r="AC208" i="30" s="1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228" i="30" s="1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207" i="30" s="1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207" i="30" s="1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D207" i="30" s="1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207" i="30" s="1"/>
  <c r="Z39" i="30"/>
  <c r="Z208" i="30" s="1"/>
  <c r="Z40" i="30"/>
  <c r="Z41" i="30"/>
  <c r="Z43" i="30"/>
  <c r="Z44" i="30"/>
  <c r="B20" i="30"/>
  <c r="AA238" i="30"/>
  <c r="E244" i="30"/>
  <c r="U244" i="30"/>
  <c r="AA247" i="30"/>
  <c r="AG24" i="30"/>
  <c r="AG54" i="30"/>
  <c r="AG240" i="30" s="1"/>
  <c r="AG55" i="30"/>
  <c r="AG223" i="30" s="1"/>
  <c r="AG48" i="30"/>
  <c r="AG234" i="30" s="1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225" i="30" s="1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38" i="30"/>
  <c r="AG41" i="30"/>
  <c r="AG174" i="30" s="1"/>
  <c r="AG43" i="30"/>
  <c r="AG39" i="30"/>
  <c r="AG208" i="30" s="1"/>
  <c r="AG40" i="30"/>
  <c r="AG42" i="30"/>
  <c r="AG175" i="30" s="1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207" i="30" s="1"/>
  <c r="Y39" i="30"/>
  <c r="Y208" i="30" s="1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207" i="30" s="1"/>
  <c r="Q43" i="30"/>
  <c r="Q40" i="30"/>
  <c r="Q39" i="30"/>
  <c r="Q208" i="30" s="1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207" i="30" s="1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208" i="30" s="1"/>
  <c r="AF44" i="30"/>
  <c r="AF40" i="30"/>
  <c r="AF42" i="30"/>
  <c r="AF37" i="30"/>
  <c r="AF188" i="30" s="1"/>
  <c r="AF38" i="30"/>
  <c r="AF207" i="30" s="1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208" i="30" s="1"/>
  <c r="X44" i="30"/>
  <c r="X40" i="30"/>
  <c r="X41" i="30"/>
  <c r="X43" i="30"/>
  <c r="X37" i="30"/>
  <c r="X188" i="30" s="1"/>
  <c r="X38" i="30"/>
  <c r="X207" i="30" s="1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208" i="30" s="1"/>
  <c r="P42" i="30"/>
  <c r="P44" i="30"/>
  <c r="P41" i="30"/>
  <c r="P38" i="30"/>
  <c r="P207" i="30" s="1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H207" i="30" s="1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208" i="30" s="1"/>
  <c r="AE38" i="30"/>
  <c r="AE207" i="30" s="1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207" i="30" s="1"/>
  <c r="W39" i="30"/>
  <c r="W208" i="30" s="1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207" i="30" s="1"/>
  <c r="O39" i="30"/>
  <c r="O208" i="30" s="1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207" i="30" s="1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208" i="30" s="1"/>
  <c r="AD40" i="30"/>
  <c r="AD41" i="30"/>
  <c r="AD38" i="30"/>
  <c r="AD207" i="30" s="1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208" i="30" s="1"/>
  <c r="V40" i="30"/>
  <c r="V41" i="30"/>
  <c r="V38" i="30"/>
  <c r="V207" i="30" s="1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208" i="30" s="1"/>
  <c r="N40" i="30"/>
  <c r="N41" i="30"/>
  <c r="N43" i="30"/>
  <c r="N42" i="30"/>
  <c r="N38" i="30"/>
  <c r="N207" i="30" s="1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207" i="30" s="1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A140" i="30"/>
  <c r="A233" i="30" s="1"/>
  <c r="U167" i="30"/>
  <c r="M185" i="30"/>
  <c r="U185" i="30"/>
  <c r="D167" i="30"/>
  <c r="A162" i="30"/>
  <c r="A169" i="30"/>
  <c r="A168" i="30"/>
  <c r="A167" i="30"/>
  <c r="A165" i="30"/>
  <c r="B186" i="30"/>
  <c r="B184" i="30"/>
  <c r="A122" i="30"/>
  <c r="A215" i="30" s="1"/>
  <c r="T165" i="30"/>
  <c r="AB165" i="30"/>
  <c r="T183" i="30"/>
  <c r="S184" i="30"/>
  <c r="U162" i="30"/>
  <c r="S164" i="30"/>
  <c r="S182" i="30"/>
  <c r="K165" i="30"/>
  <c r="Y186" i="30"/>
  <c r="T201" i="30"/>
  <c r="AB201" i="30"/>
  <c r="AA202" i="30"/>
  <c r="D185" i="30"/>
  <c r="M203" i="30"/>
  <c r="U203" i="30"/>
  <c r="C201" i="30"/>
  <c r="K199" i="30"/>
  <c r="AG180" i="30" l="1"/>
  <c r="AG207" i="30"/>
  <c r="AG189" i="30"/>
  <c r="AG171" i="30"/>
  <c r="B181" i="30"/>
  <c r="AG188" i="30"/>
  <c r="AG170" i="30"/>
  <c r="AG206" i="30"/>
  <c r="B203" i="30"/>
  <c r="AG243" i="30"/>
  <c r="Q184" i="30"/>
  <c r="AA185" i="30"/>
  <c r="AG166" i="30"/>
  <c r="AG227" i="30"/>
  <c r="B239" i="30"/>
  <c r="AG198" i="30"/>
  <c r="D168" i="30"/>
  <c r="AA203" i="30"/>
  <c r="K200" i="30"/>
  <c r="K182" i="30"/>
  <c r="I201" i="30"/>
  <c r="AG191" i="30"/>
  <c r="AG209" i="30"/>
  <c r="AG173" i="30"/>
  <c r="C172" i="30"/>
  <c r="C190" i="30"/>
  <c r="G217" i="30"/>
  <c r="B241" i="30"/>
  <c r="I165" i="30"/>
  <c r="C220" i="30"/>
  <c r="B200" i="30"/>
  <c r="AG224" i="30"/>
  <c r="B199" i="30"/>
  <c r="P183" i="30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2"/>
  <c r="J2" i="8" s="1"/>
  <c r="AF2" i="2"/>
  <c r="AF2" i="8" s="1"/>
  <c r="AB2" i="2"/>
  <c r="AB2" i="8" s="1"/>
  <c r="AD2" i="2"/>
  <c r="AD2" i="8" s="1"/>
  <c r="D2" i="2"/>
  <c r="D2" i="8" s="1"/>
  <c r="AA2" i="2"/>
  <c r="AA2" i="8" s="1"/>
  <c r="H2" i="2"/>
  <c r="H2" i="8" s="1"/>
  <c r="Z2" i="2"/>
  <c r="Z2" i="8" s="1"/>
  <c r="X2" i="2"/>
  <c r="X2" i="8" s="1"/>
  <c r="M2" i="2"/>
  <c r="M2" i="8" s="1"/>
  <c r="Y2" i="2"/>
  <c r="Y2" i="8" s="1"/>
  <c r="F2" i="2"/>
  <c r="F2" i="8" s="1"/>
  <c r="AE2" i="2"/>
  <c r="AE2" i="8" s="1"/>
  <c r="V2" i="2"/>
  <c r="V2" i="8" s="1"/>
  <c r="N2" i="2"/>
  <c r="N2" i="8" s="1"/>
  <c r="S2" i="2"/>
  <c r="S2" i="8" s="1"/>
  <c r="L2" i="2"/>
  <c r="L2" i="8" s="1"/>
  <c r="R2" i="2"/>
  <c r="R2" i="8" s="1"/>
  <c r="W2" i="2"/>
  <c r="W2" i="8" s="1"/>
  <c r="T2" i="2"/>
  <c r="T2" i="8" s="1"/>
  <c r="K2" i="2"/>
  <c r="K2" i="8" s="1"/>
  <c r="I2" i="2"/>
  <c r="I2" i="8" s="1"/>
  <c r="O2" i="2"/>
  <c r="O2" i="8" s="1"/>
  <c r="E2" i="2"/>
  <c r="E2" i="8" s="1"/>
  <c r="Q2" i="2"/>
  <c r="Q2" i="8" s="1"/>
  <c r="P2" i="2"/>
  <c r="P2" i="8" s="1"/>
  <c r="AC2" i="2"/>
  <c r="AC2" i="8" s="1"/>
  <c r="U2" i="2"/>
  <c r="U2" i="8" s="1"/>
  <c r="C2" i="2"/>
  <c r="C2" i="8" s="1"/>
  <c r="G2" i="2"/>
  <c r="G2" i="8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C49" i="31" l="1"/>
  <c r="B43" i="3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X56" i="31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Q8" i="10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N8" i="10" s="1"/>
  <c r="AF55" i="31"/>
  <c r="AF8" i="2" s="1"/>
  <c r="T55" i="31"/>
  <c r="T8" i="2" s="1"/>
  <c r="L55" i="31"/>
  <c r="L8" i="2" s="1"/>
  <c r="AA55" i="31"/>
  <c r="AA8" i="2" s="1"/>
  <c r="D55" i="31"/>
  <c r="D8" i="2" s="1"/>
  <c r="AA8" i="10" l="1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V8" i="14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M5" i="16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AA8" i="13" l="1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G4" i="17"/>
  <c r="F4" i="17"/>
  <c r="AD4" i="17"/>
  <c r="AE4" i="17"/>
  <c r="W4" i="17"/>
  <c r="V4" i="17"/>
  <c r="AD5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F3" i="9" s="1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J4" i="2"/>
  <c r="J2" i="17" s="1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B4" i="2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2" i="17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5" i="2"/>
  <c r="B8" i="8" s="1"/>
  <c r="B8" i="9"/>
  <c r="F5" i="2"/>
  <c r="G5" i="2"/>
  <c r="T5" i="2"/>
  <c r="AD5" i="2"/>
  <c r="M5" i="2"/>
  <c r="O5" i="2"/>
  <c r="V5" i="2"/>
  <c r="J5" i="2"/>
  <c r="H5" i="2"/>
  <c r="AE5" i="2"/>
  <c r="L5" i="2"/>
  <c r="AC5" i="2"/>
  <c r="AB5" i="2"/>
  <c r="S5" i="2"/>
  <c r="U5" i="2"/>
  <c r="W5" i="2"/>
  <c r="Z5" i="2"/>
  <c r="E5" i="2"/>
  <c r="N5" i="2"/>
  <c r="D5" i="2"/>
  <c r="K5" i="2"/>
  <c r="R5" i="2"/>
  <c r="AA5" i="2"/>
  <c r="E8" i="9" l="1"/>
  <c r="E8" i="16" s="1"/>
  <c r="M8" i="9"/>
  <c r="M8" i="12" s="1"/>
  <c r="U8" i="9"/>
  <c r="U8" i="16" s="1"/>
  <c r="AC8" i="9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5"/>
  <c r="L8" i="11"/>
  <c r="L8" i="16"/>
  <c r="L8" i="12"/>
  <c r="J8" i="16"/>
  <c r="J8" i="12"/>
  <c r="J8" i="15"/>
  <c r="J8" i="11"/>
  <c r="AE8" i="11"/>
  <c r="AE8" i="15"/>
  <c r="AE8" i="16"/>
  <c r="AE8" i="12"/>
  <c r="M8" i="15"/>
  <c r="Q8" i="15"/>
  <c r="R8" i="16"/>
  <c r="B8" i="16"/>
  <c r="B8" i="12"/>
  <c r="B8" i="15"/>
  <c r="B8" i="11"/>
  <c r="D8" i="16"/>
  <c r="W8" i="12"/>
  <c r="I8" i="16"/>
  <c r="I8" i="15"/>
  <c r="T8" i="12"/>
  <c r="E8" i="15"/>
  <c r="E8" i="11"/>
  <c r="O8" i="11"/>
  <c r="AC8" i="15"/>
  <c r="AC8" i="12"/>
  <c r="AC8" i="11"/>
  <c r="AC8" i="16"/>
  <c r="H8" i="11"/>
  <c r="Y8" i="15"/>
  <c r="G8" i="11"/>
  <c r="G8" i="16"/>
  <c r="G8" i="12"/>
  <c r="Z8" i="11"/>
  <c r="F8" i="15"/>
  <c r="F8" i="11"/>
  <c r="U8" i="15"/>
  <c r="AA8" i="16"/>
  <c r="AA8" i="11"/>
  <c r="S8" i="16"/>
  <c r="S8" i="11"/>
  <c r="AB8" i="12" l="1"/>
  <c r="K8" i="11"/>
  <c r="Z8" i="16"/>
  <c r="Q8" i="16"/>
  <c r="AB8" i="15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<sst xmlns="http://schemas.openxmlformats.org/spreadsheetml/2006/main" count="2517" uniqueCount="1350">
  <si>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</si>
  <si>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</si>
  <si>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</si>
  <si>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</si>
  <si>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</si>
  <si>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</si>
  <si>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</si>
  <si>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</si>
  <si>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</si>
  <si>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</si>
  <si>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</si>
  <si>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</si>
  <si>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</si>
  <si>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</si>
  <si>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</si>
  <si>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</si>
  <si>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</si>
  <si>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</si>
  <si>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</si>
  <si>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</si>
  <si>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</si>
  <si>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</si>
  <si>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</si>
  <si>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</si>
  <si>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</si>
  <si>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</si>
  <si>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</si>
  <si>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</si>
  <si>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</si>
  <si>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</si>
  <si>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</si>
  <si>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</si>
  <si>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</si>
  <si>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</si>
  <si>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</si>
  <si>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</si>
  <si>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</si>
  <si>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</si>
  <si>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</si>
  <si>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</si>
  <si>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</si>
  <si>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</si>
  <si>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</si>
  <si>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</si>
  <si>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</si>
  <si>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</si>
  <si>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</si>
  <si>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</si>
  <si>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</si>
  <si>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</si>
  <si>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</si>
  <si>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</si>
  <si>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</si>
  <si>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</si>
  <si>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</si>
  <si>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</si>
  <si>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</si>
  <si>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</si>
  <si>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</si>
  <si>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</si>
  <si>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</si>
  <si>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</si>
  <si>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</si>
  <si>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</si>
  <si>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</si>
  <si>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</si>
  <si>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</si>
  <si>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</si>
  <si>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</si>
  <si>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</si>
  <si>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</si>
  <si>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</si>
  <si>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</si>
  <si>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</si>
  <si>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</si>
  <si>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</si>
  <si>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</si>
  <si>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</si>
  <si>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</si>
  <si>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</si>
  <si>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</si>
  <si>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</si>
  <si>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</si>
  <si>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</si>
  <si>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</si>
  <si>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</si>
  <si>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</si>
  <si>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</si>
  <si>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</si>
  <si>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</si>
  <si>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</si>
  <si>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</si>
  <si>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</si>
  <si>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</si>
  <si>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</si>
  <si>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</si>
  <si>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</si>
  <si>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</si>
  <si>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</si>
  <si>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</si>
  <si>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</si>
  <si>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</si>
  <si>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</si>
  <si>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</si>
  <si>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</si>
  <si>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</si>
  <si>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</si>
  <si>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</si>
  <si>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</si>
  <si>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</si>
  <si>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</si>
  <si>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</si>
  <si>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</si>
  <si>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</si>
  <si>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</si>
  <si>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</si>
  <si>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</si>
  <si>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</si>
  <si>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</si>
  <si>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</si>
  <si>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</si>
  <si>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</si>
  <si>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</si>
  <si>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</si>
  <si>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</si>
  <si>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</si>
  <si>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</si>
  <si>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</si>
  <si>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</si>
  <si>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</si>
  <si>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</si>
  <si>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</si>
  <si>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</si>
  <si>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</si>
  <si>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</si>
  <si>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</si>
  <si>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</si>
  <si>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</si>
  <si>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</si>
  <si>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</si>
  <si>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</si>
  <si>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</si>
  <si>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</si>
  <si>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</si>
  <si>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</si>
  <si>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</si>
  <si>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</si>
  <si>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</si>
  <si>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</si>
  <si>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</si>
  <si>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</si>
  <si>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</si>
  <si>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</si>
  <si>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</si>
  <si>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</si>
  <si>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</si>
  <si>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</si>
  <si>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</si>
  <si>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</si>
  <si>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</si>
  <si>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</si>
  <si>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</si>
  <si>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</si>
  <si>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</si>
  <si>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</si>
  <si>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</si>
  <si>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</si>
  <si>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</si>
  <si>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</si>
  <si>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</si>
  <si>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</si>
  <si>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</si>
  <si>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</si>
  <si>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</si>
  <si>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</si>
  <si>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</si>
  <si>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</si>
  <si>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</si>
  <si>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</si>
  <si>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</si>
  <si>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</si>
  <si>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</si>
  <si>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</si>
  <si>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</si>
  <si>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</si>
  <si>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</si>
  <si>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</si>
  <si>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</si>
  <si>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</si>
  <si>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</si>
  <si>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</si>
  <si>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</si>
  <si>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</si>
  <si>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</si>
  <si>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</si>
  <si>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</si>
  <si>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</si>
  <si>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</si>
  <si>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</si>
  <si>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</si>
  <si>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</si>
  <si>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</si>
  <si>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</si>
  <si>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</si>
  <si>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</si>
  <si>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</si>
  <si>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</si>
  <si>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</si>
  <si>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</si>
  <si>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</si>
  <si>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</si>
  <si>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</si>
  <si>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</si>
  <si>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</si>
  <si>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</si>
  <si>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</si>
  <si>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</si>
  <si>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</si>
  <si>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</si>
  <si>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</si>
  <si>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</si>
  <si>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</si>
  <si>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</si>
  <si>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</si>
  <si>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</si>
  <si>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</si>
  <si>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</si>
  <si>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</si>
  <si>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</si>
  <si>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</si>
  <si>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</si>
  <si>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</si>
  <si>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</si>
  <si>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</si>
  <si>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</si>
  <si>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</si>
  <si>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</si>
  <si>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</si>
  <si>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</si>
  <si>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</si>
  <si>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</si>
  <si>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</si>
  <si>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</si>
  <si>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</si>
  <si>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</si>
  <si>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</si>
  <si>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</si>
  <si>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</si>
  <si>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</si>
  <si>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</si>
  <si>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</si>
  <si>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</si>
  <si>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</si>
  <si>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</si>
  <si>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</si>
  <si>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</si>
  <si>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</si>
  <si>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</si>
  <si>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</si>
  <si>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</si>
  <si>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</si>
  <si>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</si>
  <si>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</si>
  <si>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</si>
  <si>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</si>
  <si>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</si>
  <si>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</si>
  <si>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</si>
  <si>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</si>
  <si>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</si>
  <si>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</si>
  <si>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</si>
  <si>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</si>
  <si>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</si>
  <si>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</si>
  <si>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</si>
  <si>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</si>
  <si>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</si>
  <si>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</si>
  <si>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</si>
  <si>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</si>
  <si>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</si>
  <si>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</si>
  <si>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</si>
  <si>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</si>
  <si>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</si>
  <si>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</si>
  <si>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</si>
  <si>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</si>
  <si>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</si>
  <si>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</si>
  <si>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</si>
  <si>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</si>
  <si>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</si>
  <si>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</si>
  <si>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</si>
  <si>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</si>
  <si>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</si>
  <si>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</si>
  <si>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</si>
  <si>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</si>
  <si>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</si>
  <si>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</si>
  <si>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</si>
  <si>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</si>
  <si>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</si>
  <si>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</si>
  <si>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</si>
  <si>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</si>
  <si>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</si>
  <si>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</si>
  <si>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</si>
  <si>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</si>
  <si>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</si>
  <si>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</si>
  <si>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</si>
  <si>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</si>
  <si>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</si>
  <si>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</si>
  <si>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</si>
  <si>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</si>
  <si>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</si>
  <si>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</si>
  <si>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</si>
  <si>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</si>
  <si>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</si>
  <si>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</si>
  <si>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</si>
  <si>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</si>
  <si>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</si>
  <si>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</si>
  <si>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</si>
  <si>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</si>
  <si>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</si>
  <si>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</si>
  <si>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</si>
  <si>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</si>
  <si>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</si>
  <si>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</si>
  <si>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</si>
  <si>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</si>
  <si>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</si>
  <si>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</si>
  <si>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</si>
  <si>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</si>
  <si>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</si>
  <si>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</si>
  <si>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</si>
  <si>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</si>
  <si>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</si>
  <si>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</si>
  <si>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</si>
  <si>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</si>
  <si>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</si>
  <si>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</si>
  <si>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</si>
  <si>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</si>
  <si>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</si>
  <si>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</si>
  <si>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</si>
  <si>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</si>
  <si>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</si>
  <si>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</si>
  <si>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</si>
  <si>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</si>
  <si>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</si>
  <si>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</si>
  <si>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</si>
  <si>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</si>
  <si>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</si>
  <si>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</si>
  <si>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</si>
  <si>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</si>
  <si>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</si>
  <si>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</si>
  <si>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</si>
  <si>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</si>
  <si>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</si>
  <si>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</si>
  <si>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</si>
  <si>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</si>
  <si>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</si>
  <si>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</si>
  <si>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</si>
  <si>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</si>
  <si>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</si>
  <si>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</si>
  <si>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</si>
  <si>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</si>
  <si>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</si>
  <si>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</si>
  <si>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</si>
  <si>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</si>
  <si>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</si>
  <si>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</si>
  <si>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</si>
  <si>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</si>
  <si>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</si>
  <si>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</si>
  <si>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</si>
  <si>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</si>
  <si>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</si>
  <si>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</si>
  <si>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</si>
  <si>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</si>
  <si>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</si>
  <si>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</si>
  <si>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</si>
  <si>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</si>
  <si>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</si>
  <si>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</si>
  <si>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</si>
  <si>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</si>
  <si>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</si>
  <si>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</si>
  <si>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</si>
  <si>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</si>
  <si>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</si>
  <si>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</si>
  <si>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</si>
  <si>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</si>
  <si>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</si>
  <si>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</si>
  <si>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</si>
  <si>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</si>
  <si>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</si>
  <si>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</si>
  <si>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</si>
  <si>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</si>
  <si>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</si>
  <si>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</si>
  <si>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</si>
  <si>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</si>
  <si>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</si>
  <si>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</si>
  <si>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</si>
  <si>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</si>
  <si>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</si>
  <si>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</si>
  <si>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</si>
  <si>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</si>
  <si>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</si>
  <si>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</si>
  <si>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</si>
  <si>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</si>
  <si>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</si>
  <si>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</si>
  <si>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</si>
  <si>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</si>
  <si>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</si>
  <si>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</si>
  <si>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</si>
  <si>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</si>
  <si>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</si>
  <si>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</si>
  <si>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</si>
  <si>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</si>
  <si>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</si>
  <si>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</si>
  <si>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</si>
  <si>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</si>
  <si>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</si>
  <si>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</si>
  <si>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</si>
  <si>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</si>
  <si>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</si>
  <si>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</si>
  <si>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</si>
  <si>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</si>
  <si>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</si>
  <si>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</si>
  <si>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</si>
  <si>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</si>
  <si>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</si>
  <si>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</si>
  <si>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</si>
  <si>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</si>
  <si>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</si>
  <si>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</si>
  <si>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</si>
  <si>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</si>
  <si>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</si>
  <si>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</si>
  <si>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</si>
  <si>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</si>
  <si>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</si>
  <si>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</si>
  <si>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</si>
  <si>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</si>
  <si>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</si>
  <si>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</si>
  <si>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</si>
  <si>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</si>
  <si>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</si>
  <si>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</si>
  <si>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</si>
  <si>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</si>
  <si>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</si>
  <si>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</si>
  <si>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</si>
  <si>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</si>
  <si>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</si>
  <si>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</si>
  <si>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</si>
  <si>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</si>
  <si>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</si>
  <si>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</si>
  <si>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</si>
  <si>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</si>
  <si>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</si>
  <si>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</si>
  <si>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</si>
  <si>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</si>
  <si>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</si>
  <si>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</si>
  <si>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</si>
  <si>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</si>
  <si>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</si>
  <si>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</si>
  <si>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</si>
  <si>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</si>
  <si>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</si>
  <si>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</si>
  <si>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</si>
  <si>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</si>
  <si>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</si>
  <si>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</si>
  <si>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</si>
  <si>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</si>
  <si>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</si>
  <si>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</si>
  <si>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</si>
  <si>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</si>
  <si>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</si>
  <si>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</si>
  <si>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</si>
  <si>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</si>
  <si>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</si>
  <si>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</si>
  <si>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</si>
  <si>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</si>
  <si>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</si>
  <si>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</si>
  <si>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</si>
  <si>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</si>
  <si>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</si>
  <si>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</si>
  <si>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</si>
  <si>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</si>
  <si>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</si>
  <si>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</si>
  <si>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</si>
  <si>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</si>
  <si>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</si>
  <si>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</si>
  <si>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</si>
  <si>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</si>
  <si>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</si>
  <si>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</si>
  <si>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</si>
  <si>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</si>
  <si>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</si>
  <si>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</si>
  <si>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</si>
  <si>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</si>
  <si>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</si>
  <si>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</si>
  <si>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</si>
  <si>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</si>
  <si>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</si>
  <si>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</si>
  <si>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</si>
  <si>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</si>
  <si>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</si>
  <si>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</si>
  <si>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</si>
  <si>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</si>
  <si>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</si>
  <si>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</si>
  <si>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</si>
  <si>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</si>
  <si>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</si>
  <si>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</si>
  <si>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</si>
  <si>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</si>
  <si>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</si>
  <si>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</si>
  <si>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</si>
  <si>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</si>
  <si>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</si>
  <si>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</si>
  <si>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</si>
  <si>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</si>
  <si>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</si>
  <si>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</si>
  <si>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</si>
  <si>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</si>
  <si>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</si>
  <si>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</si>
  <si>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</si>
  <si>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</si>
  <si>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</si>
  <si>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</si>
  <si>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</si>
  <si>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</si>
  <si>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</si>
  <si>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</si>
  <si>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</si>
  <si>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</si>
  <si>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</si>
  <si>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</si>
  <si>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</si>
  <si>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</si>
  <si>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</si>
  <si>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</si>
  <si>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</si>
  <si>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</si>
  <si>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</si>
  <si>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</si>
  <si>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</si>
  <si>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</si>
  <si>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</si>
  <si>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</si>
  <si>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</si>
  <si>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</si>
  <si>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</si>
  <si>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</si>
  <si>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</si>
  <si>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</si>
  <si>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</si>
  <si>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</si>
  <si>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</si>
  <si>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</si>
  <si>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</si>
  <si>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</si>
  <si>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</si>
  <si>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</si>
  <si>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</si>
  <si>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</si>
  <si>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</si>
  <si>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</si>
  <si>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</si>
  <si>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</si>
  <si>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</si>
  <si>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</si>
  <si>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</si>
  <si>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</si>
  <si>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</si>
  <si>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</si>
  <si>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</si>
  <si>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</si>
  <si>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</si>
  <si>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</si>
  <si>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</si>
  <si>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</si>
  <si>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</si>
  <si>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</si>
  <si>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</si>
  <si>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</si>
  <si>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</si>
  <si>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</si>
  <si>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</si>
  <si>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</si>
  <si>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</si>
  <si>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</si>
  <si>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</si>
  <si>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</si>
  <si>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</si>
  <si>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</si>
  <si>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</si>
  <si>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</si>
  <si>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</si>
  <si>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</si>
  <si>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</si>
  <si>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</si>
  <si>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</si>
  <si>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</si>
  <si>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</si>
  <si>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</si>
  <si>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</si>
  <si>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</si>
  <si>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</si>
  <si>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</si>
  <si>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</si>
  <si>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</si>
  <si>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</si>
  <si>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</si>
  <si>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</si>
  <si>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</si>
  <si>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</si>
  <si>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</si>
  <si>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</si>
  <si>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</si>
  <si>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</si>
  <si>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</si>
  <si>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</si>
  <si>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</si>
  <si>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</si>
  <si>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</si>
  <si>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</si>
  <si>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</si>
  <si>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</si>
  <si>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</si>
  <si>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</si>
  <si>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</si>
  <si>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</si>
  <si>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</si>
  <si>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</si>
  <si>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</si>
  <si>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</si>
  <si>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</si>
  <si>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</si>
  <si>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</si>
  <si>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</si>
  <si>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</si>
  <si>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</si>
  <si>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</si>
  <si>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</si>
  <si>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</si>
  <si>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</si>
  <si>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</si>
  <si>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</si>
  <si>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</si>
  <si>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</si>
  <si>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</si>
  <si>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</si>
  <si>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</si>
  <si>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</si>
  <si>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</si>
  <si>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</si>
  <si>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</si>
  <si>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</si>
  <si>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</si>
  <si>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</si>
  <si>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</si>
  <si>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</si>
  <si>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</si>
  <si>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</si>
  <si>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</si>
  <si>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</si>
  <si>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</si>
  <si>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</si>
  <si>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</si>
  <si>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</si>
  <si>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</si>
  <si>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</si>
  <si>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</si>
  <si>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</si>
  <si>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</si>
  <si>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</si>
  <si>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</si>
  <si>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</si>
  <si>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</si>
  <si>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</si>
  <si>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</si>
  <si>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</si>
  <si>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</si>
  <si>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</si>
  <si>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</si>
  <si>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</si>
  <si>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</si>
  <si>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</si>
  <si>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</si>
  <si>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</si>
  <si>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</si>
  <si>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</si>
  <si>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</si>
  <si>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</si>
  <si>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</si>
  <si>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</si>
  <si>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</si>
  <si>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</si>
  <si>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</si>
  <si>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</si>
  <si>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</si>
  <si>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</si>
  <si>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</si>
  <si>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</si>
  <si>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</si>
  <si>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</si>
  <si>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</si>
  <si>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</si>
  <si>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</si>
  <si>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</si>
  <si>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</si>
  <si>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</si>
  <si>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</si>
  <si>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</si>
  <si>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</si>
  <si>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</si>
  <si>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</si>
  <si>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</si>
  <si>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</si>
  <si>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</si>
  <si>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</si>
  <si>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</si>
  <si>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</si>
  <si>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</si>
  <si>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</si>
  <si>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</si>
  <si>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</si>
  <si>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</si>
  <si>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</si>
  <si>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</si>
  <si>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</si>
  <si>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</si>
  <si>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</si>
  <si>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</si>
  <si>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</si>
  <si>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</si>
  <si>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</si>
  <si>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</si>
  <si>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</si>
  <si>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</si>
  <si>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</si>
  <si>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</si>
  <si>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</si>
  <si>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</si>
  <si>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</si>
  <si>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</si>
  <si>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</si>
  <si>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</si>
  <si>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</si>
  <si>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</si>
  <si>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</si>
  <si>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</si>
  <si>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</si>
  <si>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</si>
  <si>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</si>
  <si>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</si>
  <si>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</si>
  <si>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</si>
  <si>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</si>
  <si>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</si>
  <si>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</si>
  <si>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</si>
  <si>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</si>
  <si>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</si>
  <si>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</si>
  <si>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</si>
  <si>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</si>
  <si>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</si>
  <si>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</si>
  <si>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</si>
  <si>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</si>
  <si>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</si>
  <si>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</si>
  <si>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</si>
  <si>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</si>
  <si>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</si>
  <si>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</si>
  <si>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</si>
  <si>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</si>
  <si>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</si>
  <si>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</si>
  <si>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</si>
  <si>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</si>
  <si>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</si>
  <si>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</si>
  <si>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</si>
  <si>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</si>
  <si>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</si>
  <si>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</si>
  <si>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</si>
  <si>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</si>
  <si>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</si>
  <si>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</si>
  <si>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</si>
  <si>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</si>
  <si>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</si>
  <si>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</si>
  <si>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</si>
  <si>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</si>
  <si>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</si>
  <si>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</si>
  <si>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</si>
  <si>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</si>
  <si>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</si>
  <si>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</si>
  <si>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</si>
  <si>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</si>
  <si>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</si>
  <si>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</si>
  <si>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</si>
  <si>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</si>
  <si>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</si>
  <si>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</si>
  <si>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</si>
  <si>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</si>
  <si>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</si>
  <si>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</si>
  <si>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</si>
  <si>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</si>
  <si>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</si>
  <si>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</si>
  <si>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</si>
  <si>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</si>
  <si>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</si>
  <si>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</si>
  <si>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</si>
  <si>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</si>
  <si>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</si>
  <si>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</si>
  <si>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</si>
  <si>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</si>
  <si>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</si>
  <si>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</si>
  <si>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</si>
  <si>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</si>
  <si>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</si>
  <si>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</si>
  <si>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</si>
  <si>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</si>
  <si>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</si>
  <si>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</si>
  <si>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</si>
  <si>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</si>
  <si>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</si>
  <si>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</si>
  <si>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</si>
  <si>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</si>
  <si>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</si>
  <si>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</si>
  <si>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</si>
  <si>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</si>
  <si>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</si>
  <si>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</si>
  <si>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</si>
  <si>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</si>
  <si>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</si>
  <si>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</si>
  <si>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</si>
  <si>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</si>
  <si>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</si>
  <si>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</si>
  <si>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</si>
  <si>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</si>
  <si>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</si>
  <si>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</si>
  <si>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</si>
  <si>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</si>
  <si>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</si>
  <si>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</si>
  <si>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</si>
  <si>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</si>
  <si>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</si>
  <si>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</si>
  <si>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</si>
  <si>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</si>
  <si>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</si>
  <si>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</si>
  <si>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</si>
  <si>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</si>
  <si>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</si>
  <si>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</si>
  <si>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</si>
  <si>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</si>
  <si>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</si>
  <si>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</si>
  <si>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</si>
  <si>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</si>
  <si>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</si>
  <si>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</si>
  <si>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</si>
  <si>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</si>
  <si>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</si>
  <si>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</si>
  <si>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</si>
  <si>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</si>
  <si>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</si>
  <si>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</si>
  <si>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</si>
  <si>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</si>
  <si>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</si>
  <si>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</si>
  <si>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</si>
  <si>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</si>
  <si>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</si>
  <si>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</si>
  <si>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</si>
  <si>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</si>
  <si>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</si>
  <si>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</si>
  <si>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</si>
  <si>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</si>
  <si>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</si>
  <si>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</si>
  <si>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</si>
  <si>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</si>
  <si>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</si>
  <si>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</si>
  <si>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</si>
  <si>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</si>
  <si>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</si>
  <si>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</si>
  <si>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</si>
  <si>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</si>
  <si>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</si>
  <si>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</si>
  <si>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</si>
  <si>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</si>
  <si>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</si>
  <si>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</si>
  <si>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</si>
  <si>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</si>
  <si>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</si>
  <si>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</si>
  <si>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</si>
  <si>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</si>
  <si>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</si>
  <si>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</si>
  <si>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</si>
  <si>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</si>
  <si>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</si>
  <si>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</si>
  <si>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</si>
  <si>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</si>
  <si>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</si>
  <si>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</si>
  <si>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</si>
  <si>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</si>
  <si>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</si>
  <si>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</si>
  <si>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</si>
  <si>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</si>
  <si>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</si>
  <si>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</si>
  <si>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</si>
  <si>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</si>
  <si>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</si>
  <si>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</si>
  <si>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</si>
  <si>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</si>
  <si>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</si>
  <si>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</si>
  <si>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</si>
  <si>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</si>
  <si>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</si>
  <si>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</si>
  <si>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</si>
  <si>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</si>
  <si>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</si>
  <si>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</si>
  <si>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</si>
  <si>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</si>
  <si>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</si>
  <si>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</si>
  <si>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</si>
  <si>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</si>
  <si>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</si>
  <si>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</si>
  <si>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</si>
  <si>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</si>
  <si>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</si>
  <si>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</si>
  <si>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</si>
  <si>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</si>
  <si>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</si>
  <si>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</si>
  <si>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</si>
  <si>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</si>
  <si>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</si>
  <si>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</si>
  <si>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</si>
  <si>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</si>
  <si>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</si>
  <si>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</si>
  <si>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</si>
  <si>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</si>
  <si>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</si>
  <si>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</si>
  <si>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</si>
  <si>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</si>
  <si>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</si>
  <si>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</si>
  <si>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</si>
  <si>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</si>
  <si>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</si>
  <si>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</si>
  <si>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</si>
  <si>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</si>
  <si>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</si>
  <si>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</si>
  <si>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</si>
  <si>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</si>
  <si>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</si>
  <si>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</si>
  <si>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</si>
  <si>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</si>
  <si>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</si>
  <si>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</si>
  <si>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</si>
  <si>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</si>
  <si>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</si>
  <si>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</si>
  <si>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</si>
  <si>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</si>
  <si>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</si>
  <si>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</si>
  <si>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</si>
  <si>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</si>
  <si>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</si>
  <si>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</si>
  <si>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</si>
  <si>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</si>
  <si>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</si>
  <si>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</si>
  <si>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</si>
  <si>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</si>
  <si>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</si>
  <si>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</si>
  <si>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</si>
  <si>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</si>
  <si>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</si>
  <si>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</si>
  <si>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</si>
  <si>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</si>
  <si>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</si>
  <si>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</si>
  <si>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</si>
  <si>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</si>
  <si>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</si>
  <si>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</si>
  <si>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</si>
  <si>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</si>
  <si>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</si>
  <si>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</si>
  <si>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</si>
  <si>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</si>
  <si>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</si>
  <si>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</si>
  <si>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</si>
  <si>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</si>
  <si>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</si>
  <si>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</si>
  <si>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</si>
  <si>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</si>
  <si>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</si>
  <si>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</si>
  <si>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</si>
  <si>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</si>
  <si>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</si>
  <si>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</si>
  <si>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</si>
  <si>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</si>
  <si>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</si>
  <si>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</si>
  <si>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</si>
  <si>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</si>
  <si>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</si>
  <si>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</si>
  <si>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</si>
  <si>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</si>
  <si>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</si>
  <si>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</si>
  <si>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</si>
  <si>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</si>
  <si>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</si>
  <si>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</si>
  <si>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</si>
  <si>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</si>
  <si>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</si>
  <si>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</si>
  <si>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</si>
  <si>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</si>
  <si>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</si>
  <si>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</si>
  <si>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</si>
  <si>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</si>
  <si>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</si>
  <si>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</si>
  <si>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</si>
  <si>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</si>
  <si>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</si>
  <si>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</si>
  <si>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</si>
  <si>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</si>
  <si>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</si>
  <si>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</si>
  <si>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</si>
  <si>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</si>
  <si>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</si>
  <si>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</si>
  <si>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</si>
  <si>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</si>
  <si>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</si>
  <si>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</si>
  <si>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</si>
  <si>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</si>
  <si>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</si>
  <si>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</si>
  <si>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</si>
  <si>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</si>
  <si>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</si>
  <si>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</si>
  <si>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</si>
  <si>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</si>
  <si>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</si>
  <si>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</si>
  <si>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</si>
  <si>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</si>
  <si>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</si>
  <si>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</si>
  <si>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</si>
  <si>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</si>
  <si>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</si>
  <si>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</si>
  <si>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</si>
  <si>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</si>
  <si>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</si>
  <si>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</si>
  <si>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</si>
  <si>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</si>
  <si>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</si>
  <si>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</si>
  <si>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</si>
  <si>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</si>
  <si>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</si>
  <si>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</si>
  <si>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</si>
  <si>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</si>
  <si>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</si>
  <si>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</si>
  <si>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</si>
  <si>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</si>
  <si>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</si>
  <si>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</si>
  <si>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</si>
  <si>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</si>
  <si>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</si>
  <si>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</si>
  <si>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</si>
  <si>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</si>
  <si>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</si>
  <si>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</si>
  <si>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</si>
  <si>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</si>
  <si>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</si>
  <si>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</si>
  <si>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</si>
  <si>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</si>
  <si>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</si>
  <si>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</si>
  <si>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</si>
  <si>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</si>
  <si>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</si>
  <si>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</si>
  <si>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</si>
  <si>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</si>
  <si>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</si>
  <si>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</si>
  <si>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</si>
  <si>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</si>
  <si>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</si>
  <si>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</si>
  <si>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</si>
  <si>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</si>
  <si>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</si>
  <si>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</si>
  <si>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</si>
  <si>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</si>
  <si>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</si>
  <si>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</si>
  <si>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</si>
  <si>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</si>
  <si>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</si>
  <si>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</si>
  <si>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</si>
  <si>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</si>
  <si>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</si>
  <si>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</si>
  <si>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</si>
  <si>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</si>
  <si>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</si>
  <si>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</si>
  <si>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</si>
  <si>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</si>
  <si>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</si>
  <si>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</si>
  <si>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</si>
  <si>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</si>
  <si>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</si>
  <si>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</si>
  <si>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</si>
  <si>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</si>
  <si>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</si>
  <si>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</si>
  <si>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</si>
  <si>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</si>
  <si>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</si>
  <si>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</si>
  <si>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</si>
  <si>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</si>
  <si>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</si>
  <si>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</si>
  <si>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</si>
  <si>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</si>
  <si>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</si>
  <si>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</si>
  <si>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</si>
  <si>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</si>
  <si>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</si>
  <si>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</si>
  <si>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</si>
  <si>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</si>
  <si>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</si>
  <si>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</si>
  <si>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</si>
  <si>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</si>
  <si>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</si>
  <si>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</si>
  <si>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</si>
  <si>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</si>
  <si>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</si>
  <si>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</si>
  <si>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</si>
  <si>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</si>
  <si>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</si>
  <si>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</si>
  <si>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</si>
  <si>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</si>
  <si>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</si>
  <si>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</si>
  <si>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</si>
  <si>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</si>
  <si>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</si>
  <si>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</si>
  <si>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</si>
  <si>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</si>
  <si>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</si>
  <si>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</si>
  <si>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</si>
  <si>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</si>
  <si>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</si>
  <si>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</si>
  <si>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</si>
  <si>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</si>
  <si>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</si>
  <si>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</si>
  <si>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</si>
  <si>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</si>
  <si>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</si>
  <si>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</si>
  <si>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</si>
  <si>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</si>
  <si>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</si>
  <si>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</si>
  <si>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</si>
  <si>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</si>
  <si>
    <t>Sales shared for LDV freight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</si>
</sst>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14" fontId="0" fillId="0" borderId="0" xfId="0" applyNumberFormat="1"/>
  </cellXfs>
  <cellStyles count="11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3.arb.ca.gov/regact/2019/act2019/isor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abSelected="1" workbookViewId="0">
      <selection activeCell="A89" sqref="A89:XFD89"/>
    </sheetView>
  </sheetViews>
  <sheetFormatPr baseColWidth="10" defaultColWidth="8.83203125" defaultRowHeight="15" x14ac:dyDescent="0.2"/>
  <cols>
    <col min="2" max="2" width="56.33203125" customWidth="1"/>
    <col min="4" max="4" width="59" customWidth="1"/>
    <col min="6" max="6" width="44" customWidth="1"/>
  </cols>
  <sheetData>
    <row r="1" spans="1:6" x14ac:dyDescent="0.2">
      <c r="A1" s="1" t="s">
        <v>13</v>
      </c>
      <c r="C1" s="76">
        <v>44307</v>
      </c>
    </row>
    <row r="3" spans="1:6" x14ac:dyDescent="0.2">
      <c r="A3" s="1" t="s">
        <v>14</v>
      </c>
      <c r="B3" s="2" t="s">
        <v>241</v>
      </c>
      <c r="D3" s="2" t="s">
        <v>242</v>
      </c>
    </row>
    <row r="4" spans="1:6" x14ac:dyDescent="0.2">
      <c r="B4" s="5" t="s">
        <v>12</v>
      </c>
      <c r="D4" t="s">
        <v>246</v>
      </c>
    </row>
    <row r="5" spans="1:6" x14ac:dyDescent="0.2">
      <c r="B5" s="7">
        <v>2020</v>
      </c>
      <c r="D5" s="20">
        <v>2020</v>
      </c>
    </row>
    <row r="6" spans="1:6" x14ac:dyDescent="0.2">
      <c r="B6" s="5" t="s">
        <v>1150</v>
      </c>
      <c r="D6" t="s">
        <v>247</v>
      </c>
    </row>
    <row r="7" spans="1:6" x14ac:dyDescent="0.2">
      <c r="B7" s="5" t="s">
        <v>1152</v>
      </c>
      <c r="D7" t="s">
        <v>248</v>
      </c>
    </row>
    <row r="8" spans="1:6" x14ac:dyDescent="0.2">
      <c r="B8" s="5" t="s">
        <v>1151</v>
      </c>
    </row>
    <row r="9" spans="1:6" x14ac:dyDescent="0.2">
      <c r="B9" s="5"/>
      <c r="F9" s="5"/>
    </row>
    <row r="10" spans="1:6" x14ac:dyDescent="0.2">
      <c r="B10" s="2" t="s">
        <v>1317</v>
      </c>
      <c r="F10" s="5"/>
    </row>
    <row r="11" spans="1:6" x14ac:dyDescent="0.2">
      <c r="B11" s="5" t="s">
        <v>1318</v>
      </c>
      <c r="F11" s="5"/>
    </row>
    <row r="12" spans="1:6" x14ac:dyDescent="0.2">
      <c r="B12" s="7">
        <v>2019</v>
      </c>
      <c r="F12" s="5"/>
    </row>
    <row r="13" spans="1:6" x14ac:dyDescent="0.2">
      <c r="B13" s="5" t="s">
        <v>1319</v>
      </c>
      <c r="F13" s="5"/>
    </row>
    <row r="14" spans="1:6" x14ac:dyDescent="0.2">
      <c r="B14" s="70" t="s">
        <v>1216</v>
      </c>
      <c r="F14" s="5"/>
    </row>
    <row r="15" spans="1:6" x14ac:dyDescent="0.2">
      <c r="B15" s="5" t="s">
        <v>1320</v>
      </c>
      <c r="F15" s="5"/>
    </row>
    <row r="16" spans="1:6" x14ac:dyDescent="0.2">
      <c r="B16" s="5"/>
      <c r="F16" s="5"/>
    </row>
    <row r="17" spans="2:6" x14ac:dyDescent="0.2">
      <c r="B17" s="5" t="s">
        <v>1321</v>
      </c>
      <c r="F17" s="5"/>
    </row>
    <row r="18" spans="2:6" x14ac:dyDescent="0.2">
      <c r="B18" s="7">
        <v>2020</v>
      </c>
      <c r="F18" s="5"/>
    </row>
    <row r="19" spans="2:6" x14ac:dyDescent="0.2">
      <c r="B19" s="5" t="s">
        <v>1322</v>
      </c>
      <c r="F19" s="5"/>
    </row>
    <row r="20" spans="2:6" x14ac:dyDescent="0.2">
      <c r="B20" s="12" t="s">
        <v>1323</v>
      </c>
      <c r="F20" s="5"/>
    </row>
    <row r="21" spans="2:6" x14ac:dyDescent="0.2">
      <c r="B21" s="5" t="s">
        <v>1324</v>
      </c>
      <c r="F21" s="5"/>
    </row>
    <row r="22" spans="2:6" x14ac:dyDescent="0.2">
      <c r="B22" s="5"/>
      <c r="F22" s="5"/>
    </row>
    <row r="23" spans="2:6" ht="16" x14ac:dyDescent="0.2">
      <c r="B23" s="14" t="s">
        <v>91</v>
      </c>
      <c r="D23" s="2" t="s">
        <v>1336</v>
      </c>
    </row>
    <row r="24" spans="2:6" ht="16" x14ac:dyDescent="0.2">
      <c r="B24" s="13" t="s">
        <v>246</v>
      </c>
      <c r="D24" t="s">
        <v>246</v>
      </c>
    </row>
    <row r="25" spans="2:6" x14ac:dyDescent="0.2">
      <c r="B25" s="15">
        <v>2020</v>
      </c>
      <c r="D25" s="20">
        <v>2020</v>
      </c>
    </row>
    <row r="26" spans="2:6" x14ac:dyDescent="0.2">
      <c r="B26" t="s">
        <v>1332</v>
      </c>
      <c r="D26" t="s">
        <v>1330</v>
      </c>
    </row>
    <row r="27" spans="2:6" x14ac:dyDescent="0.2">
      <c r="B27" s="12" t="s">
        <v>1333</v>
      </c>
      <c r="D27" s="70" t="s">
        <v>1155</v>
      </c>
    </row>
    <row r="28" spans="2:6" ht="16" x14ac:dyDescent="0.2">
      <c r="B28" s="13" t="s">
        <v>1334</v>
      </c>
      <c r="D28" t="s">
        <v>1331</v>
      </c>
    </row>
    <row r="30" spans="2:6" x14ac:dyDescent="0.2">
      <c r="B30" s="2" t="s">
        <v>1325</v>
      </c>
      <c r="D30" s="2" t="s">
        <v>1329</v>
      </c>
    </row>
    <row r="31" spans="2:6" x14ac:dyDescent="0.2">
      <c r="B31" t="s">
        <v>249</v>
      </c>
      <c r="D31" t="s">
        <v>246</v>
      </c>
    </row>
    <row r="32" spans="2:6" x14ac:dyDescent="0.2">
      <c r="B32" s="20">
        <v>2021</v>
      </c>
      <c r="D32" s="20">
        <v>2020</v>
      </c>
    </row>
    <row r="33" spans="2:4" x14ac:dyDescent="0.2">
      <c r="B33" t="s">
        <v>1327</v>
      </c>
      <c r="D33" t="s">
        <v>1330</v>
      </c>
    </row>
    <row r="34" spans="2:4" x14ac:dyDescent="0.2">
      <c r="B34" t="s">
        <v>1326</v>
      </c>
      <c r="D34" s="70" t="s">
        <v>1155</v>
      </c>
    </row>
    <row r="35" spans="2:4" x14ac:dyDescent="0.2">
      <c r="B35" t="s">
        <v>1328</v>
      </c>
      <c r="D35" t="s">
        <v>1331</v>
      </c>
    </row>
    <row r="36" spans="2:4" x14ac:dyDescent="0.2">
      <c r="B36" s="13"/>
    </row>
    <row r="37" spans="2:4" ht="16" x14ac:dyDescent="0.2">
      <c r="B37" s="14" t="s">
        <v>7</v>
      </c>
    </row>
    <row r="38" spans="2:4" ht="16" x14ac:dyDescent="0.2">
      <c r="B38" s="13" t="s">
        <v>83</v>
      </c>
    </row>
    <row r="39" spans="2:4" x14ac:dyDescent="0.2">
      <c r="B39" s="15">
        <v>2012</v>
      </c>
    </row>
    <row r="40" spans="2:4" ht="16" x14ac:dyDescent="0.2">
      <c r="B40" s="13" t="s">
        <v>84</v>
      </c>
    </row>
    <row r="41" spans="2:4" ht="32" x14ac:dyDescent="0.2">
      <c r="B41" s="13" t="s">
        <v>85</v>
      </c>
    </row>
    <row r="42" spans="2:4" x14ac:dyDescent="0.2">
      <c r="B42" s="13"/>
    </row>
    <row r="43" spans="2:4" ht="16" x14ac:dyDescent="0.2">
      <c r="B43" s="14" t="s">
        <v>1165</v>
      </c>
      <c r="D43" s="14" t="s">
        <v>1160</v>
      </c>
    </row>
    <row r="44" spans="2:4" ht="16" x14ac:dyDescent="0.2">
      <c r="B44" s="13" t="s">
        <v>1168</v>
      </c>
      <c r="D44" s="13" t="s">
        <v>1163</v>
      </c>
    </row>
    <row r="45" spans="2:4" x14ac:dyDescent="0.2">
      <c r="B45" s="15">
        <v>2019</v>
      </c>
      <c r="D45" s="15">
        <v>2012</v>
      </c>
    </row>
    <row r="46" spans="2:4" ht="32" x14ac:dyDescent="0.2">
      <c r="B46" s="13" t="s">
        <v>1169</v>
      </c>
      <c r="D46" s="13" t="s">
        <v>1164</v>
      </c>
    </row>
    <row r="47" spans="2:4" ht="48" x14ac:dyDescent="0.2">
      <c r="B47" s="13" t="s">
        <v>1166</v>
      </c>
      <c r="D47" s="13" t="s">
        <v>1162</v>
      </c>
    </row>
    <row r="48" spans="2:4" ht="16" x14ac:dyDescent="0.2">
      <c r="B48" s="13" t="s">
        <v>1167</v>
      </c>
      <c r="D48" s="13" t="s">
        <v>1161</v>
      </c>
    </row>
    <row r="49" spans="1:2" x14ac:dyDescent="0.2">
      <c r="B49" s="13"/>
    </row>
    <row r="50" spans="1:2" x14ac:dyDescent="0.2">
      <c r="B50" s="2" t="s">
        <v>9</v>
      </c>
    </row>
    <row r="51" spans="1:2" x14ac:dyDescent="0.2">
      <c r="B51" s="6" t="s">
        <v>135</v>
      </c>
    </row>
    <row r="53" spans="1:2" ht="16" x14ac:dyDescent="0.2">
      <c r="B53" s="14" t="s">
        <v>10</v>
      </c>
    </row>
    <row r="54" spans="1:2" ht="16" x14ac:dyDescent="0.2">
      <c r="B54" s="13" t="s">
        <v>86</v>
      </c>
    </row>
    <row r="55" spans="1:2" x14ac:dyDescent="0.2">
      <c r="B55" s="15">
        <v>2016</v>
      </c>
    </row>
    <row r="56" spans="1:2" ht="16" x14ac:dyDescent="0.2">
      <c r="B56" s="13" t="s">
        <v>87</v>
      </c>
    </row>
    <row r="57" spans="1:2" ht="32" x14ac:dyDescent="0.2">
      <c r="B57" s="28" t="s">
        <v>88</v>
      </c>
    </row>
    <row r="59" spans="1:2" x14ac:dyDescent="0.2">
      <c r="A59" s="1" t="s">
        <v>5</v>
      </c>
    </row>
    <row r="60" spans="1:2" x14ac:dyDescent="0.2">
      <c r="A60" t="s">
        <v>15</v>
      </c>
    </row>
    <row r="61" spans="1:2" x14ac:dyDescent="0.2">
      <c r="A61" t="s">
        <v>16</v>
      </c>
    </row>
    <row r="62" spans="1:2" x14ac:dyDescent="0.2">
      <c r="A62" t="s">
        <v>17</v>
      </c>
    </row>
    <row r="64" spans="1:2" x14ac:dyDescent="0.2">
      <c r="A64" s="1" t="s">
        <v>224</v>
      </c>
    </row>
    <row r="65" spans="1:1" x14ac:dyDescent="0.2">
      <c r="A65" t="s">
        <v>190</v>
      </c>
    </row>
    <row r="66" spans="1:1" x14ac:dyDescent="0.2">
      <c r="A66" t="s">
        <v>191</v>
      </c>
    </row>
    <row r="68" spans="1:1" x14ac:dyDescent="0.2">
      <c r="A68" t="s">
        <v>154</v>
      </c>
    </row>
    <row r="69" spans="1:1" x14ac:dyDescent="0.2">
      <c r="A69" t="s">
        <v>155</v>
      </c>
    </row>
    <row r="71" spans="1:1" x14ac:dyDescent="0.2">
      <c r="A71" t="s">
        <v>35</v>
      </c>
    </row>
    <row r="72" spans="1:1" x14ac:dyDescent="0.2">
      <c r="A72" t="s">
        <v>36</v>
      </c>
    </row>
    <row r="73" spans="1:1" x14ac:dyDescent="0.2">
      <c r="A73" t="s">
        <v>198</v>
      </c>
    </row>
    <row r="74" spans="1:1" x14ac:dyDescent="0.2">
      <c r="A74" t="s">
        <v>199</v>
      </c>
    </row>
    <row r="76" spans="1:1" x14ac:dyDescent="0.2">
      <c r="A76" s="1" t="s">
        <v>226</v>
      </c>
    </row>
    <row r="77" spans="1:1" x14ac:dyDescent="0.2">
      <c r="A77" s="71" t="s">
        <v>1335</v>
      </c>
    </row>
    <row r="78" spans="1:1" x14ac:dyDescent="0.2">
      <c r="A78" s="71" t="s">
        <v>1343</v>
      </c>
    </row>
    <row r="79" spans="1:1" x14ac:dyDescent="0.2">
      <c r="A79" s="71" t="s">
        <v>1344</v>
      </c>
    </row>
    <row r="80" spans="1:1" x14ac:dyDescent="0.2">
      <c r="A80" s="71" t="s">
        <v>1345</v>
      </c>
    </row>
    <row r="81" spans="1:1" x14ac:dyDescent="0.2">
      <c r="A81" s="71"/>
    </row>
    <row r="82" spans="1:1" x14ac:dyDescent="0.2">
      <c r="A82" s="1" t="s">
        <v>6</v>
      </c>
    </row>
    <row r="83" spans="1:1" x14ac:dyDescent="0.2">
      <c r="A83" t="s">
        <v>1337</v>
      </c>
    </row>
    <row r="84" spans="1:1" x14ac:dyDescent="0.2">
      <c r="A84" t="s">
        <v>1338</v>
      </c>
    </row>
    <row r="85" spans="1:1" x14ac:dyDescent="0.2">
      <c r="A85" t="s">
        <v>1339</v>
      </c>
    </row>
    <row r="86" spans="1:1" x14ac:dyDescent="0.2">
      <c r="A86" t="s">
        <v>1346</v>
      </c>
    </row>
    <row r="87" spans="1:1" x14ac:dyDescent="0.2">
      <c r="A87" t="s">
        <v>1347</v>
      </c>
    </row>
    <row r="88" spans="1:1" x14ac:dyDescent="0.2">
      <c r="A88" t="s">
        <v>1348</v>
      </c>
    </row>
    <row r="90" spans="1:1" x14ac:dyDescent="0.2">
      <c r="A90" s="1" t="s">
        <v>7</v>
      </c>
    </row>
    <row r="91" spans="1:1" x14ac:dyDescent="0.2">
      <c r="A91" t="s">
        <v>81</v>
      </c>
    </row>
    <row r="92" spans="1:1" x14ac:dyDescent="0.2">
      <c r="A92" t="s">
        <v>82</v>
      </c>
    </row>
    <row r="93" spans="1:1" x14ac:dyDescent="0.2">
      <c r="A93" t="s">
        <v>90</v>
      </c>
    </row>
    <row r="94" spans="1:1" x14ac:dyDescent="0.2">
      <c r="A94" t="s">
        <v>234</v>
      </c>
    </row>
    <row r="95" spans="1:1" x14ac:dyDescent="0.2">
      <c r="A95" t="s">
        <v>235</v>
      </c>
    </row>
    <row r="97" spans="1:1" x14ac:dyDescent="0.2">
      <c r="A97" s="1" t="s">
        <v>8</v>
      </c>
    </row>
    <row r="98" spans="1:1" x14ac:dyDescent="0.2">
      <c r="A98" t="s">
        <v>89</v>
      </c>
    </row>
    <row r="99" spans="1:1" x14ac:dyDescent="0.2">
      <c r="A99" t="s">
        <v>1340</v>
      </c>
    </row>
    <row r="100" spans="1:1" x14ac:dyDescent="0.2">
      <c r="A100" t="s">
        <v>1341</v>
      </c>
    </row>
    <row r="101" spans="1:1" x14ac:dyDescent="0.2">
      <c r="A101" t="s">
        <v>1342</v>
      </c>
    </row>
    <row r="103" spans="1:1" x14ac:dyDescent="0.2">
      <c r="A103" s="1" t="s">
        <v>132</v>
      </c>
    </row>
    <row r="104" spans="1:1" x14ac:dyDescent="0.2">
      <c r="A104" t="s">
        <v>131</v>
      </c>
    </row>
    <row r="106" spans="1:1" x14ac:dyDescent="0.2">
      <c r="A106" s="1" t="s">
        <v>93</v>
      </c>
    </row>
    <row r="107" spans="1:1" x14ac:dyDescent="0.2">
      <c r="A107" t="s">
        <v>131</v>
      </c>
    </row>
    <row r="108" spans="1:1" x14ac:dyDescent="0.2">
      <c r="A108" s="16"/>
    </row>
    <row r="109" spans="1:1" x14ac:dyDescent="0.2">
      <c r="A109" s="1" t="s">
        <v>10</v>
      </c>
    </row>
    <row r="110" spans="1:1" x14ac:dyDescent="0.2">
      <c r="A110" s="16" t="s">
        <v>151</v>
      </c>
    </row>
    <row r="111" spans="1:1" x14ac:dyDescent="0.2">
      <c r="A111" s="16" t="s">
        <v>152</v>
      </c>
    </row>
    <row r="112" spans="1:1" x14ac:dyDescent="0.2">
      <c r="A112" s="16" t="s">
        <v>153</v>
      </c>
    </row>
    <row r="113" spans="1:2" x14ac:dyDescent="0.2">
      <c r="A113" s="16"/>
    </row>
    <row r="114" spans="1:2" x14ac:dyDescent="0.2">
      <c r="A114" s="1" t="s">
        <v>74</v>
      </c>
    </row>
    <row r="115" spans="1:2" x14ac:dyDescent="0.2">
      <c r="A115" t="s">
        <v>75</v>
      </c>
    </row>
    <row r="116" spans="1:2" x14ac:dyDescent="0.2">
      <c r="A116" t="s">
        <v>76</v>
      </c>
    </row>
    <row r="117" spans="1:2" x14ac:dyDescent="0.2">
      <c r="A117" t="s">
        <v>77</v>
      </c>
      <c r="B117" t="s">
        <v>79</v>
      </c>
    </row>
    <row r="118" spans="1:2" x14ac:dyDescent="0.2">
      <c r="A118" t="s">
        <v>78</v>
      </c>
      <c r="B118" t="s">
        <v>80</v>
      </c>
    </row>
    <row r="119" spans="1:2" x14ac:dyDescent="0.2">
      <c r="A119">
        <v>0.98699999999999999</v>
      </c>
      <c r="B119" t="s">
        <v>252</v>
      </c>
    </row>
    <row r="120" spans="1:2" x14ac:dyDescent="0.2">
      <c r="A120">
        <v>0.95299999999999996</v>
      </c>
      <c r="B120" t="s">
        <v>251</v>
      </c>
    </row>
    <row r="121" spans="1:2" x14ac:dyDescent="0.2">
      <c r="A121" s="19">
        <v>0.93665959530026111</v>
      </c>
      <c r="B121" t="s">
        <v>250</v>
      </c>
    </row>
    <row r="122" spans="1:2" x14ac:dyDescent="0.2">
      <c r="A122" s="19">
        <v>0.91400000000000003</v>
      </c>
      <c r="B122" t="s">
        <v>253</v>
      </c>
    </row>
    <row r="123" spans="1:2" x14ac:dyDescent="0.2">
      <c r="A123" s="19">
        <v>0.89805481563188172</v>
      </c>
      <c r="B123" t="s">
        <v>254</v>
      </c>
    </row>
    <row r="124" spans="1:2" x14ac:dyDescent="0.2">
      <c r="A124" s="19">
        <v>0.88711067149387013</v>
      </c>
      <c r="B124" t="s">
        <v>1153</v>
      </c>
    </row>
    <row r="125" spans="1:2" x14ac:dyDescent="0.2">
      <c r="A125" t="s">
        <v>34</v>
      </c>
    </row>
  </sheetData>
  <hyperlinks>
    <hyperlink ref="B57" r:id="rId1" xr:uid="{00000000-0004-0000-0000-000000000000}"/>
    <hyperlink ref="B20" r:id="rId2" xr:uid="{00000000-0004-0000-0000-000001000000}"/>
    <hyperlink ref="B14" r:id="rId3" xr:uid="{00000000-0004-0000-0000-000002000000}"/>
    <hyperlink ref="D34" r:id="rId4" xr:uid="{00000000-0004-0000-0000-000003000000}"/>
    <hyperlink ref="D27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topLeftCell="A7" zoomScale="85" zoomScaleNormal="85" workbookViewId="0">
      <selection activeCell="B19" sqref="B19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29" t="s">
        <v>1170</v>
      </c>
    </row>
    <row r="2" spans="1:5" x14ac:dyDescent="0.2">
      <c r="A2" t="s">
        <v>1171</v>
      </c>
      <c r="B2" s="30">
        <f>B5*cpi_2018to2012</f>
        <v>65177.846652390654</v>
      </c>
    </row>
    <row r="4" spans="1:5" x14ac:dyDescent="0.2">
      <c r="B4" t="s">
        <v>1172</v>
      </c>
    </row>
    <row r="5" spans="1:5" x14ac:dyDescent="0.2">
      <c r="A5" t="s">
        <v>1171</v>
      </c>
      <c r="B5" s="31">
        <f>B19*B11+C19*B12+D19*B13</f>
        <v>71310.554324278608</v>
      </c>
      <c r="C5" s="32"/>
      <c r="D5" s="32"/>
    </row>
    <row r="8" spans="1:5" x14ac:dyDescent="0.2">
      <c r="A8" s="34" t="s">
        <v>1176</v>
      </c>
      <c r="B8" s="34"/>
      <c r="C8" s="34"/>
      <c r="D8" s="34"/>
      <c r="E8" s="34"/>
    </row>
    <row r="9" spans="1:5" x14ac:dyDescent="0.2">
      <c r="A9" t="s">
        <v>1177</v>
      </c>
      <c r="B9" s="35"/>
    </row>
    <row r="10" spans="1:5" ht="48" x14ac:dyDescent="0.2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2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2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2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2">
      <c r="A16" s="34" t="s">
        <v>1349</v>
      </c>
      <c r="B16" s="34"/>
      <c r="C16" s="34"/>
      <c r="D16" s="34"/>
      <c r="E16" s="34"/>
    </row>
    <row r="17" spans="1:5" x14ac:dyDescent="0.2">
      <c r="B17" t="str">
        <f>'CARB ACT ISOR'!G27</f>
        <v>LDV Freight</v>
      </c>
    </row>
    <row r="18" spans="1:5" x14ac:dyDescent="0.2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1316</v>
      </c>
    </row>
    <row r="19" spans="1:5" ht="16" x14ac:dyDescent="0.2">
      <c r="A19" s="13" t="str">
        <f>'CARB ACT ISOR'!F29</f>
        <v>Sales Share (2024-2030)</v>
      </c>
      <c r="B19" s="36">
        <f>SUM('Table 44'!K26:K32,'Table 49'!K26:K32)*1000/E19</f>
        <v>0.84903672433063349</v>
      </c>
      <c r="C19" s="36">
        <f>SUM('Table 49'!U26:U32)*1000*('CARB ACT ISOR'!H46/('CARB ACT ISOR'!I46+'CARB ACT ISOR'!H46))/E19</f>
        <v>6.9441673422480865E-2</v>
      </c>
      <c r="D19" s="36">
        <f>SUM('Table 49'!U26:U32)*1000*('CARB ACT ISOR'!I46/('CARB ACT ISOR'!I46+'CARB ACT ISOR'!H46))/E19</f>
        <v>8.1521602246885733E-2</v>
      </c>
      <c r="E19" s="68">
        <f>SUM('Table 44'!K26:K32,'Table 49'!K26:K32,'Table 49'!U26:U32)*1000</f>
        <v>10317224.670000002</v>
      </c>
    </row>
    <row r="21" spans="1:5" x14ac:dyDescent="0.2">
      <c r="C21" s="26"/>
    </row>
    <row r="22" spans="1:5" x14ac:dyDescent="0.2">
      <c r="A22" s="34" t="s">
        <v>1179</v>
      </c>
      <c r="B22" s="34"/>
      <c r="C22" s="34"/>
      <c r="D22" s="37"/>
      <c r="E22" s="37"/>
    </row>
    <row r="23" spans="1:5" ht="48" x14ac:dyDescent="0.2">
      <c r="B23" s="13" t="s">
        <v>1174</v>
      </c>
      <c r="C23" s="13" t="s">
        <v>1180</v>
      </c>
      <c r="D23" s="13" t="s">
        <v>1181</v>
      </c>
      <c r="E23" s="13" t="s">
        <v>1182</v>
      </c>
    </row>
    <row r="24" spans="1:5" x14ac:dyDescent="0.2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2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2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2">
      <c r="A30" s="1" t="s">
        <v>1183</v>
      </c>
    </row>
    <row r="31" spans="1:5" x14ac:dyDescent="0.2">
      <c r="A31" t="s">
        <v>1184</v>
      </c>
    </row>
    <row r="32" spans="1:5" x14ac:dyDescent="0.2">
      <c r="B32" t="s">
        <v>1185</v>
      </c>
    </row>
    <row r="33" spans="1:4" x14ac:dyDescent="0.2">
      <c r="A33" s="39" t="s">
        <v>1186</v>
      </c>
      <c r="B33" s="38">
        <f>D48</f>
        <v>67068.5</v>
      </c>
    </row>
    <row r="34" spans="1:4" x14ac:dyDescent="0.2">
      <c r="A34" s="39" t="s">
        <v>1187</v>
      </c>
      <c r="B34" s="38">
        <f>D49</f>
        <v>85775.5</v>
      </c>
    </row>
    <row r="35" spans="1:4" x14ac:dyDescent="0.2">
      <c r="A35" s="39" t="s">
        <v>1188</v>
      </c>
      <c r="B35" s="38">
        <f>D50</f>
        <v>124864</v>
      </c>
    </row>
    <row r="37" spans="1:4" x14ac:dyDescent="0.2">
      <c r="A37" s="1" t="s">
        <v>1190</v>
      </c>
    </row>
    <row r="38" spans="1:4" x14ac:dyDescent="0.2">
      <c r="A38" t="s">
        <v>1184</v>
      </c>
    </row>
    <row r="39" spans="1:4" x14ac:dyDescent="0.2">
      <c r="A39" s="39" t="s">
        <v>1186</v>
      </c>
      <c r="B39">
        <f>'EV freight truck batteries'!B28</f>
        <v>55</v>
      </c>
      <c r="C39">
        <f>'EV freight truck batteries'!C28</f>
        <v>80</v>
      </c>
    </row>
    <row r="40" spans="1:4" x14ac:dyDescent="0.2">
      <c r="A40" s="39" t="s">
        <v>1187</v>
      </c>
      <c r="B40">
        <f>'EV freight truck batteries'!B29</f>
        <v>135</v>
      </c>
      <c r="C40">
        <f>'EV freight truck batteries'!C29</f>
        <v>200</v>
      </c>
    </row>
    <row r="41" spans="1:4" x14ac:dyDescent="0.2">
      <c r="A41" s="39" t="s">
        <v>1188</v>
      </c>
      <c r="B41">
        <f>'EV freight truck batteries'!B30</f>
        <v>200</v>
      </c>
      <c r="C41">
        <f>'EV freight truck batteries'!C30</f>
        <v>300</v>
      </c>
    </row>
    <row r="43" spans="1:4" x14ac:dyDescent="0.2">
      <c r="A43" s="1" t="s">
        <v>1191</v>
      </c>
      <c r="B43">
        <f>'EV freight truck batteries'!$E$38</f>
        <v>173.8</v>
      </c>
      <c r="C43" t="s">
        <v>1192</v>
      </c>
    </row>
    <row r="46" spans="1:4" x14ac:dyDescent="0.2">
      <c r="A46" s="1" t="s">
        <v>1193</v>
      </c>
    </row>
    <row r="47" spans="1:4" x14ac:dyDescent="0.2">
      <c r="A47" t="s">
        <v>1184</v>
      </c>
      <c r="D47" t="s">
        <v>1194</v>
      </c>
    </row>
    <row r="48" spans="1:4" x14ac:dyDescent="0.2">
      <c r="A48" s="39" t="s">
        <v>1186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2">
      <c r="A49" s="39" t="s">
        <v>1187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2">
      <c r="A50" s="39" t="s">
        <v>1188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6"/>
  <sheetViews>
    <sheetView topLeftCell="A28" workbookViewId="0">
      <selection activeCell="E52" sqref="E52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33203125" customWidth="1"/>
  </cols>
  <sheetData>
    <row r="1" spans="1:7" x14ac:dyDescent="0.2">
      <c r="A1" t="s">
        <v>1196</v>
      </c>
    </row>
    <row r="2" spans="1:7" x14ac:dyDescent="0.2">
      <c r="A2" t="s">
        <v>1197</v>
      </c>
    </row>
    <row r="4" spans="1:7" x14ac:dyDescent="0.2">
      <c r="A4" t="s">
        <v>1198</v>
      </c>
    </row>
    <row r="5" spans="1:7" x14ac:dyDescent="0.2">
      <c r="A5" t="s">
        <v>1199</v>
      </c>
    </row>
    <row r="6" spans="1:7" x14ac:dyDescent="0.2">
      <c r="A6" s="40">
        <v>43004</v>
      </c>
    </row>
    <row r="7" spans="1:7" x14ac:dyDescent="0.2">
      <c r="A7" t="s">
        <v>1200</v>
      </c>
    </row>
    <row r="9" spans="1:7" x14ac:dyDescent="0.2">
      <c r="A9" s="34" t="s">
        <v>1191</v>
      </c>
      <c r="B9" s="37"/>
      <c r="C9" s="37"/>
      <c r="D9" s="37"/>
      <c r="E9" s="37"/>
      <c r="F9" s="37"/>
      <c r="G9" s="37"/>
    </row>
    <row r="10" spans="1:7" x14ac:dyDescent="0.2">
      <c r="A10" s="38">
        <v>154</v>
      </c>
      <c r="B10" t="s">
        <v>1201</v>
      </c>
      <c r="C10" t="s">
        <v>1202</v>
      </c>
    </row>
    <row r="11" spans="1:7" x14ac:dyDescent="0.2">
      <c r="A11" s="38"/>
    </row>
    <row r="12" spans="1:7" x14ac:dyDescent="0.2">
      <c r="A12" t="s">
        <v>1203</v>
      </c>
    </row>
    <row r="13" spans="1:7" x14ac:dyDescent="0.2">
      <c r="A13" t="s">
        <v>1204</v>
      </c>
    </row>
    <row r="14" spans="1:7" x14ac:dyDescent="0.2">
      <c r="A14" s="40">
        <v>43802</v>
      </c>
    </row>
    <row r="15" spans="1:7" x14ac:dyDescent="0.2">
      <c r="A15" s="12" t="s">
        <v>1205</v>
      </c>
    </row>
    <row r="17" spans="1:7" x14ac:dyDescent="0.2">
      <c r="A17" s="34" t="s">
        <v>1206</v>
      </c>
      <c r="B17" s="34"/>
      <c r="C17" s="34"/>
      <c r="D17" s="34"/>
      <c r="E17" s="34"/>
      <c r="F17" s="34"/>
      <c r="G17" s="34"/>
    </row>
    <row r="18" spans="1:7" x14ac:dyDescent="0.2">
      <c r="A18" t="s">
        <v>1184</v>
      </c>
    </row>
    <row r="19" spans="1:7" ht="64" x14ac:dyDescent="0.2">
      <c r="B19" t="str">
        <f t="shared" ref="B19:B24" si="0">E27</f>
        <v>Average</v>
      </c>
      <c r="C19" s="13" t="s">
        <v>1181</v>
      </c>
      <c r="D19" s="13" t="s">
        <v>1175</v>
      </c>
    </row>
    <row r="20" spans="1:7" x14ac:dyDescent="0.2">
      <c r="A20" s="39" t="s">
        <v>1186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2">
      <c r="A21" s="39" t="s">
        <v>1187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2">
      <c r="A22" s="39" t="s">
        <v>1188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2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2">
      <c r="A24" s="39" t="s">
        <v>1189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2">
      <c r="A25" s="39"/>
    </row>
    <row r="26" spans="1:7" x14ac:dyDescent="0.2">
      <c r="A26" t="s">
        <v>1184</v>
      </c>
    </row>
    <row r="27" spans="1:7" x14ac:dyDescent="0.2">
      <c r="B27" t="s">
        <v>1207</v>
      </c>
      <c r="C27" t="s">
        <v>1208</v>
      </c>
      <c r="D27" t="s">
        <v>1209</v>
      </c>
      <c r="E27" t="s">
        <v>1194</v>
      </c>
    </row>
    <row r="28" spans="1:7" x14ac:dyDescent="0.2">
      <c r="A28" s="39" t="s">
        <v>1186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9" t="s">
        <v>1187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2">
      <c r="A30" s="39" t="s">
        <v>1188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2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9" t="s">
        <v>1189</v>
      </c>
      <c r="B32">
        <v>400</v>
      </c>
      <c r="E32">
        <f>B32</f>
        <v>400</v>
      </c>
    </row>
    <row r="34" spans="1:7" x14ac:dyDescent="0.2">
      <c r="A34" s="34" t="s">
        <v>1210</v>
      </c>
      <c r="B34" s="37"/>
      <c r="C34" s="37"/>
      <c r="D34" s="37"/>
      <c r="E34" s="37"/>
      <c r="F34" s="37"/>
      <c r="G34" s="37"/>
    </row>
    <row r="36" spans="1:7" x14ac:dyDescent="0.2">
      <c r="A36" t="s">
        <v>1184</v>
      </c>
    </row>
    <row r="37" spans="1:7" x14ac:dyDescent="0.2">
      <c r="E37" t="s">
        <v>1211</v>
      </c>
    </row>
    <row r="38" spans="1:7" x14ac:dyDescent="0.2">
      <c r="A38" s="39" t="s">
        <v>1186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9" t="s">
        <v>1187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9" t="s">
        <v>1188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2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9" t="s">
        <v>1195</v>
      </c>
      <c r="B43">
        <v>201351</v>
      </c>
    </row>
    <row r="45" spans="1:7" x14ac:dyDescent="0.2">
      <c r="A45" t="s">
        <v>1212</v>
      </c>
    </row>
    <row r="46" spans="1:7" x14ac:dyDescent="0.2">
      <c r="A46" t="s">
        <v>1213</v>
      </c>
    </row>
  </sheetData>
  <hyperlinks>
    <hyperlink ref="A15" r:id="rId1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1"/>
  <sheetViews>
    <sheetView topLeftCell="A30" zoomScale="80" zoomScaleNormal="80" workbookViewId="0">
      <selection activeCell="E52" sqref="E52"/>
    </sheetView>
  </sheetViews>
  <sheetFormatPr baseColWidth="10" defaultColWidth="8.83203125" defaultRowHeight="15" x14ac:dyDescent="0.2"/>
  <cols>
    <col min="1" max="1" width="30.33203125" customWidth="1"/>
    <col min="2" max="2" width="16.5" customWidth="1"/>
    <col min="3" max="3" width="20" customWidth="1"/>
    <col min="4" max="5" width="16.5" customWidth="1"/>
    <col min="6" max="6" width="25.6640625" customWidth="1"/>
    <col min="7" max="11" width="16" customWidth="1"/>
    <col min="12" max="12" width="13.33203125" customWidth="1"/>
  </cols>
  <sheetData>
    <row r="1" spans="1:7" x14ac:dyDescent="0.2">
      <c r="A1" t="s">
        <v>1214</v>
      </c>
    </row>
    <row r="2" spans="1:7" x14ac:dyDescent="0.2">
      <c r="A2" s="41" t="s">
        <v>1215</v>
      </c>
    </row>
    <row r="3" spans="1:7" x14ac:dyDescent="0.2">
      <c r="A3" s="12" t="s">
        <v>1216</v>
      </c>
    </row>
    <row r="5" spans="1:7" x14ac:dyDescent="0.2">
      <c r="A5" s="42" t="s">
        <v>1217</v>
      </c>
    </row>
    <row r="6" spans="1:7" x14ac:dyDescent="0.2">
      <c r="A6" s="43" t="s">
        <v>1218</v>
      </c>
    </row>
    <row r="7" spans="1:7" x14ac:dyDescent="0.2">
      <c r="A7" s="44" t="s">
        <v>1219</v>
      </c>
    </row>
    <row r="15" spans="1:7" ht="16" x14ac:dyDescent="0.2">
      <c r="F15" s="45" t="s">
        <v>1220</v>
      </c>
      <c r="G15" s="45"/>
    </row>
    <row r="16" spans="1:7" ht="16" x14ac:dyDescent="0.2">
      <c r="A16" t="s">
        <v>1221</v>
      </c>
      <c r="F16" s="45"/>
      <c r="G16" s="45"/>
    </row>
    <row r="17" spans="1:11" x14ac:dyDescent="0.2">
      <c r="A17" s="46"/>
      <c r="B17" s="47" t="s">
        <v>1222</v>
      </c>
      <c r="C17" s="47" t="s">
        <v>1223</v>
      </c>
      <c r="D17" s="47" t="s">
        <v>1224</v>
      </c>
    </row>
    <row r="18" spans="1:11" x14ac:dyDescent="0.2">
      <c r="A18" s="48" t="s">
        <v>1225</v>
      </c>
      <c r="B18" s="49">
        <v>524</v>
      </c>
      <c r="C18" s="49">
        <v>963</v>
      </c>
      <c r="D18" s="49">
        <v>1364</v>
      </c>
      <c r="F18" s="47" t="s">
        <v>1226</v>
      </c>
      <c r="G18" s="47" t="s">
        <v>1227</v>
      </c>
      <c r="H18" s="47" t="s">
        <v>1228</v>
      </c>
      <c r="I18" s="47" t="s">
        <v>1229</v>
      </c>
      <c r="J18" s="50" t="s">
        <v>1230</v>
      </c>
      <c r="K18" s="51" t="s">
        <v>1231</v>
      </c>
    </row>
    <row r="19" spans="1:11" x14ac:dyDescent="0.2">
      <c r="A19" s="48" t="s">
        <v>1232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2">
      <c r="A20" s="48" t="s">
        <v>1233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2">
      <c r="A21" s="55" t="s">
        <v>1234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2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2">
      <c r="A23" s="55" t="s">
        <v>1235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2">
      <c r="A24" s="55" t="s">
        <v>1236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2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2">
      <c r="F26" s="47" t="s">
        <v>1237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2">
      <c r="F27" s="72"/>
      <c r="G27" s="74" t="s">
        <v>1238</v>
      </c>
      <c r="H27" s="74"/>
      <c r="I27" s="74"/>
      <c r="J27" s="75"/>
      <c r="K27" s="58" t="s">
        <v>1239</v>
      </c>
    </row>
    <row r="28" spans="1:11" x14ac:dyDescent="0.2">
      <c r="A28" s="1" t="s">
        <v>1240</v>
      </c>
      <c r="F28" s="73"/>
      <c r="G28" s="50" t="s">
        <v>1227</v>
      </c>
      <c r="H28" s="50" t="s">
        <v>1228</v>
      </c>
      <c r="I28" s="50" t="s">
        <v>1229</v>
      </c>
      <c r="J28" s="50" t="s">
        <v>1230</v>
      </c>
      <c r="K28" s="51" t="s">
        <v>1231</v>
      </c>
    </row>
    <row r="29" spans="1:11" x14ac:dyDescent="0.2">
      <c r="F29" s="47" t="s">
        <v>1241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2">
      <c r="F30" s="47"/>
      <c r="G30" s="59"/>
      <c r="H30" s="59"/>
      <c r="I30" s="59"/>
      <c r="J30" s="59"/>
      <c r="K30" s="60"/>
    </row>
    <row r="31" spans="1:11" x14ac:dyDescent="0.2">
      <c r="C31" s="48" t="s">
        <v>1242</v>
      </c>
      <c r="D31" s="48" t="s">
        <v>1243</v>
      </c>
      <c r="F31" s="61" t="s">
        <v>1244</v>
      </c>
      <c r="G31" s="62"/>
      <c r="H31" s="62"/>
      <c r="I31" s="62"/>
      <c r="J31" s="63"/>
      <c r="K31" s="63"/>
    </row>
    <row r="32" spans="1:11" x14ac:dyDescent="0.2">
      <c r="C32" s="48" t="s">
        <v>1245</v>
      </c>
      <c r="D32" s="49">
        <v>45000</v>
      </c>
      <c r="F32" s="55" t="s">
        <v>1246</v>
      </c>
      <c r="G32" s="55"/>
      <c r="H32" s="55"/>
      <c r="I32" s="55"/>
      <c r="J32" s="55"/>
      <c r="K32" s="55"/>
    </row>
    <row r="33" spans="1:11" x14ac:dyDescent="0.2">
      <c r="C33" s="48" t="s">
        <v>1247</v>
      </c>
      <c r="D33" s="49">
        <v>50000</v>
      </c>
    </row>
    <row r="34" spans="1:11" ht="16" x14ac:dyDescent="0.2">
      <c r="C34" s="48" t="s">
        <v>1228</v>
      </c>
      <c r="D34" s="49">
        <v>55000</v>
      </c>
      <c r="F34" s="45" t="s">
        <v>1248</v>
      </c>
    </row>
    <row r="35" spans="1:11" x14ac:dyDescent="0.2">
      <c r="C35" s="48" t="s">
        <v>1229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2">
      <c r="C36" s="48" t="s">
        <v>1230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2">
      <c r="C37" s="48" t="s">
        <v>1249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2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2">
      <c r="D39" t="s">
        <v>1250</v>
      </c>
      <c r="E39" t="s">
        <v>1251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32" x14ac:dyDescent="0.2">
      <c r="A40" s="1"/>
      <c r="C40" s="64" t="s">
        <v>1252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2">
      <c r="A41" s="1" t="s">
        <v>1253</v>
      </c>
      <c r="C41" s="55" t="s">
        <v>1254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2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2">
      <c r="F43" s="47" t="s">
        <v>1237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2">
      <c r="A44" s="1" t="s">
        <v>1255</v>
      </c>
      <c r="F44" s="72"/>
      <c r="G44" s="74" t="s">
        <v>1238</v>
      </c>
      <c r="H44" s="74"/>
      <c r="I44" s="74"/>
      <c r="J44" s="75"/>
      <c r="K44" s="4"/>
    </row>
    <row r="45" spans="1:11" x14ac:dyDescent="0.2">
      <c r="F45" s="73"/>
      <c r="G45" s="50" t="s">
        <v>1227</v>
      </c>
      <c r="H45" s="50" t="s">
        <v>1228</v>
      </c>
      <c r="I45" s="50" t="s">
        <v>1229</v>
      </c>
      <c r="J45" s="50" t="s">
        <v>1230</v>
      </c>
    </row>
    <row r="46" spans="1:11" ht="32" x14ac:dyDescent="0.2">
      <c r="F46" s="65" t="s">
        <v>1256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</row>
    <row r="62" spans="1:8" x14ac:dyDescent="0.2">
      <c r="A62" s="48" t="s">
        <v>1242</v>
      </c>
      <c r="B62" s="47" t="s">
        <v>1257</v>
      </c>
      <c r="C62" s="47" t="s">
        <v>1258</v>
      </c>
      <c r="D62" s="47" t="s">
        <v>1259</v>
      </c>
      <c r="E62" s="47" t="s">
        <v>1260</v>
      </c>
      <c r="F62" s="47" t="s">
        <v>1261</v>
      </c>
      <c r="G62" s="47" t="s">
        <v>1262</v>
      </c>
      <c r="H62" s="47" t="s">
        <v>1263</v>
      </c>
    </row>
    <row r="63" spans="1:8" x14ac:dyDescent="0.2">
      <c r="A63" s="48" t="s">
        <v>1264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2">
      <c r="A64" s="48" t="s">
        <v>1265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2">
      <c r="A65" s="48" t="s">
        <v>1266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2">
      <c r="A66" s="48" t="s">
        <v>1267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2">
      <c r="A67" s="48" t="s">
        <v>1268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2">
      <c r="A68" s="48" t="s">
        <v>1269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2">
      <c r="A69" s="48" t="s">
        <v>1270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2">
      <c r="A70" s="48" t="s">
        <v>1271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2">
      <c r="A71" s="48" t="s">
        <v>1272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2">
      <c r="A72" s="48" t="s">
        <v>1273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2">
      <c r="A74" s="48" t="s">
        <v>1274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2">
      <c r="A76" t="s">
        <v>1275</v>
      </c>
      <c r="B76" s="66">
        <f>0.57</f>
        <v>0.56999999999999995</v>
      </c>
    </row>
    <row r="77" spans="1:8" x14ac:dyDescent="0.2">
      <c r="A77" t="s">
        <v>1276</v>
      </c>
    </row>
    <row r="88" spans="1:2" x14ac:dyDescent="0.2">
      <c r="B88">
        <v>2019</v>
      </c>
    </row>
    <row r="89" spans="1:2" x14ac:dyDescent="0.2">
      <c r="A89" s="1" t="s">
        <v>1277</v>
      </c>
      <c r="B89" s="67">
        <v>59513.619728112782</v>
      </c>
    </row>
    <row r="90" spans="1:2" x14ac:dyDescent="0.2">
      <c r="A90" t="s">
        <v>164</v>
      </c>
      <c r="B90" s="4">
        <f>$D$40</f>
        <v>55331.59668441402</v>
      </c>
    </row>
    <row r="91" spans="1:2" x14ac:dyDescent="0.2">
      <c r="A91" s="1" t="s">
        <v>1278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 xr:uid="{00000000-0004-0000-0B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33"/>
  <sheetViews>
    <sheetView workbookViewId="0">
      <selection activeCell="M7" sqref="M7:P7"/>
    </sheetView>
  </sheetViews>
  <sheetFormatPr baseColWidth="10" defaultColWidth="8.83203125" defaultRowHeight="15" x14ac:dyDescent="0.2"/>
  <sheetData>
    <row r="2" spans="13:16" x14ac:dyDescent="0.2">
      <c r="N2">
        <v>2018</v>
      </c>
      <c r="O2">
        <v>2025</v>
      </c>
      <c r="P2" t="s">
        <v>1156</v>
      </c>
    </row>
    <row r="3" spans="13:16" x14ac:dyDescent="0.2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2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2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2">
      <c r="M7" t="s">
        <v>245</v>
      </c>
      <c r="N7">
        <f>AVERAGE(209069,246431)</f>
        <v>227750</v>
      </c>
      <c r="P7" t="s">
        <v>1154</v>
      </c>
    </row>
    <row r="30" spans="13:16" x14ac:dyDescent="0.2">
      <c r="N30">
        <v>2018</v>
      </c>
      <c r="O30">
        <v>2025</v>
      </c>
      <c r="P30" t="s">
        <v>1156</v>
      </c>
    </row>
    <row r="31" spans="13:16" x14ac:dyDescent="0.2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2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2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60"/>
  <sheetViews>
    <sheetView topLeftCell="A5" zoomScaleNormal="100" workbookViewId="0">
      <selection activeCell="B12" sqref="B12"/>
    </sheetView>
  </sheetViews>
  <sheetFormatPr baseColWidth="10" defaultColWidth="8.83203125" defaultRowHeight="15" x14ac:dyDescent="0.2"/>
  <cols>
    <col min="1" max="1" width="26.1640625" customWidth="1"/>
    <col min="2" max="2" width="15.83203125" customWidth="1"/>
    <col min="3" max="35" width="10.6640625" bestFit="1" customWidth="1"/>
  </cols>
  <sheetData>
    <row r="1" spans="1:35" x14ac:dyDescent="0.2">
      <c r="A1" s="1" t="s">
        <v>218</v>
      </c>
    </row>
    <row r="2" spans="1:35" s="1" customFormat="1" x14ac:dyDescent="0.2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2">
      <c r="A3" t="s">
        <v>168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2">
      <c r="A4" t="s">
        <v>169</v>
      </c>
      <c r="B4" s="23">
        <f>'AEO 53'!E272</f>
        <v>88.172400999999994</v>
      </c>
      <c r="C4" s="23">
        <f>'AEO 53'!F272</f>
        <v>86.399970999999994</v>
      </c>
      <c r="D4" s="23">
        <f>'AEO 53'!G272</f>
        <v>84.808952000000005</v>
      </c>
      <c r="E4" s="23">
        <f>'AEO 53'!H272</f>
        <v>83.233611999999994</v>
      </c>
      <c r="F4" s="23">
        <f>'AEO 53'!I272</f>
        <v>81.648314999999997</v>
      </c>
      <c r="G4" s="23">
        <f>'AEO 53'!J272</f>
        <v>80.139679000000001</v>
      </c>
      <c r="H4" s="23">
        <f>'AEO 53'!K272</f>
        <v>78.798721</v>
      </c>
      <c r="I4" s="23">
        <f>'AEO 53'!L272</f>
        <v>77.618668</v>
      </c>
      <c r="J4" s="23">
        <f>'AEO 53'!M272</f>
        <v>76.472381999999996</v>
      </c>
      <c r="K4" s="23">
        <f>'AEO 53'!N272</f>
        <v>75.381859000000006</v>
      </c>
      <c r="L4" s="23">
        <f>'AEO 53'!O272</f>
        <v>74.342078999999998</v>
      </c>
      <c r="M4" s="23">
        <f>'AEO 53'!P272</f>
        <v>73.351128000000003</v>
      </c>
      <c r="N4" s="23">
        <f>'AEO 53'!Q272</f>
        <v>72.405602000000002</v>
      </c>
      <c r="O4" s="23">
        <f>'AEO 53'!R272</f>
        <v>71.504470999999995</v>
      </c>
      <c r="P4" s="23">
        <f>'AEO 53'!S272</f>
        <v>70.623099999999994</v>
      </c>
      <c r="Q4" s="23">
        <f>'AEO 53'!T272</f>
        <v>69.778694000000002</v>
      </c>
      <c r="R4" s="23">
        <f>'AEO 53'!U272</f>
        <v>68.970725999999999</v>
      </c>
      <c r="S4" s="23">
        <f>'AEO 53'!V272</f>
        <v>68.200232999999997</v>
      </c>
      <c r="T4" s="23">
        <f>'AEO 53'!W272</f>
        <v>67.468613000000005</v>
      </c>
      <c r="U4" s="23">
        <f>'AEO 53'!X272</f>
        <v>66.769904999999994</v>
      </c>
      <c r="V4" s="23">
        <f>'AEO 53'!Y272</f>
        <v>66.104263000000003</v>
      </c>
      <c r="W4" s="23">
        <f>'AEO 53'!Z272</f>
        <v>65.472054</v>
      </c>
      <c r="X4" s="23">
        <f>'AEO 53'!AA272</f>
        <v>64.86985</v>
      </c>
      <c r="Y4" s="23">
        <f>'AEO 53'!AB272</f>
        <v>64.295096999999998</v>
      </c>
      <c r="Z4" s="23">
        <f>'AEO 53'!AC272</f>
        <v>63.74736</v>
      </c>
      <c r="AA4" s="23">
        <f>'AEO 53'!AD272</f>
        <v>63.225352999999998</v>
      </c>
      <c r="AB4" s="23">
        <f>'AEO 53'!AE272</f>
        <v>62.727795</v>
      </c>
      <c r="AC4" s="23">
        <f>'AEO 53'!AF272</f>
        <v>62.253174000000001</v>
      </c>
      <c r="AD4" s="23">
        <f>'AEO 53'!AG272</f>
        <v>61.800902999999998</v>
      </c>
      <c r="AE4" s="23">
        <f>'AEO 53'!AH272</f>
        <v>61.370162999999998</v>
      </c>
      <c r="AF4" s="23">
        <f>'AEO 53'!AI272</f>
        <v>60.939297000000003</v>
      </c>
      <c r="AG4" s="23"/>
      <c r="AH4" s="23"/>
      <c r="AI4" s="23"/>
    </row>
    <row r="5" spans="1:35" x14ac:dyDescent="0.2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53'!H273</f>
        <v>70.719711000000004</v>
      </c>
      <c r="F5" s="23">
        <f>'AEO 53'!I273</f>
        <v>69.347244000000003</v>
      </c>
      <c r="G5" s="23">
        <f>'AEO 53'!J273</f>
        <v>67.938430999999994</v>
      </c>
      <c r="H5" s="23">
        <f>'AEO 53'!K273</f>
        <v>66.553398000000001</v>
      </c>
      <c r="I5" s="23">
        <f>'AEO 53'!L273</f>
        <v>65.428207</v>
      </c>
      <c r="J5" s="23">
        <f>'AEO 53'!M273</f>
        <v>64.348526000000007</v>
      </c>
      <c r="K5" s="23">
        <f>'AEO 53'!N273</f>
        <v>63.318854999999999</v>
      </c>
      <c r="L5" s="23">
        <f>'AEO 53'!O273</f>
        <v>62.337359999999997</v>
      </c>
      <c r="M5" s="23">
        <f>'AEO 53'!P273</f>
        <v>61.402225000000001</v>
      </c>
      <c r="N5" s="23">
        <f>'AEO 53'!Q273</f>
        <v>60.510147000000003</v>
      </c>
      <c r="O5" s="23">
        <f>'AEO 53'!R273</f>
        <v>59.660384999999998</v>
      </c>
      <c r="P5" s="23">
        <f>'AEO 53'!S273</f>
        <v>58.827835</v>
      </c>
      <c r="Q5" s="23">
        <f>'AEO 53'!T273</f>
        <v>58.029671</v>
      </c>
      <c r="R5" s="23">
        <f>'AEO 53'!U273</f>
        <v>57.267864000000003</v>
      </c>
      <c r="S5" s="23">
        <f>'AEO 53'!V273</f>
        <v>56.541992</v>
      </c>
      <c r="T5" s="23">
        <f>'AEO 53'!W273</f>
        <v>55.850093999999999</v>
      </c>
      <c r="U5" s="23">
        <f>'AEO 53'!X273</f>
        <v>55.190750000000001</v>
      </c>
      <c r="V5" s="23">
        <f>'AEO 53'!Y273</f>
        <v>54.562252000000001</v>
      </c>
      <c r="W5" s="23">
        <f>'AEO 53'!Z273</f>
        <v>53.965412000000001</v>
      </c>
      <c r="X5" s="23">
        <f>'AEO 53'!AA273</f>
        <v>53.396357999999999</v>
      </c>
      <c r="Y5" s="23">
        <f>'AEO 53'!AB273</f>
        <v>52.853844000000002</v>
      </c>
      <c r="Z5" s="23">
        <f>'AEO 53'!AC273</f>
        <v>52.336692999999997</v>
      </c>
      <c r="AA5" s="23">
        <f>'AEO 53'!AD273</f>
        <v>51.843735000000002</v>
      </c>
      <c r="AB5" s="23">
        <f>'AEO 53'!AE273</f>
        <v>51.373885999999999</v>
      </c>
      <c r="AC5" s="23">
        <f>'AEO 53'!AF273</f>
        <v>50.926085999999998</v>
      </c>
      <c r="AD5" s="23">
        <f>'AEO 53'!AG273</f>
        <v>50.499366999999999</v>
      </c>
      <c r="AE5" s="23">
        <f>'AEO 53'!AH273</f>
        <v>50.092716000000003</v>
      </c>
      <c r="AF5" s="23">
        <f>'AEO 53'!AI273</f>
        <v>49.685004999999997</v>
      </c>
      <c r="AG5" s="23"/>
      <c r="AH5" s="23"/>
      <c r="AI5" s="23"/>
    </row>
    <row r="6" spans="1:35" x14ac:dyDescent="0.2">
      <c r="A6" t="s">
        <v>171</v>
      </c>
      <c r="B6" s="23">
        <f>'AEO 53'!E274</f>
        <v>73.265236000000002</v>
      </c>
      <c r="C6" s="23">
        <f>'AEO 53'!F274</f>
        <v>71.675255000000007</v>
      </c>
      <c r="D6" s="23">
        <f>'AEO 53'!G274</f>
        <v>70.154205000000005</v>
      </c>
      <c r="E6" s="23">
        <f>'AEO 53'!H274</f>
        <v>68.806030000000007</v>
      </c>
      <c r="F6" s="23">
        <f>'AEO 53'!I274</f>
        <v>67.396950000000004</v>
      </c>
      <c r="G6" s="23">
        <f>'AEO 53'!J274</f>
        <v>65.979461999999998</v>
      </c>
      <c r="H6" s="23">
        <f>'AEO 53'!K274</f>
        <v>64.717155000000005</v>
      </c>
      <c r="I6" s="23">
        <f>'AEO 53'!L274</f>
        <v>63.567290999999997</v>
      </c>
      <c r="J6" s="23">
        <f>'AEO 53'!M274</f>
        <v>62.464542000000002</v>
      </c>
      <c r="K6" s="23">
        <f>'AEO 53'!N274</f>
        <v>61.415835999999999</v>
      </c>
      <c r="L6" s="23">
        <f>'AEO 53'!O274</f>
        <v>60.416316999999999</v>
      </c>
      <c r="M6" s="23">
        <f>'AEO 53'!P274</f>
        <v>59.463650000000001</v>
      </c>
      <c r="N6" s="23">
        <f>'AEO 53'!Q274</f>
        <v>58.555145000000003</v>
      </c>
      <c r="O6" s="23">
        <f>'AEO 53'!R274</f>
        <v>57.689964000000003</v>
      </c>
      <c r="P6" s="23">
        <f>'AEO 53'!S274</f>
        <v>56.842804000000001</v>
      </c>
      <c r="Q6" s="23">
        <f>'AEO 53'!T274</f>
        <v>56.030579000000003</v>
      </c>
      <c r="R6" s="23">
        <f>'AEO 53'!U274</f>
        <v>55.256138</v>
      </c>
      <c r="S6" s="23">
        <f>'AEO 53'!V274</f>
        <v>54.517795999999997</v>
      </c>
      <c r="T6" s="23">
        <f>'AEO 53'!W274</f>
        <v>53.813965000000003</v>
      </c>
      <c r="U6" s="23">
        <f>'AEO 53'!X274</f>
        <v>53.143303000000003</v>
      </c>
      <c r="V6" s="23">
        <f>'AEO 53'!Y274</f>
        <v>52.504173000000002</v>
      </c>
      <c r="W6" s="23">
        <f>'AEO 53'!Z274</f>
        <v>51.897263000000002</v>
      </c>
      <c r="X6" s="23">
        <f>'AEO 53'!AA274</f>
        <v>51.318451000000003</v>
      </c>
      <c r="Y6" s="23">
        <f>'AEO 53'!AB274</f>
        <v>50.766724000000004</v>
      </c>
      <c r="Z6" s="23">
        <f>'AEO 53'!AC274</f>
        <v>50.240696</v>
      </c>
      <c r="AA6" s="23">
        <f>'AEO 53'!AD274</f>
        <v>49.739165999999997</v>
      </c>
      <c r="AB6" s="23">
        <f>'AEO 53'!AE274</f>
        <v>49.261111999999997</v>
      </c>
      <c r="AC6" s="23">
        <f>'AEO 53'!AF274</f>
        <v>48.805523000000001</v>
      </c>
      <c r="AD6" s="23">
        <f>'AEO 53'!AG274</f>
        <v>48.371310999999999</v>
      </c>
      <c r="AE6" s="23">
        <f>'AEO 53'!AH274</f>
        <v>47.957478000000002</v>
      </c>
      <c r="AF6" s="23">
        <f>'AEO 53'!AI274</f>
        <v>47.542931000000003</v>
      </c>
      <c r="AG6" s="23"/>
      <c r="AH6" s="23"/>
      <c r="AI6" s="23"/>
    </row>
    <row r="7" spans="1:35" x14ac:dyDescent="0.2">
      <c r="A7" t="s">
        <v>172</v>
      </c>
      <c r="B7" s="23">
        <f>'AEO 53'!E275</f>
        <v>83.906943999999996</v>
      </c>
      <c r="C7" s="23">
        <f>'AEO 53'!F275</f>
        <v>82.041374000000005</v>
      </c>
      <c r="D7" s="23">
        <f>'AEO 53'!G275</f>
        <v>80.345825000000005</v>
      </c>
      <c r="E7" s="23">
        <f>'AEO 53'!H275</f>
        <v>78.763321000000005</v>
      </c>
      <c r="F7" s="23">
        <f>'AEO 53'!I275</f>
        <v>77.225196999999994</v>
      </c>
      <c r="G7" s="23">
        <f>'AEO 53'!J275</f>
        <v>75.644737000000006</v>
      </c>
      <c r="H7" s="23">
        <f>'AEO 53'!K275</f>
        <v>74.246346000000003</v>
      </c>
      <c r="I7" s="23">
        <f>'AEO 53'!L275</f>
        <v>72.988158999999996</v>
      </c>
      <c r="J7" s="23">
        <f>'AEO 53'!M275</f>
        <v>71.776191999999995</v>
      </c>
      <c r="K7" s="23">
        <f>'AEO 53'!N275</f>
        <v>70.624649000000005</v>
      </c>
      <c r="L7" s="23">
        <f>'AEO 53'!O275</f>
        <v>69.526848000000001</v>
      </c>
      <c r="M7" s="23">
        <f>'AEO 53'!P275</f>
        <v>68.480041999999997</v>
      </c>
      <c r="N7" s="23">
        <f>'AEO 53'!Q275</f>
        <v>67.481780999999998</v>
      </c>
      <c r="O7" s="23">
        <f>'AEO 53'!R275</f>
        <v>66.530356999999995</v>
      </c>
      <c r="P7" s="23">
        <f>'AEO 53'!S275</f>
        <v>65.601089000000002</v>
      </c>
      <c r="Q7" s="23">
        <f>'AEO 53'!T275</f>
        <v>64.710967999999994</v>
      </c>
      <c r="R7" s="23">
        <f>'AEO 53'!U275</f>
        <v>63.862594999999999</v>
      </c>
      <c r="S7" s="23">
        <f>'AEO 53'!V275</f>
        <v>63.053348999999997</v>
      </c>
      <c r="T7" s="23">
        <f>'AEO 53'!W275</f>
        <v>62.282322000000001</v>
      </c>
      <c r="U7" s="23">
        <f>'AEO 53'!X275</f>
        <v>61.547237000000003</v>
      </c>
      <c r="V7" s="23">
        <f>'AEO 53'!Y275</f>
        <v>60.846691</v>
      </c>
      <c r="W7" s="23">
        <f>'AEO 53'!Z275</f>
        <v>60.181182999999997</v>
      </c>
      <c r="X7" s="23">
        <f>'AEO 53'!AA275</f>
        <v>59.546557999999997</v>
      </c>
      <c r="Y7" s="23">
        <f>'AEO 53'!AB275</f>
        <v>58.941462999999999</v>
      </c>
      <c r="Z7" s="23">
        <f>'AEO 53'!AC275</f>
        <v>58.364528999999997</v>
      </c>
      <c r="AA7" s="23">
        <f>'AEO 53'!AD275</f>
        <v>57.814396000000002</v>
      </c>
      <c r="AB7" s="23">
        <f>'AEO 53'!AE275</f>
        <v>57.289917000000003</v>
      </c>
      <c r="AC7" s="23">
        <f>'AEO 53'!AF275</f>
        <v>56.789988999999998</v>
      </c>
      <c r="AD7" s="23">
        <f>'AEO 53'!AG275</f>
        <v>56.314644000000001</v>
      </c>
      <c r="AE7" s="23">
        <f>'AEO 53'!AH275</f>
        <v>55.860928000000001</v>
      </c>
      <c r="AF7" s="23">
        <f>'AEO 53'!AI275</f>
        <v>55.408726000000001</v>
      </c>
      <c r="AG7" s="23"/>
      <c r="AH7" s="23"/>
      <c r="AI7" s="23"/>
    </row>
    <row r="8" spans="1:35" x14ac:dyDescent="0.2">
      <c r="A8" t="s">
        <v>173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2">
      <c r="A9" t="s">
        <v>220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2">
      <c r="A10" t="s">
        <v>221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2">
      <c r="A11" t="s">
        <v>167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2">
      <c r="A12" t="s">
        <v>174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2">
      <c r="A13" t="s">
        <v>175</v>
      </c>
      <c r="B13" s="23">
        <f>'AEO 53'!E281</f>
        <v>89.347449999999995</v>
      </c>
      <c r="C13" s="23">
        <f>'AEO 53'!F281</f>
        <v>87.329300000000003</v>
      </c>
      <c r="D13" s="23">
        <f>'AEO 53'!G281</f>
        <v>85.184134999999998</v>
      </c>
      <c r="E13" s="23">
        <f>'AEO 53'!H281</f>
        <v>83.320885000000004</v>
      </c>
      <c r="F13" s="23">
        <f>'AEO 53'!I281</f>
        <v>81.574569999999994</v>
      </c>
      <c r="G13" s="23">
        <f>'AEO 53'!J281</f>
        <v>79.828132999999994</v>
      </c>
      <c r="H13" s="23">
        <f>'AEO 53'!K281</f>
        <v>78.262009000000006</v>
      </c>
      <c r="I13" s="23">
        <f>'AEO 53'!L281</f>
        <v>76.773871999999997</v>
      </c>
      <c r="J13" s="23">
        <f>'AEO 53'!M281</f>
        <v>75.355675000000005</v>
      </c>
      <c r="K13" s="23">
        <f>'AEO 53'!N281</f>
        <v>74.006218000000004</v>
      </c>
      <c r="L13" s="23">
        <f>'AEO 53'!O281</f>
        <v>72.721878000000004</v>
      </c>
      <c r="M13" s="23">
        <f>'AEO 53'!P281</f>
        <v>71.499741</v>
      </c>
      <c r="N13" s="23">
        <f>'AEO 53'!Q281</f>
        <v>70.336685000000003</v>
      </c>
      <c r="O13" s="23">
        <f>'AEO 53'!R281</f>
        <v>69.242469999999997</v>
      </c>
      <c r="P13" s="23">
        <f>'AEO 53'!S281</f>
        <v>68.129729999999995</v>
      </c>
      <c r="Q13" s="23">
        <f>'AEO 53'!T281</f>
        <v>67.051804000000004</v>
      </c>
      <c r="R13" s="23">
        <f>'AEO 53'!U281</f>
        <v>66.015197999999998</v>
      </c>
      <c r="S13" s="23">
        <f>'AEO 53'!V281</f>
        <v>65.026236999999995</v>
      </c>
      <c r="T13" s="23">
        <f>'AEO 53'!W281</f>
        <v>64.084609999999998</v>
      </c>
      <c r="U13" s="23">
        <f>'AEO 53'!X281</f>
        <v>63.185032</v>
      </c>
      <c r="V13" s="23">
        <f>'AEO 53'!Y281</f>
        <v>62.327117999999999</v>
      </c>
      <c r="W13" s="23">
        <f>'AEO 53'!Z281</f>
        <v>61.511372000000001</v>
      </c>
      <c r="X13" s="23">
        <f>'AEO 53'!AA281</f>
        <v>60.733131</v>
      </c>
      <c r="Y13" s="23">
        <f>'AEO 53'!AB281</f>
        <v>59.989445000000003</v>
      </c>
      <c r="Z13" s="23">
        <f>'AEO 53'!AC281</f>
        <v>59.279732000000003</v>
      </c>
      <c r="AA13" s="23">
        <f>'AEO 53'!AD281</f>
        <v>58.602367000000001</v>
      </c>
      <c r="AB13" s="23">
        <f>'AEO 53'!AE281</f>
        <v>57.955734</v>
      </c>
      <c r="AC13" s="23">
        <f>'AEO 53'!AF281</f>
        <v>57.338303000000003</v>
      </c>
      <c r="AD13" s="23">
        <f>'AEO 53'!AG281</f>
        <v>56.748973999999997</v>
      </c>
      <c r="AE13" s="23">
        <f>'AEO 53'!AH281</f>
        <v>56.186554000000001</v>
      </c>
      <c r="AF13" s="23">
        <f>'AEO 53'!AI281</f>
        <v>55.643371999999999</v>
      </c>
      <c r="AG13" s="23"/>
      <c r="AH13" s="23"/>
      <c r="AI13" s="23"/>
    </row>
    <row r="14" spans="1:35" x14ac:dyDescent="0.2">
      <c r="A14" t="s">
        <v>176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2">
      <c r="A15" t="s">
        <v>177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2">
      <c r="A16" t="s">
        <v>178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2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53'!H285</f>
        <v>75.456397999999993</v>
      </c>
      <c r="F17" s="23">
        <f>'AEO 53'!I285</f>
        <v>73.929458999999994</v>
      </c>
      <c r="G17" s="23">
        <f>'AEO 53'!J285</f>
        <v>72.294196999999997</v>
      </c>
      <c r="H17" s="23">
        <f>'AEO 53'!K285</f>
        <v>70.989058999999997</v>
      </c>
      <c r="I17" s="23">
        <f>'AEO 53'!L285</f>
        <v>69.744399999999999</v>
      </c>
      <c r="J17" s="23">
        <f>'AEO 53'!M285</f>
        <v>68.558823000000004</v>
      </c>
      <c r="K17" s="23">
        <f>'AEO 53'!N285</f>
        <v>67.430976999999999</v>
      </c>
      <c r="L17" s="23">
        <f>'AEO 53'!O285</f>
        <v>66.358001999999999</v>
      </c>
      <c r="M17" s="23">
        <f>'AEO 53'!P285</f>
        <v>65.336844999999997</v>
      </c>
      <c r="N17" s="23">
        <f>'AEO 53'!Q285</f>
        <v>64.366050999999999</v>
      </c>
      <c r="O17" s="23">
        <f>'AEO 53'!R285</f>
        <v>63.441989999999997</v>
      </c>
      <c r="P17" s="23">
        <f>'AEO 53'!S285</f>
        <v>62.495831000000003</v>
      </c>
      <c r="Q17" s="23">
        <f>'AEO 53'!T285</f>
        <v>61.581062000000003</v>
      </c>
      <c r="R17" s="23">
        <f>'AEO 53'!U285</f>
        <v>60.708365999999998</v>
      </c>
      <c r="S17" s="23">
        <f>'AEO 53'!V285</f>
        <v>59.875537999999999</v>
      </c>
      <c r="T17" s="23">
        <f>'AEO 53'!W285</f>
        <v>59.080765</v>
      </c>
      <c r="U17" s="23">
        <f>'AEO 53'!X285</f>
        <v>58.322186000000002</v>
      </c>
      <c r="V17" s="23">
        <f>'AEO 53'!Y285</f>
        <v>57.598438000000002</v>
      </c>
      <c r="W17" s="23">
        <f>'AEO 53'!Z285</f>
        <v>56.909958000000003</v>
      </c>
      <c r="X17" s="23">
        <f>'AEO 53'!AA285</f>
        <v>56.252605000000003</v>
      </c>
      <c r="Y17" s="23">
        <f>'AEO 53'!AB285</f>
        <v>55.625011000000001</v>
      </c>
      <c r="Z17" s="23">
        <f>'AEO 53'!AC285</f>
        <v>55.025902000000002</v>
      </c>
      <c r="AA17" s="23">
        <f>'AEO 53'!AD285</f>
        <v>54.453747</v>
      </c>
      <c r="AB17" s="23">
        <f>'AEO 53'!AE285</f>
        <v>53.907600000000002</v>
      </c>
      <c r="AC17" s="23">
        <f>'AEO 53'!AF285</f>
        <v>53.386367999999997</v>
      </c>
      <c r="AD17" s="23">
        <f>'AEO 53'!AG285</f>
        <v>52.888924000000003</v>
      </c>
      <c r="AE17" s="23">
        <f>'AEO 53'!AH285</f>
        <v>52.41404</v>
      </c>
      <c r="AF17" s="23">
        <f>'AEO 53'!AI285</f>
        <v>51.954661999999999</v>
      </c>
      <c r="AG17" s="23"/>
      <c r="AH17" s="23"/>
      <c r="AI17" s="23"/>
    </row>
    <row r="18" spans="1:35" x14ac:dyDescent="0.2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53'!M286</f>
        <v>87.225487000000001</v>
      </c>
      <c r="K18" s="23">
        <f>'AEO 53'!N286</f>
        <v>85.840294</v>
      </c>
      <c r="L18" s="23">
        <f>'AEO 53'!O286</f>
        <v>84.520698999999993</v>
      </c>
      <c r="M18" s="23">
        <f>'AEO 53'!P286</f>
        <v>83.263779</v>
      </c>
      <c r="N18" s="23">
        <f>'AEO 53'!Q286</f>
        <v>82.067604000000003</v>
      </c>
      <c r="O18" s="23">
        <f>'AEO 53'!R286</f>
        <v>80.925460999999999</v>
      </c>
      <c r="P18" s="23">
        <f>'AEO 53'!S286</f>
        <v>79.77346</v>
      </c>
      <c r="Q18" s="23">
        <f>'AEO 53'!T286</f>
        <v>78.662041000000002</v>
      </c>
      <c r="R18" s="23">
        <f>'AEO 53'!U286</f>
        <v>77.601089000000002</v>
      </c>
      <c r="S18" s="23">
        <f>'AEO 53'!V286</f>
        <v>76.589836000000005</v>
      </c>
      <c r="T18" s="23">
        <f>'AEO 53'!W286</f>
        <v>75.628685000000004</v>
      </c>
      <c r="U18" s="23">
        <f>'AEO 53'!X286</f>
        <v>74.710541000000006</v>
      </c>
      <c r="V18" s="23">
        <f>'AEO 53'!Y286</f>
        <v>73.835059999999999</v>
      </c>
      <c r="W18" s="23">
        <f>'AEO 53'!Z286</f>
        <v>73.002860999999996</v>
      </c>
      <c r="X18" s="23">
        <f>'AEO 53'!AA286</f>
        <v>72.208365999999998</v>
      </c>
      <c r="Y18" s="23">
        <f>'AEO 53'!AB286</f>
        <v>71.448868000000004</v>
      </c>
      <c r="Z18" s="23">
        <f>'AEO 53'!AC286</f>
        <v>70.723640000000003</v>
      </c>
      <c r="AA18" s="23">
        <f>'AEO 53'!AD286</f>
        <v>70.031470999999996</v>
      </c>
      <c r="AB18" s="23">
        <f>'AEO 53'!AE286</f>
        <v>69.370407</v>
      </c>
      <c r="AC18" s="23">
        <f>'AEO 53'!AF286</f>
        <v>68.738997999999995</v>
      </c>
      <c r="AD18" s="23">
        <f>'AEO 53'!AG286</f>
        <v>68.136154000000005</v>
      </c>
      <c r="AE18" s="23">
        <f>'AEO 53'!AH286</f>
        <v>67.560783000000001</v>
      </c>
      <c r="AF18" s="23">
        <f>'AEO 53'!AI286</f>
        <v>67.005081000000004</v>
      </c>
      <c r="AG18" s="23"/>
      <c r="AH18" s="23"/>
      <c r="AI18" s="23"/>
    </row>
    <row r="21" spans="1:35" x14ac:dyDescent="0.2">
      <c r="A21" s="1" t="s">
        <v>219</v>
      </c>
    </row>
    <row r="22" spans="1:35" x14ac:dyDescent="0.2">
      <c r="A22" t="s">
        <v>168</v>
      </c>
    </row>
    <row r="23" spans="1:35" x14ac:dyDescent="0.2">
      <c r="A23" t="s">
        <v>169</v>
      </c>
      <c r="B23" t="s">
        <v>224</v>
      </c>
    </row>
    <row r="24" spans="1:35" x14ac:dyDescent="0.2">
      <c r="A24" t="s">
        <v>170</v>
      </c>
      <c r="B24" t="s">
        <v>224</v>
      </c>
    </row>
    <row r="25" spans="1:35" x14ac:dyDescent="0.2">
      <c r="A25" t="s">
        <v>171</v>
      </c>
      <c r="B25" t="s">
        <v>224</v>
      </c>
    </row>
    <row r="26" spans="1:35" x14ac:dyDescent="0.2">
      <c r="A26" t="s">
        <v>172</v>
      </c>
      <c r="B26" t="s">
        <v>224</v>
      </c>
    </row>
    <row r="27" spans="1:35" x14ac:dyDescent="0.2">
      <c r="A27" t="s">
        <v>173</v>
      </c>
    </row>
    <row r="28" spans="1:35" x14ac:dyDescent="0.2">
      <c r="A28" t="s">
        <v>220</v>
      </c>
    </row>
    <row r="29" spans="1:35" x14ac:dyDescent="0.2">
      <c r="A29" t="s">
        <v>221</v>
      </c>
    </row>
    <row r="30" spans="1:35" x14ac:dyDescent="0.2">
      <c r="A30" t="s">
        <v>167</v>
      </c>
    </row>
    <row r="31" spans="1:35" x14ac:dyDescent="0.2">
      <c r="A31" t="s">
        <v>174</v>
      </c>
    </row>
    <row r="32" spans="1:35" x14ac:dyDescent="0.2">
      <c r="A32" t="s">
        <v>175</v>
      </c>
      <c r="B32" t="s">
        <v>225</v>
      </c>
    </row>
    <row r="33" spans="1:35" x14ac:dyDescent="0.2">
      <c r="A33" t="s">
        <v>176</v>
      </c>
    </row>
    <row r="34" spans="1:35" x14ac:dyDescent="0.2">
      <c r="A34" t="s">
        <v>177</v>
      </c>
    </row>
    <row r="35" spans="1:35" x14ac:dyDescent="0.2">
      <c r="A35" t="s">
        <v>178</v>
      </c>
    </row>
    <row r="36" spans="1:35" x14ac:dyDescent="0.2">
      <c r="A36" t="s">
        <v>222</v>
      </c>
      <c r="B36" t="s">
        <v>226</v>
      </c>
    </row>
    <row r="37" spans="1:35" x14ac:dyDescent="0.2">
      <c r="A37" t="s">
        <v>223</v>
      </c>
      <c r="B37" t="s">
        <v>226</v>
      </c>
    </row>
    <row r="40" spans="1:35" x14ac:dyDescent="0.2">
      <c r="A40" s="1" t="s">
        <v>227</v>
      </c>
    </row>
    <row r="41" spans="1:35" x14ac:dyDescent="0.2">
      <c r="A41" s="2" t="s">
        <v>228</v>
      </c>
      <c r="B41" s="17"/>
    </row>
    <row r="42" spans="1:35" s="1" customFormat="1" x14ac:dyDescent="0.2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2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2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2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2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2">
      <c r="A47" s="2" t="s">
        <v>229</v>
      </c>
      <c r="B47" s="17"/>
    </row>
    <row r="48" spans="1:35" s="1" customFormat="1" x14ac:dyDescent="0.2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2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2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2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2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2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2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2">
      <c r="A59" t="s">
        <v>231</v>
      </c>
    </row>
    <row r="60" spans="1:35" x14ac:dyDescent="0.2">
      <c r="A60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topLeftCell="A4" workbookViewId="0">
      <selection activeCell="B5" sqref="B5"/>
    </sheetView>
  </sheetViews>
  <sheetFormatPr baseColWidth="10" defaultColWidth="8.83203125" defaultRowHeight="15" x14ac:dyDescent="0.2"/>
  <cols>
    <col min="1" max="1" width="31.1640625" customWidth="1"/>
    <col min="2" max="2" width="20.6640625" customWidth="1"/>
    <col min="3" max="3" width="21.6640625" customWidth="1"/>
  </cols>
  <sheetData>
    <row r="1" spans="1:3" x14ac:dyDescent="0.2">
      <c r="A1" t="s">
        <v>37</v>
      </c>
    </row>
    <row r="2" spans="1:3" x14ac:dyDescent="0.2">
      <c r="A2" t="s">
        <v>38</v>
      </c>
    </row>
    <row r="4" spans="1:3" x14ac:dyDescent="0.2">
      <c r="A4" s="2" t="s">
        <v>39</v>
      </c>
      <c r="B4" s="9" t="s">
        <v>40</v>
      </c>
      <c r="C4" s="9" t="s">
        <v>41</v>
      </c>
    </row>
    <row r="5" spans="1:3" x14ac:dyDescent="0.2">
      <c r="A5" t="s">
        <v>42</v>
      </c>
      <c r="B5" s="8">
        <v>84000000</v>
      </c>
      <c r="C5" s="8">
        <v>41000000</v>
      </c>
    </row>
    <row r="6" spans="1:3" x14ac:dyDescent="0.2">
      <c r="A6" t="s">
        <v>43</v>
      </c>
      <c r="B6" s="8">
        <v>90000000</v>
      </c>
      <c r="C6" s="8">
        <v>45000000</v>
      </c>
    </row>
    <row r="7" spans="1:3" x14ac:dyDescent="0.2">
      <c r="A7" t="s">
        <v>44</v>
      </c>
      <c r="B7" s="8">
        <v>298000000</v>
      </c>
      <c r="C7" s="8">
        <v>149000000</v>
      </c>
    </row>
    <row r="8" spans="1:3" x14ac:dyDescent="0.2">
      <c r="A8" t="s">
        <v>45</v>
      </c>
      <c r="B8" s="8">
        <v>81000000</v>
      </c>
      <c r="C8" s="8">
        <v>30000000</v>
      </c>
    </row>
    <row r="9" spans="1:3" x14ac:dyDescent="0.2">
      <c r="A9" t="s">
        <v>46</v>
      </c>
      <c r="B9" s="8">
        <v>88000000</v>
      </c>
      <c r="C9" s="8">
        <v>40000000</v>
      </c>
    </row>
    <row r="10" spans="1:3" x14ac:dyDescent="0.2">
      <c r="A10" t="s">
        <v>47</v>
      </c>
      <c r="B10" s="8">
        <v>209000000</v>
      </c>
      <c r="C10" s="8">
        <v>84000000</v>
      </c>
    </row>
    <row r="12" spans="1:3" x14ac:dyDescent="0.2">
      <c r="A12" t="s">
        <v>48</v>
      </c>
    </row>
    <row r="13" spans="1:3" x14ac:dyDescent="0.2">
      <c r="A13" t="s">
        <v>49</v>
      </c>
    </row>
    <row r="14" spans="1:3" x14ac:dyDescent="0.2">
      <c r="A14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"/>
  <sheetViews>
    <sheetView topLeftCell="A10" workbookViewId="0"/>
  </sheetViews>
  <sheetFormatPr baseColWidth="10" defaultColWidth="8.83203125" defaultRowHeight="15" x14ac:dyDescent="0.2"/>
  <cols>
    <col min="2" max="2" width="52.1640625" customWidth="1"/>
    <col min="3" max="3" width="17.33203125" customWidth="1"/>
    <col min="4" max="4" width="22.6640625" customWidth="1"/>
    <col min="5" max="5" width="47.6640625" customWidth="1"/>
  </cols>
  <sheetData>
    <row r="1" spans="1:5" x14ac:dyDescent="0.2">
      <c r="A1" t="s">
        <v>92</v>
      </c>
      <c r="E1" s="2" t="s">
        <v>94</v>
      </c>
    </row>
    <row r="2" spans="1:5" x14ac:dyDescent="0.2">
      <c r="A2" t="s">
        <v>99</v>
      </c>
      <c r="E2" t="s">
        <v>95</v>
      </c>
    </row>
    <row r="3" spans="1:5" x14ac:dyDescent="0.2">
      <c r="A3" t="s">
        <v>133</v>
      </c>
      <c r="E3" t="s">
        <v>96</v>
      </c>
    </row>
    <row r="4" spans="1:5" x14ac:dyDescent="0.2">
      <c r="A4" t="s">
        <v>134</v>
      </c>
      <c r="E4" t="s">
        <v>97</v>
      </c>
    </row>
    <row r="5" spans="1:5" x14ac:dyDescent="0.2">
      <c r="E5" t="s">
        <v>98</v>
      </c>
    </row>
    <row r="6" spans="1:5" x14ac:dyDescent="0.2">
      <c r="A6" t="s">
        <v>100</v>
      </c>
    </row>
    <row r="7" spans="1:5" x14ac:dyDescent="0.2">
      <c r="A7" t="s">
        <v>101</v>
      </c>
    </row>
    <row r="8" spans="1:5" x14ac:dyDescent="0.2">
      <c r="A8" t="s">
        <v>102</v>
      </c>
    </row>
    <row r="9" spans="1:5" x14ac:dyDescent="0.2">
      <c r="A9" t="s">
        <v>104</v>
      </c>
    </row>
    <row r="10" spans="1:5" x14ac:dyDescent="0.2">
      <c r="A10" t="s">
        <v>105</v>
      </c>
    </row>
    <row r="11" spans="1:5" x14ac:dyDescent="0.2">
      <c r="A11" t="s">
        <v>106</v>
      </c>
    </row>
    <row r="13" spans="1:5" x14ac:dyDescent="0.2">
      <c r="A13" t="s">
        <v>107</v>
      </c>
      <c r="E13" s="2" t="s">
        <v>126</v>
      </c>
    </row>
    <row r="14" spans="1:5" x14ac:dyDescent="0.2">
      <c r="A14" t="s">
        <v>108</v>
      </c>
      <c r="E14" t="s">
        <v>103</v>
      </c>
    </row>
    <row r="15" spans="1:5" x14ac:dyDescent="0.2">
      <c r="A15" t="s">
        <v>109</v>
      </c>
    </row>
    <row r="16" spans="1:5" x14ac:dyDescent="0.2">
      <c r="E16" s="2" t="s">
        <v>127</v>
      </c>
    </row>
    <row r="17" spans="1:5" x14ac:dyDescent="0.2">
      <c r="A17" t="s">
        <v>115</v>
      </c>
      <c r="E17" t="s">
        <v>128</v>
      </c>
    </row>
    <row r="18" spans="1:5" x14ac:dyDescent="0.2">
      <c r="A18" t="s">
        <v>110</v>
      </c>
    </row>
    <row r="19" spans="1:5" x14ac:dyDescent="0.2">
      <c r="A19" t="s">
        <v>116</v>
      </c>
      <c r="E19" s="2" t="s">
        <v>129</v>
      </c>
    </row>
    <row r="20" spans="1:5" x14ac:dyDescent="0.2">
      <c r="A20" t="s">
        <v>118</v>
      </c>
      <c r="E20" t="s">
        <v>130</v>
      </c>
    </row>
    <row r="21" spans="1:5" x14ac:dyDescent="0.2">
      <c r="A21" t="s">
        <v>137</v>
      </c>
    </row>
    <row r="22" spans="1:5" x14ac:dyDescent="0.2">
      <c r="A22" t="s">
        <v>119</v>
      </c>
    </row>
    <row r="23" spans="1:5" x14ac:dyDescent="0.2">
      <c r="A23" t="s">
        <v>120</v>
      </c>
    </row>
    <row r="25" spans="1:5" ht="32" x14ac:dyDescent="0.2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2">
      <c r="B26" t="s">
        <v>112</v>
      </c>
      <c r="C26">
        <v>500</v>
      </c>
      <c r="D26">
        <v>5900000</v>
      </c>
      <c r="E26">
        <v>1984</v>
      </c>
    </row>
    <row r="27" spans="1:5" x14ac:dyDescent="0.2">
      <c r="B27" t="s">
        <v>114</v>
      </c>
      <c r="C27">
        <v>500</v>
      </c>
      <c r="D27">
        <v>7050000</v>
      </c>
      <c r="E27">
        <v>1984</v>
      </c>
    </row>
    <row r="28" spans="1:5" x14ac:dyDescent="0.2">
      <c r="B28" t="s">
        <v>117</v>
      </c>
      <c r="C28">
        <v>500</v>
      </c>
      <c r="D28">
        <v>7050000</v>
      </c>
      <c r="E28">
        <v>1983</v>
      </c>
    </row>
    <row r="29" spans="1:5" x14ac:dyDescent="0.2">
      <c r="B29" t="s">
        <v>124</v>
      </c>
      <c r="C29">
        <v>1030</v>
      </c>
      <c r="D29">
        <v>6000000</v>
      </c>
      <c r="E29">
        <v>1999</v>
      </c>
    </row>
    <row r="30" spans="1:5" x14ac:dyDescent="0.2">
      <c r="B30" t="s">
        <v>121</v>
      </c>
      <c r="C30">
        <v>1800</v>
      </c>
      <c r="D30">
        <v>6000000</v>
      </c>
      <c r="E30">
        <v>2009</v>
      </c>
    </row>
    <row r="31" spans="1:5" x14ac:dyDescent="0.2">
      <c r="B31" t="s">
        <v>122</v>
      </c>
      <c r="C31">
        <v>2800</v>
      </c>
      <c r="D31">
        <v>22000000</v>
      </c>
      <c r="E31">
        <v>2014</v>
      </c>
    </row>
    <row r="33" spans="1:5" x14ac:dyDescent="0.2">
      <c r="A33" t="s">
        <v>125</v>
      </c>
    </row>
    <row r="34" spans="1:5" x14ac:dyDescent="0.2">
      <c r="A34" t="s">
        <v>138</v>
      </c>
    </row>
    <row r="35" spans="1:5" x14ac:dyDescent="0.2">
      <c r="A35" s="11">
        <v>10000000</v>
      </c>
    </row>
    <row r="37" spans="1:5" x14ac:dyDescent="0.2">
      <c r="A37" t="s">
        <v>136</v>
      </c>
    </row>
    <row r="42" spans="1:5" x14ac:dyDescent="0.2">
      <c r="A42" s="2" t="s">
        <v>139</v>
      </c>
      <c r="B42" s="17"/>
      <c r="E42" s="2" t="s">
        <v>141</v>
      </c>
    </row>
    <row r="43" spans="1:5" x14ac:dyDescent="0.2">
      <c r="A43" t="s">
        <v>140</v>
      </c>
      <c r="E43" t="s">
        <v>142</v>
      </c>
    </row>
    <row r="44" spans="1:5" x14ac:dyDescent="0.2">
      <c r="A44" t="s">
        <v>143</v>
      </c>
    </row>
    <row r="45" spans="1:5" x14ac:dyDescent="0.2">
      <c r="E45" s="2" t="s">
        <v>146</v>
      </c>
    </row>
    <row r="46" spans="1:5" x14ac:dyDescent="0.2">
      <c r="A46" t="s">
        <v>144</v>
      </c>
      <c r="E46" t="s">
        <v>147</v>
      </c>
    </row>
    <row r="47" spans="1:5" x14ac:dyDescent="0.2">
      <c r="A47" t="s">
        <v>145</v>
      </c>
      <c r="E47" t="s">
        <v>148</v>
      </c>
    </row>
    <row r="48" spans="1:5" x14ac:dyDescent="0.2">
      <c r="A48" t="s">
        <v>150</v>
      </c>
      <c r="E48" t="s">
        <v>149</v>
      </c>
    </row>
    <row r="49" spans="1:1" x14ac:dyDescent="0.2">
      <c r="A49" s="11">
        <v>30000</v>
      </c>
    </row>
    <row r="51" spans="1:1" x14ac:dyDescent="0.2">
      <c r="A51" t="s">
        <v>136</v>
      </c>
    </row>
    <row r="53" spans="1:1" x14ac:dyDescent="0.2">
      <c r="A53" t="s">
        <v>234</v>
      </c>
    </row>
    <row r="54" spans="1:1" x14ac:dyDescent="0.2">
      <c r="A54" t="s">
        <v>235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6.6640625" customWidth="1"/>
    <col min="2" max="2" width="12.6640625" customWidth="1"/>
  </cols>
  <sheetData>
    <row r="1" spans="1:3" x14ac:dyDescent="0.2">
      <c r="A1" s="1" t="s">
        <v>51</v>
      </c>
    </row>
    <row r="2" spans="1:3" x14ac:dyDescent="0.2">
      <c r="A2" s="2" t="s">
        <v>52</v>
      </c>
      <c r="B2" s="2" t="s">
        <v>39</v>
      </c>
      <c r="C2" s="2" t="s">
        <v>53</v>
      </c>
    </row>
    <row r="3" spans="1:3" x14ac:dyDescent="0.2">
      <c r="A3" t="s">
        <v>54</v>
      </c>
      <c r="B3" t="s">
        <v>55</v>
      </c>
      <c r="C3">
        <v>8700</v>
      </c>
    </row>
    <row r="4" spans="1:3" x14ac:dyDescent="0.2">
      <c r="A4" t="s">
        <v>56</v>
      </c>
      <c r="B4" t="s">
        <v>57</v>
      </c>
      <c r="C4">
        <v>4600</v>
      </c>
    </row>
    <row r="5" spans="1:3" x14ac:dyDescent="0.2">
      <c r="A5" t="s">
        <v>58</v>
      </c>
      <c r="B5" t="s">
        <v>59</v>
      </c>
      <c r="C5">
        <v>10500</v>
      </c>
    </row>
    <row r="6" spans="1:3" x14ac:dyDescent="0.2">
      <c r="A6" t="s">
        <v>60</v>
      </c>
      <c r="B6" t="s">
        <v>61</v>
      </c>
      <c r="C6">
        <v>6500</v>
      </c>
    </row>
    <row r="7" spans="1:3" x14ac:dyDescent="0.2">
      <c r="A7" t="s">
        <v>62</v>
      </c>
      <c r="B7" t="s">
        <v>63</v>
      </c>
      <c r="C7">
        <v>3000</v>
      </c>
    </row>
    <row r="8" spans="1:3" x14ac:dyDescent="0.2">
      <c r="A8" t="s">
        <v>64</v>
      </c>
      <c r="B8" t="s">
        <v>65</v>
      </c>
      <c r="C8">
        <v>10000</v>
      </c>
    </row>
    <row r="9" spans="1:3" x14ac:dyDescent="0.2">
      <c r="A9" t="s">
        <v>66</v>
      </c>
      <c r="B9" t="s">
        <v>67</v>
      </c>
      <c r="C9">
        <v>13000</v>
      </c>
    </row>
    <row r="10" spans="1:3" x14ac:dyDescent="0.2">
      <c r="A10" t="s">
        <v>68</v>
      </c>
      <c r="B10" t="s">
        <v>69</v>
      </c>
      <c r="C10">
        <v>9000</v>
      </c>
    </row>
    <row r="11" spans="1:3" x14ac:dyDescent="0.2">
      <c r="A11" t="s">
        <v>70</v>
      </c>
      <c r="B11" t="s">
        <v>71</v>
      </c>
      <c r="C11">
        <v>19000</v>
      </c>
    </row>
    <row r="12" spans="1:3" x14ac:dyDescent="0.2">
      <c r="A12" t="s">
        <v>72</v>
      </c>
      <c r="B12" t="s">
        <v>73</v>
      </c>
      <c r="C12">
        <v>5500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'Start Year psgr LDV EV Price'!B1*About!A122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2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2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2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2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2">
      <c r="A7" t="s">
        <v>216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2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>
      <selection activeCell="B3" sqref="B3"/>
    </sheetView>
  </sheetViews>
  <sheetFormatPr baseColWidth="10" defaultColWidth="9" defaultRowHeight="15" x14ac:dyDescent="0.2"/>
  <cols>
    <col min="1" max="1" width="24.33203125" style="5" customWidth="1"/>
    <col min="2" max="16384" width="9" style="5"/>
  </cols>
  <sheetData>
    <row r="1" spans="1:36" x14ac:dyDescent="0.2">
      <c r="A1" s="69" t="s">
        <v>233</v>
      </c>
      <c r="B1" s="5">
        <f>'AEO 53'!E1</f>
        <v>2020</v>
      </c>
      <c r="C1" s="5">
        <f>'AEO 53'!F1</f>
        <v>2021</v>
      </c>
      <c r="D1" s="5">
        <f>'AEO 53'!G1</f>
        <v>2022</v>
      </c>
      <c r="E1" s="5">
        <f>'AEO 53'!H1</f>
        <v>2023</v>
      </c>
      <c r="F1" s="5">
        <f>'AEO 53'!I1</f>
        <v>2024</v>
      </c>
      <c r="G1" s="5">
        <f>'AEO 53'!J1</f>
        <v>2025</v>
      </c>
      <c r="H1" s="5">
        <f>'AEO 53'!K1</f>
        <v>2026</v>
      </c>
      <c r="I1" s="5">
        <f>'AEO 53'!L1</f>
        <v>2027</v>
      </c>
      <c r="J1" s="5">
        <f>'AEO 53'!M1</f>
        <v>2028</v>
      </c>
      <c r="K1" s="5">
        <f>'AEO 53'!N1</f>
        <v>2029</v>
      </c>
      <c r="L1" s="5">
        <f>'AEO 53'!O1</f>
        <v>2030</v>
      </c>
      <c r="M1" s="5">
        <f>'AEO 53'!P1</f>
        <v>2031</v>
      </c>
      <c r="N1" s="5">
        <f>'AEO 53'!Q1</f>
        <v>2032</v>
      </c>
      <c r="O1" s="5">
        <f>'AEO 53'!R1</f>
        <v>2033</v>
      </c>
      <c r="P1" s="5">
        <f>'AEO 53'!S1</f>
        <v>2034</v>
      </c>
      <c r="Q1" s="5">
        <f>'AEO 53'!T1</f>
        <v>2035</v>
      </c>
      <c r="R1" s="5">
        <f>'AEO 53'!U1</f>
        <v>2036</v>
      </c>
      <c r="S1" s="5">
        <f>'AEO 53'!V1</f>
        <v>2037</v>
      </c>
      <c r="T1" s="5">
        <f>'AEO 53'!W1</f>
        <v>2038</v>
      </c>
      <c r="U1" s="5">
        <f>'AEO 53'!X1</f>
        <v>2039</v>
      </c>
      <c r="V1" s="5">
        <f>'AEO 53'!Y1</f>
        <v>2040</v>
      </c>
      <c r="W1" s="5">
        <f>'AEO 53'!Z1</f>
        <v>2041</v>
      </c>
      <c r="X1" s="5">
        <f>'AEO 53'!AA1</f>
        <v>2042</v>
      </c>
      <c r="Y1" s="5">
        <f>'AEO 53'!AB1</f>
        <v>2043</v>
      </c>
      <c r="Z1" s="5">
        <f>'AEO 53'!AC1</f>
        <v>2044</v>
      </c>
      <c r="AA1" s="5">
        <f>'AEO 53'!AD1</f>
        <v>2045</v>
      </c>
      <c r="AB1" s="5">
        <f>'AEO 53'!AE1</f>
        <v>2046</v>
      </c>
      <c r="AC1" s="5">
        <f>'AEO 53'!AF1</f>
        <v>2047</v>
      </c>
      <c r="AD1" s="5">
        <f>'AEO 53'!AG1</f>
        <v>2048</v>
      </c>
      <c r="AE1" s="5">
        <f>'AEO 53'!AH1</f>
        <v>2049</v>
      </c>
      <c r="AF1" s="5">
        <f>'AEO 53'!AI1</f>
        <v>2050</v>
      </c>
    </row>
    <row r="2" spans="1:36" x14ac:dyDescent="0.2">
      <c r="A2" s="5" t="s">
        <v>0</v>
      </c>
      <c r="B2" s="22">
        <f>'EV freight trucks'!B5*cpi_2018to2012</f>
        <v>65177.846652390654</v>
      </c>
      <c r="C2" s="22">
        <f>$B2*'BNVP-LDVs-psgr'!C2/'BNVP-LDVs-psgr'!$B2</f>
        <v>64550.985722392244</v>
      </c>
      <c r="D2" s="22">
        <f>$B2*'BNVP-LDVs-psgr'!D2/'BNVP-LDVs-psgr'!$B2</f>
        <v>64688.363415329848</v>
      </c>
      <c r="E2" s="22">
        <f>$B2*'BNVP-LDVs-psgr'!E2/'BNVP-LDVs-psgr'!$B2</f>
        <v>64526.81722693429</v>
      </c>
      <c r="F2" s="22">
        <f>$B2*'BNVP-LDVs-psgr'!F2/'BNVP-LDVs-psgr'!$B2</f>
        <v>64318.490282633458</v>
      </c>
      <c r="G2" s="22">
        <f>$B2*'BNVP-LDVs-psgr'!G2/'BNVP-LDVs-psgr'!$B2</f>
        <v>64154.36549549325</v>
      </c>
      <c r="H2" s="22">
        <f>$B2*'BNVP-LDVs-psgr'!H2/'BNVP-LDVs-psgr'!$B2</f>
        <v>63918.287647131918</v>
      </c>
      <c r="I2" s="22">
        <f>$B2*'BNVP-LDVs-psgr'!I2/'BNVP-LDVs-psgr'!$B2</f>
        <v>63646.69570920182</v>
      </c>
      <c r="J2" s="22">
        <f>$B2*'BNVP-LDVs-psgr'!J2/'BNVP-LDVs-psgr'!$B2</f>
        <v>63418.235533996354</v>
      </c>
      <c r="K2" s="22">
        <f>$B2*'BNVP-LDVs-psgr'!K2/'BNVP-LDVs-psgr'!$B2</f>
        <v>63233.023287452794</v>
      </c>
      <c r="L2" s="22">
        <f>$B2*'BNVP-LDVs-psgr'!L2/'BNVP-LDVs-psgr'!$B2</f>
        <v>63096.037471070391</v>
      </c>
      <c r="M2" s="22">
        <f>$B2*'BNVP-LDVs-psgr'!M2/'BNVP-LDVs-psgr'!$B2</f>
        <v>63005.58103550713</v>
      </c>
      <c r="N2" s="22">
        <f>$B2*'BNVP-LDVs-psgr'!N2/'BNVP-LDVs-psgr'!$B2</f>
        <v>62905.997671564415</v>
      </c>
      <c r="O2" s="22">
        <f>$B2*'BNVP-LDVs-psgr'!O2/'BNVP-LDVs-psgr'!$B2</f>
        <v>62829.79333060942</v>
      </c>
      <c r="P2" s="22">
        <f>$B2*'BNVP-LDVs-psgr'!P2/'BNVP-LDVs-psgr'!$B2</f>
        <v>62718.82484919946</v>
      </c>
      <c r="Q2" s="22">
        <f>$B2*'BNVP-LDVs-psgr'!Q2/'BNVP-LDVs-psgr'!$B2</f>
        <v>62625.422458046072</v>
      </c>
      <c r="R2" s="22">
        <f>$B2*'BNVP-LDVs-psgr'!R2/'BNVP-LDVs-psgr'!$B2</f>
        <v>62527.00236061278</v>
      </c>
      <c r="S2" s="22">
        <f>$B2*'BNVP-LDVs-psgr'!S2/'BNVP-LDVs-psgr'!$B2</f>
        <v>62441.938976305129</v>
      </c>
      <c r="T2" s="22">
        <f>$B2*'BNVP-LDVs-psgr'!T2/'BNVP-LDVs-psgr'!$B2</f>
        <v>62370.295384958197</v>
      </c>
      <c r="U2" s="22">
        <f>$B2*'BNVP-LDVs-psgr'!U2/'BNVP-LDVs-psgr'!$B2</f>
        <v>62316.752059677645</v>
      </c>
      <c r="V2" s="22">
        <f>$B2*'BNVP-LDVs-psgr'!V2/'BNVP-LDVs-psgr'!$B2</f>
        <v>62271.445869788469</v>
      </c>
      <c r="W2" s="22">
        <f>$B2*'BNVP-LDVs-psgr'!W2/'BNVP-LDVs-psgr'!$B2</f>
        <v>62329.126852388094</v>
      </c>
      <c r="X2" s="22">
        <f>$B2*'BNVP-LDVs-psgr'!X2/'BNVP-LDVs-psgr'!$B2</f>
        <v>62379.934569412027</v>
      </c>
      <c r="Y2" s="22">
        <f>$B2*'BNVP-LDVs-psgr'!Y2/'BNVP-LDVs-psgr'!$B2</f>
        <v>62423.826443331731</v>
      </c>
      <c r="Z2" s="22">
        <f>$B2*'BNVP-LDVs-psgr'!Z2/'BNVP-LDVs-psgr'!$B2</f>
        <v>62463.435390976614</v>
      </c>
      <c r="AA2" s="22">
        <f>$B2*'BNVP-LDVs-psgr'!AA2/'BNVP-LDVs-psgr'!$B2</f>
        <v>62500.979011695585</v>
      </c>
      <c r="AB2" s="22">
        <f>$B2*'BNVP-LDVs-psgr'!AB2/'BNVP-LDVs-psgr'!$B2</f>
        <v>62541.607815846153</v>
      </c>
      <c r="AC2" s="22">
        <f>$B2*'BNVP-LDVs-psgr'!AC2/'BNVP-LDVs-psgr'!$B2</f>
        <v>62578.259106081852</v>
      </c>
      <c r="AD2" s="22">
        <f>$B2*'BNVP-LDVs-psgr'!AD2/'BNVP-LDVs-psgr'!$B2</f>
        <v>62618.605674508864</v>
      </c>
      <c r="AE2" s="22">
        <f>$B2*'BNVP-LDVs-psgr'!AE2/'BNVP-LDVs-psgr'!$B2</f>
        <v>62655.277170786852</v>
      </c>
      <c r="AF2" s="22">
        <f>$B2*'BNVP-LDVs-psgr'!AF2/'BNVP-LDVs-psgr'!$B2</f>
        <v>62678.740357591676</v>
      </c>
      <c r="AG2" s="22"/>
      <c r="AH2" s="22"/>
      <c r="AI2" s="22"/>
      <c r="AJ2" s="22"/>
    </row>
    <row r="3" spans="1:36" x14ac:dyDescent="0.2">
      <c r="A3" s="5" t="s">
        <v>1</v>
      </c>
      <c r="B3" s="22">
        <f>B4*'BNVP-LDVs-psgr'!B3/'BNVP-LDVs-psgr'!B4</f>
        <v>57970.032431174746</v>
      </c>
      <c r="C3" s="22">
        <f>$B3*'BNVP-LDVs-psgr'!C3/'BNVP-LDVs-psgr'!$B3</f>
        <v>57206.964029302391</v>
      </c>
      <c r="D3" s="22">
        <f>$B3*'BNVP-LDVs-psgr'!D3/'BNVP-LDVs-psgr'!$B3</f>
        <v>57483.649080670868</v>
      </c>
      <c r="E3" s="22">
        <f>$B3*'BNVP-LDVs-psgr'!E3/'BNVP-LDVs-psgr'!$B3</f>
        <v>57819.089327175127</v>
      </c>
      <c r="F3" s="22">
        <f>$B3*'BNVP-LDVs-psgr'!F3/'BNVP-LDVs-psgr'!$B3</f>
        <v>58082.835787262484</v>
      </c>
      <c r="G3" s="22">
        <f>$B3*'BNVP-LDVs-psgr'!G3/'BNVP-LDVs-psgr'!$B3</f>
        <v>58372.234680265901</v>
      </c>
      <c r="H3" s="22">
        <f>$B3*'BNVP-LDVs-psgr'!H3/'BNVP-LDVs-psgr'!$B3</f>
        <v>58670.439908087857</v>
      </c>
      <c r="I3" s="22">
        <f>$B3*'BNVP-LDVs-psgr'!I3/'BNVP-LDVs-psgr'!$B3</f>
        <v>58742.590528996727</v>
      </c>
      <c r="J3" s="22">
        <f>$B3*'BNVP-LDVs-psgr'!J3/'BNVP-LDVs-psgr'!$B3</f>
        <v>58845.857095955653</v>
      </c>
      <c r="K3" s="22">
        <f>$B3*'BNVP-LDVs-psgr'!K3/'BNVP-LDVs-psgr'!$B3</f>
        <v>58926.33158623123</v>
      </c>
      <c r="L3" s="22">
        <f>$B3*'BNVP-LDVs-psgr'!L3/'BNVP-LDVs-psgr'!$B3</f>
        <v>58935.214020735584</v>
      </c>
      <c r="M3" s="22">
        <f>$B3*'BNVP-LDVs-psgr'!M3/'BNVP-LDVs-psgr'!$B3</f>
        <v>59121.413361047096</v>
      </c>
      <c r="N3" s="22">
        <f>$B3*'BNVP-LDVs-psgr'!N3/'BNVP-LDVs-psgr'!$B3</f>
        <v>59174.930890597585</v>
      </c>
      <c r="O3" s="22">
        <f>$B3*'BNVP-LDVs-psgr'!O3/'BNVP-LDVs-psgr'!$B3</f>
        <v>59272.788571189325</v>
      </c>
      <c r="P3" s="22">
        <f>$B3*'BNVP-LDVs-psgr'!P3/'BNVP-LDVs-psgr'!$B3</f>
        <v>59308.381228416627</v>
      </c>
      <c r="Q3" s="22">
        <f>$B3*'BNVP-LDVs-psgr'!Q3/'BNVP-LDVs-psgr'!$B3</f>
        <v>59423.247815784314</v>
      </c>
      <c r="R3" s="22">
        <f>$B3*'BNVP-LDVs-psgr'!R3/'BNVP-LDVs-psgr'!$B3</f>
        <v>59459.055227110504</v>
      </c>
      <c r="S3" s="22">
        <f>$B3*'BNVP-LDVs-psgr'!S3/'BNVP-LDVs-psgr'!$B3</f>
        <v>59501.255035087015</v>
      </c>
      <c r="T3" s="22">
        <f>$B3*'BNVP-LDVs-psgr'!T3/'BNVP-LDVs-psgr'!$B3</f>
        <v>59550.335715042434</v>
      </c>
      <c r="U3" s="22">
        <f>$B3*'BNVP-LDVs-psgr'!U3/'BNVP-LDVs-psgr'!$B3</f>
        <v>59621.14306787114</v>
      </c>
      <c r="V3" s="22">
        <f>$B3*'BNVP-LDVs-psgr'!V3/'BNVP-LDVs-psgr'!$B3</f>
        <v>59659.509118793714</v>
      </c>
      <c r="W3" s="22">
        <f>$B3*'BNVP-LDVs-psgr'!W3/'BNVP-LDVs-psgr'!$B3</f>
        <v>59712.978500923658</v>
      </c>
      <c r="X3" s="22">
        <f>$B3*'BNVP-LDVs-psgr'!X3/'BNVP-LDVs-psgr'!$B3</f>
        <v>59772.439705082099</v>
      </c>
      <c r="Y3" s="22">
        <f>$B3*'BNVP-LDVs-psgr'!Y3/'BNVP-LDVs-psgr'!$B3</f>
        <v>59816.318277395199</v>
      </c>
      <c r="Z3" s="22">
        <f>$B3*'BNVP-LDVs-psgr'!Z3/'BNVP-LDVs-psgr'!$B3</f>
        <v>59861.299155316367</v>
      </c>
      <c r="AA3" s="22">
        <f>$B3*'BNVP-LDVs-psgr'!AA3/'BNVP-LDVs-psgr'!$B3</f>
        <v>59901.791999501111</v>
      </c>
      <c r="AB3" s="22">
        <f>$B3*'BNVP-LDVs-psgr'!AB3/'BNVP-LDVs-psgr'!$B3</f>
        <v>59966.324983895443</v>
      </c>
      <c r="AC3" s="22">
        <f>$B3*'BNVP-LDVs-psgr'!AC3/'BNVP-LDVs-psgr'!$B3</f>
        <v>60008.390737171496</v>
      </c>
      <c r="AD3" s="22">
        <f>$B3*'BNVP-LDVs-psgr'!AD3/'BNVP-LDVs-psgr'!$B3</f>
        <v>60064.731010890326</v>
      </c>
      <c r="AE3" s="22">
        <f>$B3*'BNVP-LDVs-psgr'!AE3/'BNVP-LDVs-psgr'!$B3</f>
        <v>60095.404910414465</v>
      </c>
      <c r="AF3" s="22">
        <f>$B3*'BNVP-LDVs-psgr'!AF3/'BNVP-LDVs-psgr'!$B3</f>
        <v>60115.75772145619</v>
      </c>
      <c r="AG3" s="22"/>
      <c r="AH3" s="22"/>
      <c r="AI3" s="22"/>
      <c r="AJ3" s="22"/>
    </row>
    <row r="4" spans="1:36" x14ac:dyDescent="0.2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2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2">
      <c r="A6" s="5" t="s">
        <v>4</v>
      </c>
      <c r="B6" s="22">
        <f>B4*'BNVP-LDVs-psgr'!B6/'BNVP-LDVs-psgr'!B4</f>
        <v>58939.839721143748</v>
      </c>
      <c r="C6" s="22">
        <f>$B6*'BNVP-LDVs-psgr'!C6/'BNVP-LDVs-psgr'!$B6</f>
        <v>57610.524263719359</v>
      </c>
      <c r="D6" s="22">
        <f>$B6*'BNVP-LDVs-psgr'!D6/'BNVP-LDVs-psgr'!$B6</f>
        <v>57574.276675115965</v>
      </c>
      <c r="E6" s="22">
        <f>$B6*'BNVP-LDVs-psgr'!E6/'BNVP-LDVs-psgr'!$B6</f>
        <v>57502.439093144407</v>
      </c>
      <c r="F6" s="22">
        <f>$B6*'BNVP-LDVs-psgr'!F6/'BNVP-LDVs-psgr'!$B6</f>
        <v>57323.470524310949</v>
      </c>
      <c r="G6" s="22">
        <f>$B6*'BNVP-LDVs-psgr'!G6/'BNVP-LDVs-psgr'!$B6</f>
        <v>57734.46647489423</v>
      </c>
      <c r="H6" s="22">
        <f>$B6*'BNVP-LDVs-psgr'!H6/'BNVP-LDVs-psgr'!$B6</f>
        <v>58022.771737909992</v>
      </c>
      <c r="I6" s="22">
        <f>$B6*'BNVP-LDVs-psgr'!I6/'BNVP-LDVs-psgr'!$B6</f>
        <v>58174.291456612686</v>
      </c>
      <c r="J6" s="22">
        <f>$B6*'BNVP-LDVs-psgr'!J6/'BNVP-LDVs-psgr'!$B6</f>
        <v>58326.411587830953</v>
      </c>
      <c r="K6" s="22">
        <f>$B6*'BNVP-LDVs-psgr'!K6/'BNVP-LDVs-psgr'!$B6</f>
        <v>58458.700141669942</v>
      </c>
      <c r="L6" s="22">
        <f>$B6*'BNVP-LDVs-psgr'!L6/'BNVP-LDVs-psgr'!$B6</f>
        <v>58557.54776712897</v>
      </c>
      <c r="M6" s="22">
        <f>$B6*'BNVP-LDVs-psgr'!M6/'BNVP-LDVs-psgr'!$B6</f>
        <v>58756.577925317048</v>
      </c>
      <c r="N6" s="22">
        <f>$B6*'BNVP-LDVs-psgr'!N6/'BNVP-LDVs-psgr'!$B6</f>
        <v>58904.695521628579</v>
      </c>
      <c r="O6" s="22">
        <f>$B6*'BNVP-LDVs-psgr'!O6/'BNVP-LDVs-psgr'!$B6</f>
        <v>59078.956628218351</v>
      </c>
      <c r="P6" s="22">
        <f>$B6*'BNVP-LDVs-psgr'!P6/'BNVP-LDVs-psgr'!$B6</f>
        <v>59181.703877304666</v>
      </c>
      <c r="Q6" s="22">
        <f>$B6*'BNVP-LDVs-psgr'!Q6/'BNVP-LDVs-psgr'!$B6</f>
        <v>59308.620451573086</v>
      </c>
      <c r="R6" s="22">
        <f>$B6*'BNVP-LDVs-psgr'!R6/'BNVP-LDVs-psgr'!$B6</f>
        <v>59394.753603800418</v>
      </c>
      <c r="S6" s="22">
        <f>$B6*'BNVP-LDVs-psgr'!S6/'BNVP-LDVs-psgr'!$B6</f>
        <v>59471.074814820677</v>
      </c>
      <c r="T6" s="22">
        <f>$B6*'BNVP-LDVs-psgr'!T6/'BNVP-LDVs-psgr'!$B6</f>
        <v>59540.210516239684</v>
      </c>
      <c r="U6" s="22">
        <f>$B6*'BNVP-LDVs-psgr'!U6/'BNVP-LDVs-psgr'!$B6</f>
        <v>59613.919579551184</v>
      </c>
      <c r="V6" s="22">
        <f>$B6*'BNVP-LDVs-psgr'!V6/'BNVP-LDVs-psgr'!$B6</f>
        <v>59668.269677877659</v>
      </c>
      <c r="W6" s="22">
        <f>$B6*'BNVP-LDVs-psgr'!W6/'BNVP-LDVs-psgr'!$B6</f>
        <v>59754.634263716347</v>
      </c>
      <c r="X6" s="22">
        <f>$B6*'BNVP-LDVs-psgr'!X6/'BNVP-LDVs-psgr'!$B6</f>
        <v>59838.85315405306</v>
      </c>
      <c r="Y6" s="22">
        <f>$B6*'BNVP-LDVs-psgr'!Y6/'BNVP-LDVs-psgr'!$B6</f>
        <v>59916.338919709822</v>
      </c>
      <c r="Z6" s="22">
        <f>$B6*'BNVP-LDVs-psgr'!Z6/'BNVP-LDVs-psgr'!$B6</f>
        <v>59992.327510823008</v>
      </c>
      <c r="AA6" s="22">
        <f>$B6*'BNVP-LDVs-psgr'!AA6/'BNVP-LDVs-psgr'!$B6</f>
        <v>60066.334694899931</v>
      </c>
      <c r="AB6" s="22">
        <f>$B6*'BNVP-LDVs-psgr'!AB6/'BNVP-LDVs-psgr'!$B6</f>
        <v>60148.950964047894</v>
      </c>
      <c r="AC6" s="22">
        <f>$B6*'BNVP-LDVs-psgr'!AC6/'BNVP-LDVs-psgr'!$B6</f>
        <v>60223.771162809608</v>
      </c>
      <c r="AD6" s="22">
        <f>$B6*'BNVP-LDVs-psgr'!AD6/'BNVP-LDVs-psgr'!$B6</f>
        <v>60305.271312834186</v>
      </c>
      <c r="AE6" s="22">
        <f>$B6*'BNVP-LDVs-psgr'!AE6/'BNVP-LDVs-psgr'!$B6</f>
        <v>60378.438997949823</v>
      </c>
      <c r="AF6" s="22">
        <f>$B6*'BNVP-LDVs-psgr'!AF6/'BNVP-LDVs-psgr'!$B6</f>
        <v>60439.739358657105</v>
      </c>
      <c r="AG6" s="22"/>
      <c r="AH6" s="22"/>
      <c r="AI6" s="22"/>
      <c r="AJ6" s="22"/>
    </row>
    <row r="7" spans="1:36" x14ac:dyDescent="0.2">
      <c r="A7" s="5" t="s">
        <v>216</v>
      </c>
      <c r="B7" s="22">
        <f>B4*'BNVP-LDVs-psgr'!B7/'BNVP-LDVs-psgr'!B4</f>
        <v>60108.684984485626</v>
      </c>
      <c r="C7" s="22">
        <f>$B7*'BNVP-LDVs-psgr'!C7/'BNVP-LDVs-psgr'!$B7</f>
        <v>60351.899225842455</v>
      </c>
      <c r="D7" s="22">
        <f>$B7*'BNVP-LDVs-psgr'!D7/'BNVP-LDVs-psgr'!$B7</f>
        <v>60458.694741257161</v>
      </c>
      <c r="E7" s="22">
        <f>$B7*'BNVP-LDVs-psgr'!E7/'BNVP-LDVs-psgr'!$B7</f>
        <v>60690.519256487671</v>
      </c>
      <c r="F7" s="22">
        <f>$B7*'BNVP-LDVs-psgr'!F7/'BNVP-LDVs-psgr'!$B7</f>
        <v>60984.454988852864</v>
      </c>
      <c r="G7" s="22">
        <f>$B7*'BNVP-LDVs-psgr'!G7/'BNVP-LDVs-psgr'!$B7</f>
        <v>61237.471340497628</v>
      </c>
      <c r="H7" s="22">
        <f>$B7*'BNVP-LDVs-psgr'!H7/'BNVP-LDVs-psgr'!$B7</f>
        <v>61504.061807560654</v>
      </c>
      <c r="I7" s="22">
        <f>$B7*'BNVP-LDVs-psgr'!I7/'BNVP-LDVs-psgr'!$B7</f>
        <v>61611.885020727888</v>
      </c>
      <c r="J7" s="22">
        <f>$B7*'BNVP-LDVs-psgr'!J7/'BNVP-LDVs-psgr'!$B7</f>
        <v>61696.380203669745</v>
      </c>
      <c r="K7" s="22">
        <f>$B7*'BNVP-LDVs-psgr'!K7/'BNVP-LDVs-psgr'!$B7</f>
        <v>61787.473914939925</v>
      </c>
      <c r="L7" s="22">
        <f>$B7*'BNVP-LDVs-psgr'!L7/'BNVP-LDVs-psgr'!$B7</f>
        <v>61861.879232223146</v>
      </c>
      <c r="M7" s="22">
        <f>$B7*'BNVP-LDVs-psgr'!M7/'BNVP-LDVs-psgr'!$B7</f>
        <v>61952.896397729688</v>
      </c>
      <c r="N7" s="22">
        <f>$B7*'BNVP-LDVs-psgr'!N7/'BNVP-LDVs-psgr'!$B7</f>
        <v>62037.343385190739</v>
      </c>
      <c r="O7" s="22">
        <f>$B7*'BNVP-LDVs-psgr'!O7/'BNVP-LDVs-psgr'!$B7</f>
        <v>62123.937906576044</v>
      </c>
      <c r="P7" s="22">
        <f>$B7*'BNVP-LDVs-psgr'!P7/'BNVP-LDVs-psgr'!$B7</f>
        <v>62179.032428710685</v>
      </c>
      <c r="Q7" s="22">
        <f>$B7*'BNVP-LDVs-psgr'!Q7/'BNVP-LDVs-psgr'!$B7</f>
        <v>62240.16839611606</v>
      </c>
      <c r="R7" s="22">
        <f>$B7*'BNVP-LDVs-psgr'!R7/'BNVP-LDVs-psgr'!$B7</f>
        <v>62296.68184990625</v>
      </c>
      <c r="S7" s="22">
        <f>$B7*'BNVP-LDVs-psgr'!S7/'BNVP-LDVs-psgr'!$B7</f>
        <v>62349.587730206527</v>
      </c>
      <c r="T7" s="22">
        <f>$B7*'BNVP-LDVs-psgr'!T7/'BNVP-LDVs-psgr'!$B7</f>
        <v>62400.697620089624</v>
      </c>
      <c r="U7" s="22">
        <f>$B7*'BNVP-LDVs-psgr'!U7/'BNVP-LDVs-psgr'!$B7</f>
        <v>62455.047947300016</v>
      </c>
      <c r="V7" s="22">
        <f>$B7*'BNVP-LDVs-psgr'!V7/'BNVP-LDVs-psgr'!$B7</f>
        <v>62505.882839439684</v>
      </c>
      <c r="W7" s="22">
        <f>$B7*'BNVP-LDVs-psgr'!W7/'BNVP-LDVs-psgr'!$B7</f>
        <v>62556.230106714691</v>
      </c>
      <c r="X7" s="22">
        <f>$B7*'BNVP-LDVs-psgr'!X7/'BNVP-LDVs-psgr'!$B7</f>
        <v>62607.746823156369</v>
      </c>
      <c r="Y7" s="22">
        <f>$B7*'BNVP-LDVs-psgr'!Y7/'BNVP-LDVs-psgr'!$B7</f>
        <v>62656.877863298054</v>
      </c>
      <c r="Z7" s="22">
        <f>$B7*'BNVP-LDVs-psgr'!Z7/'BNVP-LDVs-psgr'!$B7</f>
        <v>62704.181727711431</v>
      </c>
      <c r="AA7" s="22">
        <f>$B7*'BNVP-LDVs-psgr'!AA7/'BNVP-LDVs-psgr'!$B7</f>
        <v>62750.820777992478</v>
      </c>
      <c r="AB7" s="22">
        <f>$B7*'BNVP-LDVs-psgr'!AB7/'BNVP-LDVs-psgr'!$B7</f>
        <v>62799.406075189705</v>
      </c>
      <c r="AC7" s="22">
        <f>$B7*'BNVP-LDVs-psgr'!AC7/'BNVP-LDVs-psgr'!$B7</f>
        <v>62846.212392139452</v>
      </c>
      <c r="AD7" s="22">
        <f>$B7*'BNVP-LDVs-psgr'!AD7/'BNVP-LDVs-psgr'!$B7</f>
        <v>62896.252058845777</v>
      </c>
      <c r="AE7" s="22">
        <f>$B7*'BNVP-LDVs-psgr'!AE7/'BNVP-LDVs-psgr'!$B7</f>
        <v>62942.095883693502</v>
      </c>
      <c r="AF7" s="22">
        <f>$B7*'BNVP-LDVs-psgr'!AF7/'BNVP-LDVs-psgr'!$B7</f>
        <v>62960.006174870367</v>
      </c>
      <c r="AG7" s="22"/>
      <c r="AH7" s="22"/>
      <c r="AI7" s="22"/>
      <c r="AJ7" s="22"/>
    </row>
    <row r="8" spans="1:36" x14ac:dyDescent="0.2">
      <c r="A8" s="5" t="s">
        <v>217</v>
      </c>
      <c r="B8" s="22">
        <f>B5*'BNVP-LDVs-psgr'!B8/'BNVP-LDVs-psgr'!B5</f>
        <v>85721.309351936332</v>
      </c>
      <c r="C8" s="22">
        <f>$B8*'BNVP-LDVs-psgr'!C8/'BNVP-LDVs-psgr'!$B8</f>
        <v>83828.632711883547</v>
      </c>
      <c r="D8" s="22">
        <f>$B8*'BNVP-LDVs-psgr'!D8/'BNVP-LDVs-psgr'!$B8</f>
        <v>82201.390788683086</v>
      </c>
      <c r="E8" s="22">
        <f>$B8*'BNVP-LDVs-psgr'!E8/'BNVP-LDVs-psgr'!$B8</f>
        <v>80761.495455941913</v>
      </c>
      <c r="F8" s="22">
        <f>$B8*'BNVP-LDVs-psgr'!F8/'BNVP-LDVs-psgr'!$B8</f>
        <v>79145.880535595177</v>
      </c>
      <c r="G8" s="22">
        <f>$B8*'BNVP-LDVs-psgr'!G8/'BNVP-LDVs-psgr'!$B8</f>
        <v>77522.466106367996</v>
      </c>
      <c r="H8" s="22">
        <f>$B8*'BNVP-LDVs-psgr'!H8/'BNVP-LDVs-psgr'!$B8</f>
        <v>76031.677516489828</v>
      </c>
      <c r="I8" s="22">
        <f>$B8*'BNVP-LDVs-psgr'!I8/'BNVP-LDVs-psgr'!$B8</f>
        <v>74719.213893221371</v>
      </c>
      <c r="J8" s="22">
        <f>$B8*'BNVP-LDVs-psgr'!J8/'BNVP-LDVs-psgr'!$B8</f>
        <v>73459.84693082454</v>
      </c>
      <c r="K8" s="22">
        <f>$B8*'BNVP-LDVs-psgr'!K8/'BNVP-LDVs-psgr'!$B8</f>
        <v>72261.323449747928</v>
      </c>
      <c r="L8" s="22">
        <f>$B8*'BNVP-LDVs-psgr'!L8/'BNVP-LDVs-psgr'!$B8</f>
        <v>71127.013401452903</v>
      </c>
      <c r="M8" s="22">
        <f>$B8*'BNVP-LDVs-psgr'!M8/'BNVP-LDVs-psgr'!$B8</f>
        <v>70025.702121635666</v>
      </c>
      <c r="N8" s="22">
        <f>$B8*'BNVP-LDVs-psgr'!N8/'BNVP-LDVs-psgr'!$B8</f>
        <v>68992.155354372662</v>
      </c>
      <c r="O8" s="22">
        <f>$B8*'BNVP-LDVs-psgr'!O8/'BNVP-LDVs-psgr'!$B8</f>
        <v>68002.231733312103</v>
      </c>
      <c r="P8" s="22">
        <f>$B8*'BNVP-LDVs-psgr'!P8/'BNVP-LDVs-psgr'!$B8</f>
        <v>67038.615682413918</v>
      </c>
      <c r="Q8" s="22">
        <f>$B8*'BNVP-LDVs-psgr'!Q8/'BNVP-LDVs-psgr'!$B8</f>
        <v>66103.889424542052</v>
      </c>
      <c r="R8" s="22">
        <f>$B8*'BNVP-LDVs-psgr'!R8/'BNVP-LDVs-psgr'!$B8</f>
        <v>65223.15220238694</v>
      </c>
      <c r="S8" s="22">
        <f>$B8*'BNVP-LDVs-psgr'!S8/'BNVP-LDVs-psgr'!$B8</f>
        <v>64382.229380791876</v>
      </c>
      <c r="T8" s="22">
        <f>$B8*'BNVP-LDVs-psgr'!T8/'BNVP-LDVs-psgr'!$B8</f>
        <v>63578.777334779588</v>
      </c>
      <c r="U8" s="22">
        <f>$B8*'BNVP-LDVs-psgr'!U8/'BNVP-LDVs-psgr'!$B8</f>
        <v>62811.202348992381</v>
      </c>
      <c r="V8" s="22">
        <f>$B8*'BNVP-LDVs-psgr'!V8/'BNVP-LDVs-psgr'!$B8</f>
        <v>62084.274071947722</v>
      </c>
      <c r="W8" s="22">
        <f>$B8*'BNVP-LDVs-psgr'!W8/'BNVP-LDVs-psgr'!$B8</f>
        <v>61391.220895865124</v>
      </c>
      <c r="X8" s="22">
        <f>$B8*'BNVP-LDVs-psgr'!X8/'BNVP-LDVs-psgr'!$B8</f>
        <v>60729.121879708495</v>
      </c>
      <c r="Y8" s="22">
        <f>$B8*'BNVP-LDVs-psgr'!Y8/'BNVP-LDVs-psgr'!$B8</f>
        <v>60101.054877795941</v>
      </c>
      <c r="Z8" s="22">
        <f>$B8*'BNVP-LDVs-psgr'!Z8/'BNVP-LDVs-psgr'!$B8</f>
        <v>59501.234093301478</v>
      </c>
      <c r="AA8" s="22">
        <f>$B8*'BNVP-LDVs-psgr'!AA8/'BNVP-LDVs-psgr'!$B8</f>
        <v>58930.635651247117</v>
      </c>
      <c r="AB8" s="22">
        <f>$B8*'BNVP-LDVs-psgr'!AB8/'BNVP-LDVs-psgr'!$B8</f>
        <v>58381.770096510903</v>
      </c>
      <c r="AC8" s="22">
        <f>$B8*'BNVP-LDVs-psgr'!AC8/'BNVP-LDVs-psgr'!$B8</f>
        <v>57862.837149239487</v>
      </c>
      <c r="AD8" s="22">
        <f>$B8*'BNVP-LDVs-psgr'!AD8/'BNVP-LDVs-psgr'!$B8</f>
        <v>57366.793925572041</v>
      </c>
      <c r="AE8" s="22">
        <f>$B8*'BNVP-LDVs-psgr'!AE8/'BNVP-LDVs-psgr'!$B8</f>
        <v>56897.605241424091</v>
      </c>
      <c r="AF8" s="22">
        <f>$B8*'BNVP-LDVs-psgr'!AF8/'BNVP-LDVs-psgr'!$B8</f>
        <v>56425.014264258331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G14" sqref="G14"/>
    </sheetView>
  </sheetViews>
  <sheetFormatPr baseColWidth="10" defaultColWidth="8.83203125" defaultRowHeight="15" x14ac:dyDescent="0.2"/>
  <sheetData>
    <row r="1" spans="1:11" x14ac:dyDescent="0.2">
      <c r="A1" t="s">
        <v>1303</v>
      </c>
    </row>
    <row r="2" spans="1:11" x14ac:dyDescent="0.2">
      <c r="A2" t="s">
        <v>1304</v>
      </c>
    </row>
    <row r="3" spans="1:11" x14ac:dyDescent="0.2">
      <c r="A3" t="s">
        <v>1305</v>
      </c>
    </row>
    <row r="4" spans="1:11" x14ac:dyDescent="0.2">
      <c r="A4" t="s">
        <v>258</v>
      </c>
    </row>
    <row r="5" spans="1:11" x14ac:dyDescent="0.2">
      <c r="A5" t="s">
        <v>1282</v>
      </c>
      <c r="B5" t="s">
        <v>1306</v>
      </c>
      <c r="C5" t="s">
        <v>1307</v>
      </c>
      <c r="D5" t="s">
        <v>1308</v>
      </c>
      <c r="E5" t="s">
        <v>1309</v>
      </c>
      <c r="F5" t="s">
        <v>1310</v>
      </c>
      <c r="G5" t="s">
        <v>1311</v>
      </c>
      <c r="H5" t="s">
        <v>1312</v>
      </c>
      <c r="I5" t="s">
        <v>1313</v>
      </c>
      <c r="J5" t="s">
        <v>1314</v>
      </c>
      <c r="K5" t="s">
        <v>1315</v>
      </c>
    </row>
    <row r="6" spans="1:11" x14ac:dyDescent="0.2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10">
        <f>887308*cpi_2020to2012</f>
        <v>787140.3957018829</v>
      </c>
      <c r="C2" s="4">
        <f>$B$2*('BNVP-LDVs-psgr'!C2/'BNVP-LDVs-psgr'!$B$2)</f>
        <v>779569.91607065825</v>
      </c>
      <c r="D2" s="4">
        <f>$B$2*('BNVP-LDVs-psgr'!D2/'BNVP-LDVs-psgr'!$B$2)</f>
        <v>781229.00020941847</v>
      </c>
      <c r="E2" s="4">
        <f>$B$2*('BNVP-LDVs-psgr'!E2/'BNVP-LDVs-psgr'!$B$2)</f>
        <v>779278.03777066246</v>
      </c>
      <c r="F2" s="4">
        <f>$B$2*('BNVP-LDVs-psgr'!F2/'BNVP-LDVs-psgr'!$B$2)</f>
        <v>776762.113084674</v>
      </c>
      <c r="G2" s="4">
        <f>$B$2*('BNVP-LDVs-psgr'!G2/'BNVP-LDVs-psgr'!$B$2)</f>
        <v>774780.00940176123</v>
      </c>
      <c r="H2" s="4">
        <f>$B$2*('BNVP-LDVs-psgr'!H2/'BNVP-LDVs-psgr'!$B$2)</f>
        <v>771928.94235183788</v>
      </c>
      <c r="I2" s="4">
        <f>$B$2*('BNVP-LDVs-psgr'!I2/'BNVP-LDVs-psgr'!$B$2)</f>
        <v>768648.97843047837</v>
      </c>
      <c r="J2" s="4">
        <f>$B$2*('BNVP-LDVs-psgr'!J2/'BNVP-LDVs-psgr'!$B$2)</f>
        <v>765889.90856319002</v>
      </c>
      <c r="K2" s="4">
        <f>$B$2*('BNVP-LDVs-psgr'!K2/'BNVP-LDVs-psgr'!$B$2)</f>
        <v>763653.13566379284</v>
      </c>
      <c r="L2" s="4">
        <f>$B$2*('BNVP-LDVs-psgr'!L2/'BNVP-LDVs-psgr'!$B$2)</f>
        <v>761998.78414328536</v>
      </c>
      <c r="M2" s="4">
        <f>$B$2*('BNVP-LDVs-psgr'!M2/'BNVP-LDVs-psgr'!$B$2)</f>
        <v>760906.35906114383</v>
      </c>
      <c r="N2" s="4">
        <f>$B$2*('BNVP-LDVs-psgr'!N2/'BNVP-LDVs-psgr'!$B$2)</f>
        <v>759703.70980951632</v>
      </c>
      <c r="O2" s="4">
        <f>$B$2*('BNVP-LDVs-psgr'!O2/'BNVP-LDVs-psgr'!$B$2)</f>
        <v>758783.404549764</v>
      </c>
      <c r="P2" s="4">
        <f>$B$2*('BNVP-LDVs-psgr'!P2/'BNVP-LDVs-psgr'!$B$2)</f>
        <v>757443.25941067538</v>
      </c>
      <c r="Q2" s="4">
        <f>$B$2*('BNVP-LDVs-psgr'!Q2/'BNVP-LDVs-psgr'!$B$2)</f>
        <v>756315.25658597203</v>
      </c>
      <c r="R2" s="4">
        <f>$B$2*('BNVP-LDVs-psgr'!R2/'BNVP-LDVs-psgr'!$B$2)</f>
        <v>755126.65588162804</v>
      </c>
      <c r="S2" s="4">
        <f>$B$2*('BNVP-LDVs-psgr'!S2/'BNVP-LDVs-psgr'!$B$2)</f>
        <v>754099.36164865387</v>
      </c>
      <c r="T2" s="4">
        <f>$B$2*('BNVP-LDVs-psgr'!T2/'BNVP-LDVs-psgr'!$B$2)</f>
        <v>753234.13569016079</v>
      </c>
      <c r="U2" s="4">
        <f>$B$2*('BNVP-LDVs-psgr'!U2/'BNVP-LDVs-psgr'!$B$2)</f>
        <v>752587.503185204</v>
      </c>
      <c r="V2" s="4">
        <f>$B$2*('BNVP-LDVs-psgr'!V2/'BNVP-LDVs-psgr'!$B$2)</f>
        <v>752040.34898989426</v>
      </c>
      <c r="W2" s="4">
        <f>$B$2*('BNVP-LDVs-psgr'!W2/'BNVP-LDVs-psgr'!$B$2)</f>
        <v>752736.95119140728</v>
      </c>
      <c r="X2" s="4">
        <f>$B$2*('BNVP-LDVs-psgr'!X2/'BNVP-LDVs-psgr'!$B$2)</f>
        <v>753350.5462783426</v>
      </c>
      <c r="Y2" s="4">
        <f>$B$2*('BNVP-LDVs-psgr'!Y2/'BNVP-LDVs-psgr'!$B$2)</f>
        <v>753880.62005002634</v>
      </c>
      <c r="Z2" s="4">
        <f>$B$2*('BNVP-LDVs-psgr'!Z2/'BNVP-LDVs-psgr'!$B$2)</f>
        <v>754358.96973974234</v>
      </c>
      <c r="AA2" s="4">
        <f>$B$2*('BNVP-LDVs-psgr'!AA2/'BNVP-LDVs-psgr'!$B$2)</f>
        <v>754812.37687094789</v>
      </c>
      <c r="AB2" s="4">
        <f>$B$2*('BNVP-LDVs-psgr'!AB2/'BNVP-LDVs-psgr'!$B$2)</f>
        <v>755303.04317274422</v>
      </c>
      <c r="AC2" s="4">
        <f>$B$2*('BNVP-LDVs-psgr'!AC2/'BNVP-LDVs-psgr'!$B$2)</f>
        <v>755745.67379926611</v>
      </c>
      <c r="AD2" s="4">
        <f>$B$2*('BNVP-LDVs-psgr'!AD2/'BNVP-LDVs-psgr'!$B$2)</f>
        <v>756232.93159417657</v>
      </c>
      <c r="AE2" s="4">
        <f>$B$2*('BNVP-LDVs-psgr'!AE2/'BNVP-LDVs-psgr'!$B$2)</f>
        <v>756675.8062452093</v>
      </c>
      <c r="AF2" s="4">
        <f>$B$2*('BNVP-LDVs-psgr'!AF2/'BNVP-LDVs-psgr'!$B$2)</f>
        <v>756959.16666741646</v>
      </c>
      <c r="AG2" s="4"/>
      <c r="AH2" s="4"/>
      <c r="AI2" s="4"/>
      <c r="AJ2" s="4"/>
    </row>
    <row r="3" spans="1:36" x14ac:dyDescent="0.2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2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2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2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2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2">
      <c r="A8" s="5" t="s">
        <v>217</v>
      </c>
      <c r="B8" s="22">
        <f>B$5*('BNVP-LDVs-psgr'!B8/'BNVP-LDVs-psgr'!B$4)</f>
        <v>1014672.1298941259</v>
      </c>
      <c r="C8" s="4">
        <f>$B8*'BNVP-LDVs-psgr'!C8/'BNVP-LDVs-psgr'!$B8</f>
        <v>992268.75957603322</v>
      </c>
      <c r="D8" s="4">
        <f>$B8*'BNVP-LDVs-psgr'!D8/'BNVP-LDVs-psgr'!$B8</f>
        <v>973007.30591241701</v>
      </c>
      <c r="E8" s="4">
        <f>$B8*'BNVP-LDVs-psgr'!E8/'BNVP-LDVs-psgr'!$B8</f>
        <v>955963.44977976335</v>
      </c>
      <c r="F8" s="4">
        <f>$B8*'BNVP-LDVs-psgr'!F8/'BNVP-LDVs-psgr'!$B8</f>
        <v>936839.62345570931</v>
      </c>
      <c r="G8" s="4">
        <f>$B8*'BNVP-LDVs-psgr'!G8/'BNVP-LDVs-psgr'!$B8</f>
        <v>917623.47534670227</v>
      </c>
      <c r="H8" s="4">
        <f>$B8*'BNVP-LDVs-psgr'!H8/'BNVP-LDVs-psgr'!$B8</f>
        <v>899977.2022653711</v>
      </c>
      <c r="I8" s="4">
        <f>$B8*'BNVP-LDVs-psgr'!I8/'BNVP-LDVs-psgr'!$B8</f>
        <v>884441.73891211243</v>
      </c>
      <c r="J8" s="4">
        <f>$B8*'BNVP-LDVs-psgr'!J8/'BNVP-LDVs-psgr'!$B8</f>
        <v>869534.77391456219</v>
      </c>
      <c r="K8" s="4">
        <f>$B8*'BNVP-LDVs-psgr'!K8/'BNVP-LDVs-psgr'!$B8</f>
        <v>855348.00539147202</v>
      </c>
      <c r="L8" s="4">
        <f>$B8*'BNVP-LDVs-psgr'!L8/'BNVP-LDVs-psgr'!$B8</f>
        <v>841921.32302549819</v>
      </c>
      <c r="M8" s="4">
        <f>$B8*'BNVP-LDVs-psgr'!M8/'BNVP-LDVs-psgr'!$B8</f>
        <v>828885.24284407322</v>
      </c>
      <c r="N8" s="4">
        <f>$B8*'BNVP-LDVs-psgr'!N8/'BNVP-LDVs-psgr'!$B8</f>
        <v>816651.28249497991</v>
      </c>
      <c r="O8" s="4">
        <f>$B8*'BNVP-LDVs-psgr'!O8/'BNVP-LDVs-psgr'!$B8</f>
        <v>804933.68372510851</v>
      </c>
      <c r="P8" s="4">
        <f>$B8*'BNVP-LDVs-psgr'!P8/'BNVP-LDVs-psgr'!$B8</f>
        <v>793527.48428465473</v>
      </c>
      <c r="Q8" s="4">
        <f>$B8*'BNVP-LDVs-psgr'!Q8/'BNVP-LDVs-psgr'!$B8</f>
        <v>782463.24961403268</v>
      </c>
      <c r="R8" s="4">
        <f>$B8*'BNVP-LDVs-psgr'!R8/'BNVP-LDVs-psgr'!$B8</f>
        <v>772038.07622555608</v>
      </c>
      <c r="S8" s="4">
        <f>$B8*'BNVP-LDVs-psgr'!S8/'BNVP-LDVs-psgr'!$B8</f>
        <v>762084.18078327691</v>
      </c>
      <c r="T8" s="4">
        <f>$B8*'BNVP-LDVs-psgr'!T8/'BNVP-LDVs-psgr'!$B8</f>
        <v>752573.82209932315</v>
      </c>
      <c r="U8" s="4">
        <f>$B8*'BNVP-LDVs-psgr'!U8/'BNVP-LDVs-psgr'!$B8</f>
        <v>743488.1355696813</v>
      </c>
      <c r="V8" s="4">
        <f>$B8*'BNVP-LDVs-psgr'!V8/'BNVP-LDVs-psgr'!$B8</f>
        <v>734883.57891130226</v>
      </c>
      <c r="W8" s="4">
        <f>$B8*'BNVP-LDVs-psgr'!W8/'BNVP-LDVs-psgr'!$B8</f>
        <v>726679.99747254374</v>
      </c>
      <c r="X8" s="4">
        <f>$B8*'BNVP-LDVs-psgr'!X8/'BNVP-LDVs-psgr'!$B8</f>
        <v>718842.81644948828</v>
      </c>
      <c r="Y8" s="4">
        <f>$B8*'BNVP-LDVs-psgr'!Y8/'BNVP-LDVs-psgr'!$B8</f>
        <v>711408.4680084209</v>
      </c>
      <c r="Z8" s="4">
        <f>$B8*'BNVP-LDVs-psgr'!Z8/'BNVP-LDVs-psgr'!$B8</f>
        <v>704308.4664153629</v>
      </c>
      <c r="AA8" s="4">
        <f>$B8*'BNVP-LDVs-psgr'!AA8/'BNVP-LDVs-psgr'!$B8</f>
        <v>697554.36593683949</v>
      </c>
      <c r="AB8" s="4">
        <f>$B8*'BNVP-LDVs-psgr'!AB8/'BNVP-LDVs-psgr'!$B8</f>
        <v>691057.514854418</v>
      </c>
      <c r="AC8" s="4">
        <f>$B8*'BNVP-LDVs-psgr'!AC8/'BNVP-LDVs-psgr'!$B8</f>
        <v>684914.97220241139</v>
      </c>
      <c r="AD8" s="4">
        <f>$B8*'BNVP-LDVs-psgr'!AD8/'BNVP-LDVs-psgr'!$B8</f>
        <v>679043.37226905336</v>
      </c>
      <c r="AE8" s="4">
        <f>$B8*'BNVP-LDVs-psgr'!AE8/'BNVP-LDVs-psgr'!$B8</f>
        <v>673489.64607114764</v>
      </c>
      <c r="AF8" s="4">
        <f>$B8*'BNVP-LDVs-psgr'!AF8/'BNVP-LDVs-psgr'!$B8</f>
        <v>667895.64736773551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>
      <selection activeCell="C7" sqref="C7:AF7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'Freight HDVs'!N7*cpi_2020to2012</f>
        <v>202039.45543272892</v>
      </c>
      <c r="C2" s="4">
        <f>$B$2*'BNVP-LDVs-psgr'!C2/'BNVP-LDVs-psgr'!$B$2</f>
        <v>200096.30070403111</v>
      </c>
      <c r="D2" s="4">
        <f>$B$2*'BNVP-LDVs-psgr'!D2/'BNVP-LDVs-psgr'!$B$2</f>
        <v>200522.14653501948</v>
      </c>
      <c r="E2" s="4">
        <f>$B$2*'BNVP-LDVs-psgr'!E2/'BNVP-LDVs-psgr'!$B$2</f>
        <v>200021.38276930712</v>
      </c>
      <c r="F2" s="4">
        <f>$B$2*'BNVP-LDVs-psgr'!F2/'BNVP-LDVs-psgr'!$B$2</f>
        <v>199375.60717928217</v>
      </c>
      <c r="G2" s="4">
        <f>$B$2*'BNVP-LDVs-psgr'!G2/'BNVP-LDVs-psgr'!$B$2</f>
        <v>198866.85022703631</v>
      </c>
      <c r="H2" s="4">
        <f>$B$2*'BNVP-LDVs-psgr'!H2/'BNVP-LDVs-psgr'!$B$2</f>
        <v>198135.05188799277</v>
      </c>
      <c r="I2" s="4">
        <f>$B$2*'BNVP-LDVs-psgr'!I2/'BNVP-LDVs-psgr'!$B$2</f>
        <v>197293.1663385673</v>
      </c>
      <c r="J2" s="4">
        <f>$B$2*'BNVP-LDVs-psgr'!J2/'BNVP-LDVs-psgr'!$B$2</f>
        <v>196584.98139909314</v>
      </c>
      <c r="K2" s="4">
        <f>$B$2*'BNVP-LDVs-psgr'!K2/'BNVP-LDVs-psgr'!$B$2</f>
        <v>196010.85716282151</v>
      </c>
      <c r="L2" s="4">
        <f>$B$2*'BNVP-LDVs-psgr'!L2/'BNVP-LDVs-psgr'!$B$2</f>
        <v>195586.22607779174</v>
      </c>
      <c r="M2" s="4">
        <f>$B$2*'BNVP-LDVs-psgr'!M2/'BNVP-LDVs-psgr'!$B$2</f>
        <v>195305.82760008419</v>
      </c>
      <c r="N2" s="4">
        <f>$B$2*'BNVP-LDVs-psgr'!N2/'BNVP-LDVs-psgr'!$B$2</f>
        <v>194997.13730645657</v>
      </c>
      <c r="O2" s="4">
        <f>$B$2*'BNVP-LDVs-psgr'!O2/'BNVP-LDVs-psgr'!$B$2</f>
        <v>194760.91772666172</v>
      </c>
      <c r="P2" s="4">
        <f>$B$2*'BNVP-LDVs-psgr'!P2/'BNVP-LDVs-psgr'!$B$2</f>
        <v>194416.9356421686</v>
      </c>
      <c r="Q2" s="4">
        <f>$B$2*'BNVP-LDVs-psgr'!Q2/'BNVP-LDVs-psgr'!$B$2</f>
        <v>194127.40523860385</v>
      </c>
      <c r="R2" s="4">
        <f>$B$2*'BNVP-LDVs-psgr'!R2/'BNVP-LDVs-psgr'!$B$2</f>
        <v>193822.32085931918</v>
      </c>
      <c r="S2" s="4">
        <f>$B$2*'BNVP-LDVs-psgr'!S2/'BNVP-LDVs-psgr'!$B$2</f>
        <v>193558.6398584042</v>
      </c>
      <c r="T2" s="4">
        <f>$B$2*'BNVP-LDVs-psgr'!T2/'BNVP-LDVs-psgr'!$B$2</f>
        <v>193336.55777186062</v>
      </c>
      <c r="U2" s="4">
        <f>$B$2*'BNVP-LDVs-psgr'!U2/'BNVP-LDVs-psgr'!$B$2</f>
        <v>193170.58321398008</v>
      </c>
      <c r="V2" s="4">
        <f>$B$2*'BNVP-LDVs-psgr'!V2/'BNVP-LDVs-psgr'!$B$2</f>
        <v>193030.14227579199</v>
      </c>
      <c r="W2" s="4">
        <f>$B$2*'BNVP-LDVs-psgr'!W2/'BNVP-LDVs-psgr'!$B$2</f>
        <v>193208.94281787501</v>
      </c>
      <c r="X2" s="4">
        <f>$B$2*'BNVP-LDVs-psgr'!X2/'BNVP-LDVs-psgr'!$B$2</f>
        <v>193366.43748832709</v>
      </c>
      <c r="Y2" s="4">
        <f>$B$2*'BNVP-LDVs-psgr'!Y2/'BNVP-LDVs-psgr'!$B$2</f>
        <v>193502.49430456336</v>
      </c>
      <c r="Z2" s="4">
        <f>$B$2*'BNVP-LDVs-psgr'!Z2/'BNVP-LDVs-psgr'!$B$2</f>
        <v>193625.27482928851</v>
      </c>
      <c r="AA2" s="4">
        <f>$B$2*'BNVP-LDVs-psgr'!AA2/'BNVP-LDVs-psgr'!$B$2</f>
        <v>193741.65321664899</v>
      </c>
      <c r="AB2" s="4">
        <f>$B$2*'BNVP-LDVs-psgr'!AB2/'BNVP-LDVs-psgr'!$B$2</f>
        <v>193867.59511082113</v>
      </c>
      <c r="AC2" s="4">
        <f>$B$2*'BNVP-LDVs-psgr'!AC2/'BNVP-LDVs-psgr'!$B$2</f>
        <v>193981.20743618099</v>
      </c>
      <c r="AD2" s="4">
        <f>$B$2*'BNVP-LDVs-psgr'!AD2/'BNVP-LDVs-psgr'!$B$2</f>
        <v>194106.27445100655</v>
      </c>
      <c r="AE2" s="4">
        <f>$B$2*'BNVP-LDVs-psgr'!AE2/'BNVP-LDVs-psgr'!$B$2</f>
        <v>194219.94941141791</v>
      </c>
      <c r="AF2" s="4">
        <f>$B$2*'BNVP-LDVs-psgr'!AF2/'BNVP-LDVs-psgr'!$B$2</f>
        <v>194292.68101775722</v>
      </c>
      <c r="AG2" s="4"/>
      <c r="AH2" s="4"/>
      <c r="AI2" s="4"/>
      <c r="AJ2" s="4"/>
    </row>
    <row r="3" spans="1:36" x14ac:dyDescent="0.2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2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2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2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2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2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>
      <selection activeCell="AG1" sqref="AG1"/>
    </sheetView>
  </sheetViews>
  <sheetFormatPr baseColWidth="10" defaultColWidth="8.83203125" defaultRowHeight="15" x14ac:dyDescent="0.2"/>
  <cols>
    <col min="1" max="1" width="24.33203125" customWidth="1"/>
    <col min="2" max="35" width="10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>
      <selection activeCell="AG1" sqref="AG1:AG1048576"/>
    </sheetView>
  </sheetViews>
  <sheetFormatPr baseColWidth="10" defaultColWidth="8.83203125" defaultRowHeight="15" x14ac:dyDescent="0.2"/>
  <cols>
    <col min="1" max="1" width="24.33203125" customWidth="1"/>
    <col min="2" max="35" width="10.16406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4126592.9195913752</v>
      </c>
      <c r="D2" s="4">
        <f>'BNVP-rail-frgt'!D2/'BNVP-rail-frgt'!D5*'BNVP-rail-psgr'!D5</f>
        <v>4135375.1528701074</v>
      </c>
      <c r="E2" s="4">
        <f>'BNVP-rail-frgt'!E2/'BNVP-rail-frgt'!E5*'BNVP-rail-psgr'!E5</f>
        <v>4125047.8844363294</v>
      </c>
      <c r="F2" s="4">
        <f>'BNVP-rail-frgt'!F2/'BNVP-rail-frgt'!F5*'BNVP-rail-psgr'!F5</f>
        <v>4111730.0321418801</v>
      </c>
      <c r="G2" s="4">
        <f>'BNVP-rail-frgt'!G2/'BNVP-rail-frgt'!G5*'BNVP-rail-psgr'!G5</f>
        <v>4101237.9199461825</v>
      </c>
      <c r="H2" s="4">
        <f>'BNVP-rail-frgt'!H2/'BNVP-rail-frgt'!H5*'BNVP-rail-psgr'!H5</f>
        <v>4086146.0175279942</v>
      </c>
      <c r="I2" s="4">
        <f>'BNVP-rail-frgt'!I2/'BNVP-rail-frgt'!I5*'BNVP-rail-psgr'!I5</f>
        <v>4068783.7827683222</v>
      </c>
      <c r="J2" s="4">
        <f>'BNVP-rail-frgt'!J2/'BNVP-rail-frgt'!J5*'BNVP-rail-psgr'!J5</f>
        <v>4054178.8603049223</v>
      </c>
      <c r="K2" s="4">
        <f>'BNVP-rail-frgt'!K2/'BNVP-rail-frgt'!K5*'BNVP-rail-psgr'!K5</f>
        <v>4042338.6763533526</v>
      </c>
      <c r="L2" s="4">
        <f>'BNVP-rail-frgt'!L2/'BNVP-rail-frgt'!L5*'BNVP-rail-psgr'!L5</f>
        <v>4033581.4948224751</v>
      </c>
      <c r="M2" s="4">
        <f>'BNVP-rail-frgt'!M2/'BNVP-rail-frgt'!M5*'BNVP-rail-psgr'!M5</f>
        <v>4027798.827333366</v>
      </c>
      <c r="N2" s="4">
        <f>'BNVP-rail-frgt'!N2/'BNVP-rail-frgt'!N5*'BNVP-rail-psgr'!N5</f>
        <v>4021432.6967475014</v>
      </c>
      <c r="O2" s="4">
        <f>'BNVP-rail-frgt'!O2/'BNVP-rail-frgt'!O5*'BNVP-rail-psgr'!O5</f>
        <v>4016561.1321957302</v>
      </c>
      <c r="P2" s="4">
        <f>'BNVP-rail-frgt'!P2/'BNVP-rail-frgt'!P5*'BNVP-rail-psgr'!P5</f>
        <v>4009467.1777880723</v>
      </c>
      <c r="Q2" s="4">
        <f>'BNVP-rail-frgt'!Q2/'BNVP-rail-frgt'!Q5*'BNVP-rail-psgr'!Q5</f>
        <v>4003496.1822766457</v>
      </c>
      <c r="R2" s="4">
        <f>'BNVP-rail-frgt'!R2/'BNVP-rail-frgt'!R5*'BNVP-rail-psgr'!R5</f>
        <v>3997204.4165868037</v>
      </c>
      <c r="S2" s="4">
        <f>'BNVP-rail-frgt'!S2/'BNVP-rail-frgt'!S5*'BNVP-rail-psgr'!S5</f>
        <v>3991766.5141989118</v>
      </c>
      <c r="T2" s="4">
        <f>'BNVP-rail-frgt'!T2/'BNVP-rail-frgt'!T5*'BNVP-rail-psgr'!T5</f>
        <v>3987186.5076586902</v>
      </c>
      <c r="U2" s="4">
        <f>'BNVP-rail-frgt'!U2/'BNVP-rail-frgt'!U5*'BNVP-rail-psgr'!U5</f>
        <v>3983763.6086197156</v>
      </c>
      <c r="V2" s="4">
        <f>'BNVP-rail-frgt'!V2/'BNVP-rail-frgt'!V5*'BNVP-rail-psgr'!V5</f>
        <v>3980867.2903014426</v>
      </c>
      <c r="W2" s="4">
        <f>'BNVP-rail-frgt'!W2/'BNVP-rail-frgt'!W5*'BNVP-rail-psgr'!W5</f>
        <v>3984554.7000555601</v>
      </c>
      <c r="X2" s="4">
        <f>'BNVP-rail-frgt'!X2/'BNVP-rail-frgt'!X5*'BNVP-rail-psgr'!X5</f>
        <v>3987802.7180832513</v>
      </c>
      <c r="Y2" s="4">
        <f>'BNVP-rail-frgt'!Y2/'BNVP-rail-frgt'!Y5*'BNVP-rail-psgr'!Y5</f>
        <v>3990608.6225031093</v>
      </c>
      <c r="Z2" s="4">
        <f>'BNVP-rail-frgt'!Z2/'BNVP-rail-frgt'!Z5*'BNVP-rail-psgr'!Z5</f>
        <v>3993140.7295046472</v>
      </c>
      <c r="AA2" s="4">
        <f>'BNVP-rail-frgt'!AA2/'BNVP-rail-frgt'!AA5*'BNVP-rail-psgr'!AA5</f>
        <v>3995540.8050062205</v>
      </c>
      <c r="AB2" s="4">
        <f>'BNVP-rail-frgt'!AB2/'BNVP-rail-frgt'!AB5*'BNVP-rail-psgr'!AB5</f>
        <v>3998138.1090390394</v>
      </c>
      <c r="AC2" s="4">
        <f>'BNVP-rail-frgt'!AC2/'BNVP-rail-frgt'!AC5*'BNVP-rail-psgr'!AC5</f>
        <v>4000481.139948451</v>
      </c>
      <c r="AD2" s="4">
        <f>'BNVP-rail-frgt'!AD2/'BNVP-rail-frgt'!AD5*'BNVP-rail-psgr'!AD5</f>
        <v>4003060.4013142907</v>
      </c>
      <c r="AE2" s="4">
        <f>'BNVP-rail-frgt'!AE2/'BNVP-rail-frgt'!AE5*'BNVP-rail-psgr'!AE5</f>
        <v>4005404.7239485322</v>
      </c>
      <c r="AF2" s="4">
        <f>'BNVP-rail-frgt'!AF2/'BNVP-rail-frgt'!AF5*'BNVP-rail-psgr'!AF5</f>
        <v>4006904.6703777979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>
      <selection activeCell="C2" sqref="C2:AF2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5000000</f>
        <v>5000000</v>
      </c>
      <c r="C2" s="4">
        <f>$B$2*'BNVP-HDVs-frgt'!C2/'BNVP-HDVs-frgt'!$B$2</f>
        <v>4951911.50350965</v>
      </c>
      <c r="D2" s="4">
        <f>$B$2*'BNVP-HDVs-frgt'!D2/'BNVP-HDVs-frgt'!$B$2</f>
        <v>4962450.1834441284</v>
      </c>
      <c r="E2" s="4">
        <f>$B$2*'BNVP-HDVs-frgt'!E2/'BNVP-HDVs-frgt'!$B$2</f>
        <v>4950057.4613235947</v>
      </c>
      <c r="F2" s="4">
        <f>$B$2*'BNVP-HDVs-frgt'!F2/'BNVP-HDVs-frgt'!$B$2</f>
        <v>4934076.038570256</v>
      </c>
      <c r="G2" s="4">
        <f>$B$2*'BNVP-HDVs-frgt'!G2/'BNVP-HDVs-frgt'!$B$2</f>
        <v>4921485.503935419</v>
      </c>
      <c r="H2" s="4">
        <f>$B$2*'BNVP-HDVs-frgt'!H2/'BNVP-HDVs-frgt'!$B$2</f>
        <v>4903375.2210335927</v>
      </c>
      <c r="I2" s="4">
        <f>$B$2*'BNVP-HDVs-frgt'!I2/'BNVP-HDVs-frgt'!$B$2</f>
        <v>4882540.539321986</v>
      </c>
      <c r="J2" s="4">
        <f>$B$2*'BNVP-HDVs-frgt'!J2/'BNVP-HDVs-frgt'!$B$2</f>
        <v>4865014.6323659066</v>
      </c>
      <c r="K2" s="4">
        <f>$B$2*'BNVP-HDVs-frgt'!K2/'BNVP-HDVs-frgt'!$B$2</f>
        <v>4850806.4116240228</v>
      </c>
      <c r="L2" s="4">
        <f>$B$2*'BNVP-HDVs-frgt'!L2/'BNVP-HDVs-frgt'!$B$2</f>
        <v>4840297.79378697</v>
      </c>
      <c r="M2" s="4">
        <f>$B$2*'BNVP-HDVs-frgt'!M2/'BNVP-HDVs-frgt'!$B$2</f>
        <v>4833358.5928000389</v>
      </c>
      <c r="N2" s="4">
        <f>$B$2*'BNVP-HDVs-frgt'!N2/'BNVP-HDVs-frgt'!$B$2</f>
        <v>4825719.2360970015</v>
      </c>
      <c r="O2" s="4">
        <f>$B$2*'BNVP-HDVs-frgt'!O2/'BNVP-HDVs-frgt'!$B$2</f>
        <v>4819873.3586348761</v>
      </c>
      <c r="P2" s="4">
        <f>$B$2*'BNVP-HDVs-frgt'!P2/'BNVP-HDVs-frgt'!$B$2</f>
        <v>4811360.6133456863</v>
      </c>
      <c r="Q2" s="4">
        <f>$B$2*'BNVP-HDVs-frgt'!Q2/'BNVP-HDVs-frgt'!$B$2</f>
        <v>4804195.4187319744</v>
      </c>
      <c r="R2" s="4">
        <f>$B$2*'BNVP-HDVs-frgt'!R2/'BNVP-HDVs-frgt'!$B$2</f>
        <v>4796645.2999041639</v>
      </c>
      <c r="S2" s="4">
        <f>$B$2*'BNVP-HDVs-frgt'!S2/'BNVP-HDVs-frgt'!$B$2</f>
        <v>4790119.8170386944</v>
      </c>
      <c r="T2" s="4">
        <f>$B$2*'BNVP-HDVs-frgt'!T2/'BNVP-HDVs-frgt'!$B$2</f>
        <v>4784623.8091904279</v>
      </c>
      <c r="U2" s="4">
        <f>$B$2*'BNVP-HDVs-frgt'!U2/'BNVP-HDVs-frgt'!$B$2</f>
        <v>4780516.3303436581</v>
      </c>
      <c r="V2" s="4">
        <f>$B$2*'BNVP-HDVs-frgt'!V2/'BNVP-HDVs-frgt'!$B$2</f>
        <v>4777040.7483617309</v>
      </c>
      <c r="W2" s="4">
        <f>$B$2*'BNVP-HDVs-frgt'!W2/'BNVP-HDVs-frgt'!$B$2</f>
        <v>4781465.6400666721</v>
      </c>
      <c r="X2" s="4">
        <f>$B$2*'BNVP-HDVs-frgt'!X2/'BNVP-HDVs-frgt'!$B$2</f>
        <v>4785363.261699901</v>
      </c>
      <c r="Y2" s="4">
        <f>$B$2*'BNVP-HDVs-frgt'!Y2/'BNVP-HDVs-frgt'!$B$2</f>
        <v>4788730.3470037309</v>
      </c>
      <c r="Z2" s="4">
        <f>$B$2*'BNVP-HDVs-frgt'!Z2/'BNVP-HDVs-frgt'!$B$2</f>
        <v>4791768.8754055761</v>
      </c>
      <c r="AA2" s="4">
        <f>$B$2*'BNVP-HDVs-frgt'!AA2/'BNVP-HDVs-frgt'!$B$2</f>
        <v>4794648.9660074646</v>
      </c>
      <c r="AB2" s="4">
        <f>$B$2*'BNVP-HDVs-frgt'!AB2/'BNVP-HDVs-frgt'!$B$2</f>
        <v>4797765.7308468465</v>
      </c>
      <c r="AC2" s="4">
        <f>$B$2*'BNVP-HDVs-frgt'!AC2/'BNVP-HDVs-frgt'!$B$2</f>
        <v>4800577.3679381404</v>
      </c>
      <c r="AD2" s="4">
        <f>$B$2*'BNVP-HDVs-frgt'!AD2/'BNVP-HDVs-frgt'!$B$2</f>
        <v>4803672.4815771487</v>
      </c>
      <c r="AE2" s="4">
        <f>$B$2*'BNVP-HDVs-frgt'!AE2/'BNVP-HDVs-frgt'!$B$2</f>
        <v>4806485.6687382385</v>
      </c>
      <c r="AF2" s="4">
        <f>$B$2*'BNVP-HDVs-frgt'!AF2/'BNVP-HDVs-frgt'!$B$2</f>
        <v>4808285.6044533569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8"/>
  <sheetViews>
    <sheetView topLeftCell="S1" workbookViewId="0">
      <selection activeCell="AG1" sqref="AG1:AG1048576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54923.383654451747</v>
      </c>
      <c r="D2" s="4">
        <f>D$5*('BNVP-HDVs-psgr'!D$2/'BNVP-HDVs-psgr'!D$5)</f>
        <v>55040.271842143033</v>
      </c>
      <c r="E2" s="4">
        <f>E$5*('BNVP-HDVs-psgr'!E$2/'BNVP-HDVs-psgr'!E$5)</f>
        <v>54902.819823651451</v>
      </c>
      <c r="F2" s="4">
        <f>F$5*('BNVP-HDVs-psgr'!F$2/'BNVP-HDVs-psgr'!F$5)</f>
        <v>54725.5642703962</v>
      </c>
      <c r="G2" s="4">
        <f>G$5*('BNVP-HDVs-psgr'!G$2/'BNVP-HDVs-psgr'!G$5)</f>
        <v>54585.918244074099</v>
      </c>
      <c r="H2" s="4">
        <f>H$5*('BNVP-HDVs-psgr'!H$2/'BNVP-HDVs-psgr'!H$5)</f>
        <v>54385.050757810932</v>
      </c>
      <c r="I2" s="4">
        <f>I$5*('BNVP-HDVs-psgr'!I$2/'BNVP-HDVs-psgr'!I$5)</f>
        <v>54153.966010808886</v>
      </c>
      <c r="J2" s="4">
        <f>J$5*('BNVP-HDVs-psgr'!J$2/'BNVP-HDVs-psgr'!J$5)</f>
        <v>53959.580042691596</v>
      </c>
      <c r="K2" s="4">
        <f>K$5*('BNVP-HDVs-psgr'!K$2/'BNVP-HDVs-psgr'!K$5)</f>
        <v>53801.991693566102</v>
      </c>
      <c r="L2" s="4">
        <f>L$5*('BNVP-HDVs-psgr'!L$2/'BNVP-HDVs-psgr'!L$5)</f>
        <v>53685.436935119105</v>
      </c>
      <c r="M2" s="4">
        <f>M$5*('BNVP-HDVs-psgr'!M$2/'BNVP-HDVs-psgr'!M$5)</f>
        <v>53608.47182825271</v>
      </c>
      <c r="N2" s="4">
        <f>N$5*('BNVP-HDVs-psgr'!N$2/'BNVP-HDVs-psgr'!N$5)</f>
        <v>53523.741049284472</v>
      </c>
      <c r="O2" s="4">
        <f>O$5*('BNVP-HDVs-psgr'!O$2/'BNVP-HDVs-psgr'!O$5)</f>
        <v>53458.902376294936</v>
      </c>
      <c r="P2" s="4">
        <f>P$5*('BNVP-HDVs-psgr'!P$2/'BNVP-HDVs-psgr'!P$5)</f>
        <v>53364.484538831661</v>
      </c>
      <c r="Q2" s="4">
        <f>Q$5*('BNVP-HDVs-psgr'!Q$2/'BNVP-HDVs-psgr'!Q$5)</f>
        <v>53285.012857552887</v>
      </c>
      <c r="R2" s="4">
        <f>R$5*('BNVP-HDVs-psgr'!R$2/'BNVP-HDVs-psgr'!R$5)</f>
        <v>53201.271847092037</v>
      </c>
      <c r="S2" s="4">
        <f>S$5*('BNVP-HDVs-psgr'!S$2/'BNVP-HDVs-psgr'!S$5)</f>
        <v>53128.895432712132</v>
      </c>
      <c r="T2" s="4">
        <f>T$5*('BNVP-HDVs-psgr'!T$2/'BNVP-HDVs-psgr'!T$5)</f>
        <v>53067.937286064254</v>
      </c>
      <c r="U2" s="4">
        <f>U$5*('BNVP-HDVs-psgr'!U$2/'BNVP-HDVs-psgr'!U$5)</f>
        <v>53022.37980055713</v>
      </c>
      <c r="V2" s="4">
        <f>V$5*('BNVP-HDVs-psgr'!V$2/'BNVP-HDVs-psgr'!V$5)</f>
        <v>52983.830904341878</v>
      </c>
      <c r="W2" s="4">
        <f>W$5*('BNVP-HDVs-psgr'!W$2/'BNVP-HDVs-psgr'!W$5)</f>
        <v>53032.908926953467</v>
      </c>
      <c r="X2" s="4">
        <f>X$5*('BNVP-HDVs-psgr'!X$2/'BNVP-HDVs-psgr'!X$5)</f>
        <v>53076.13881265519</v>
      </c>
      <c r="Y2" s="4">
        <f>Y$5*('BNVP-HDVs-psgr'!Y$2/'BNVP-HDVs-psgr'!Y$5)</f>
        <v>53113.484334239824</v>
      </c>
      <c r="Z2" s="4">
        <f>Z$5*('BNVP-HDVs-psgr'!Z$2/'BNVP-HDVs-psgr'!Z$5)</f>
        <v>53147.185716229636</v>
      </c>
      <c r="AA2" s="4">
        <f>AA$5*('BNVP-HDVs-psgr'!AA$2/'BNVP-HDVs-psgr'!AA$5)</f>
        <v>53179.129809126891</v>
      </c>
      <c r="AB2" s="4">
        <f>AB$5*('BNVP-HDVs-psgr'!AB$2/'BNVP-HDVs-psgr'!AB$5)</f>
        <v>53213.69893882818</v>
      </c>
      <c r="AC2" s="4">
        <f>AC$5*('BNVP-HDVs-psgr'!AC$2/'BNVP-HDVs-psgr'!AC$5)</f>
        <v>53244.883789880674</v>
      </c>
      <c r="AD2" s="4">
        <f>AD$5*('BNVP-HDVs-psgr'!AD$2/'BNVP-HDVs-psgr'!AD$5)</f>
        <v>53279.212778540706</v>
      </c>
      <c r="AE2" s="4">
        <f>AE$5*('BNVP-HDVs-psgr'!AE$2/'BNVP-HDVs-psgr'!AE$5)</f>
        <v>53310.414821959857</v>
      </c>
      <c r="AF2" s="4">
        <f>AF$5*('BNVP-HDVs-psgr'!AF$2/'BNVP-HDVs-psgr'!AF$5)</f>
        <v>53330.37853895373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2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71487.143776086421</v>
      </c>
      <c r="C8" s="4">
        <f>C$5*('BNVP-HDVs-psgr'!C$8/'BNVP-HDVs-psgr'!C$5)</f>
        <v>69908.74923087949</v>
      </c>
      <c r="D8" s="4">
        <f>D$5*('BNVP-HDVs-psgr'!D$8/'BNVP-HDVs-psgr'!D$5)</f>
        <v>68551.713527601591</v>
      </c>
      <c r="E8" s="4">
        <f>E$5*('BNVP-HDVs-psgr'!E$8/'BNVP-HDVs-psgr'!E$5)</f>
        <v>67350.915202746561</v>
      </c>
      <c r="F8" s="4">
        <f>F$5*('BNVP-HDVs-psgr'!F$8/'BNVP-HDVs-psgr'!F$5)</f>
        <v>66003.575819216625</v>
      </c>
      <c r="G8" s="4">
        <f>G$5*('BNVP-HDVs-psgr'!G$8/'BNVP-HDVs-psgr'!G$5)</f>
        <v>64649.732048190323</v>
      </c>
      <c r="H8" s="4">
        <f>H$5*('BNVP-HDVs-psgr'!H$8/'BNVP-HDVs-psgr'!H$5)</f>
        <v>63406.491375945945</v>
      </c>
      <c r="I8" s="4">
        <f>I$5*('BNVP-HDVs-psgr'!I$8/'BNVP-HDVs-psgr'!I$5)</f>
        <v>62311.964513876315</v>
      </c>
      <c r="J8" s="4">
        <f>J$5*('BNVP-HDVs-psgr'!J$8/'BNVP-HDVs-psgr'!J$5)</f>
        <v>61261.717524086467</v>
      </c>
      <c r="K8" s="4">
        <f>K$5*('BNVP-HDVs-psgr'!K$8/'BNVP-HDVs-psgr'!K$5)</f>
        <v>60262.210854642384</v>
      </c>
      <c r="L8" s="4">
        <f>L$5*('BNVP-HDVs-psgr'!L$8/'BNVP-HDVs-psgr'!L$5)</f>
        <v>59316.254870976642</v>
      </c>
      <c r="M8" s="4">
        <f>M$5*('BNVP-HDVs-psgr'!M$8/'BNVP-HDVs-psgr'!M$5)</f>
        <v>58397.818155558671</v>
      </c>
      <c r="N8" s="4">
        <f>N$5*('BNVP-HDVs-psgr'!N$8/'BNVP-HDVs-psgr'!N$5)</f>
        <v>57535.893543006408</v>
      </c>
      <c r="O8" s="4">
        <f>O$5*('BNVP-HDVs-psgr'!O$8/'BNVP-HDVs-psgr'!O$5)</f>
        <v>56710.348380886215</v>
      </c>
      <c r="P8" s="4">
        <f>P$5*('BNVP-HDVs-psgr'!P$8/'BNVP-HDVs-psgr'!P$5)</f>
        <v>55906.742373275141</v>
      </c>
      <c r="Q8" s="4">
        <f>Q$5*('BNVP-HDVs-psgr'!Q$8/'BNVP-HDVs-psgr'!Q$5)</f>
        <v>55127.228960648303</v>
      </c>
      <c r="R8" s="4">
        <f>R$5*('BNVP-HDVs-psgr'!R$8/'BNVP-HDVs-psgr'!R$5)</f>
        <v>54392.73961482344</v>
      </c>
      <c r="S8" s="4">
        <f>S$5*('BNVP-HDVs-psgr'!S$8/'BNVP-HDVs-psgr'!S$5)</f>
        <v>53691.453422318489</v>
      </c>
      <c r="T8" s="4">
        <f>T$5*('BNVP-HDVs-psgr'!T$8/'BNVP-HDVs-psgr'!T$5)</f>
        <v>53021.415920970248</v>
      </c>
      <c r="U8" s="4">
        <f>U$5*('BNVP-HDVs-psgr'!U$8/'BNVP-HDVs-psgr'!U$5)</f>
        <v>52381.298034499145</v>
      </c>
      <c r="V8" s="4">
        <f>V$5*('BNVP-HDVs-psgr'!V$8/'BNVP-HDVs-psgr'!V$5)</f>
        <v>51775.077403376454</v>
      </c>
      <c r="W8" s="4">
        <f>W$5*('BNVP-HDVs-psgr'!W$8/'BNVP-HDVs-psgr'!W$5)</f>
        <v>51197.106856523496</v>
      </c>
      <c r="X8" s="4">
        <f>X$5*('BNVP-HDVs-psgr'!X$8/'BNVP-HDVs-psgr'!X$5)</f>
        <v>50644.950480007232</v>
      </c>
      <c r="Y8" s="4">
        <f>Y$5*('BNVP-HDVs-psgr'!Y$8/'BNVP-HDVs-psgr'!Y$5)</f>
        <v>50121.175045332035</v>
      </c>
      <c r="Z8" s="4">
        <f>Z$5*('BNVP-HDVs-psgr'!Z$8/'BNVP-HDVs-psgr'!Z$5)</f>
        <v>49620.955496829854</v>
      </c>
      <c r="AA8" s="4">
        <f>AA$5*('BNVP-HDVs-psgr'!AA$8/'BNVP-HDVs-psgr'!AA$5)</f>
        <v>49145.105872344044</v>
      </c>
      <c r="AB8" s="4">
        <f>AB$5*('BNVP-HDVs-psgr'!AB$8/'BNVP-HDVs-psgr'!AB$5)</f>
        <v>48687.380353195949</v>
      </c>
      <c r="AC8" s="4">
        <f>AC$5*('BNVP-HDVs-psgr'!AC$8/'BNVP-HDVs-psgr'!AC$5)</f>
        <v>48254.617082403682</v>
      </c>
      <c r="AD8" s="4">
        <f>AD$5*('BNVP-HDVs-psgr'!AD$8/'BNVP-HDVs-psgr'!AD$5)</f>
        <v>47840.942658651235</v>
      </c>
      <c r="AE8" s="4">
        <f>AE$5*('BNVP-HDVs-psgr'!AE$8/'BNVP-HDVs-psgr'!AE$5)</f>
        <v>47449.663533596198</v>
      </c>
      <c r="AF8" s="4">
        <f>AF$5*('BNVP-HDVs-psgr'!AF$8/'BNVP-HDVs-psgr'!AF$5)</f>
        <v>47055.547071921246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8"/>
  <sheetViews>
    <sheetView topLeftCell="T1" workbookViewId="0">
      <selection activeCell="AG1" sqref="AG1:AG1048576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18307794.551483914</v>
      </c>
      <c r="D2" s="4">
        <f>D$5*('BNVP-HDVs-psgr'!D$2/'BNVP-HDVs-psgr'!D$5)</f>
        <v>18346757.280714344</v>
      </c>
      <c r="E2" s="4">
        <f>E$5*('BNVP-HDVs-psgr'!E$2/'BNVP-HDVs-psgr'!E$5)</f>
        <v>18300939.941217151</v>
      </c>
      <c r="F2" s="4">
        <f>F$5*('BNVP-HDVs-psgr'!F$2/'BNVP-HDVs-psgr'!F$5)</f>
        <v>18241854.756798733</v>
      </c>
      <c r="G2" s="4">
        <f>G$5*('BNVP-HDVs-psgr'!G$2/'BNVP-HDVs-psgr'!G$5)</f>
        <v>18195306.081358034</v>
      </c>
      <c r="H2" s="4">
        <f>H$5*('BNVP-HDVs-psgr'!H$2/'BNVP-HDVs-psgr'!H$5)</f>
        <v>18128350.252603643</v>
      </c>
      <c r="I2" s="4">
        <f>I$5*('BNVP-HDVs-psgr'!I$2/'BNVP-HDVs-psgr'!I$5)</f>
        <v>18051322.003602963</v>
      </c>
      <c r="J2" s="4">
        <f>J$5*('BNVP-HDVs-psgr'!J$2/'BNVP-HDVs-psgr'!J$5)</f>
        <v>17986526.680897199</v>
      </c>
      <c r="K2" s="4">
        <f>K$5*('BNVP-HDVs-psgr'!K$2/'BNVP-HDVs-psgr'!K$5)</f>
        <v>17933997.2311887</v>
      </c>
      <c r="L2" s="4">
        <f>L$5*('BNVP-HDVs-psgr'!L$2/'BNVP-HDVs-psgr'!L$5)</f>
        <v>17895145.645039704</v>
      </c>
      <c r="M2" s="4">
        <f>M$5*('BNVP-HDVs-psgr'!M$2/'BNVP-HDVs-psgr'!M$5)</f>
        <v>17869490.609417573</v>
      </c>
      <c r="N2" s="4">
        <f>N$5*('BNVP-HDVs-psgr'!N$2/'BNVP-HDVs-psgr'!N$5)</f>
        <v>17841247.016428158</v>
      </c>
      <c r="O2" s="4">
        <f>O$5*('BNVP-HDVs-psgr'!O$2/'BNVP-HDVs-psgr'!O$5)</f>
        <v>17819634.125431646</v>
      </c>
      <c r="P2" s="4">
        <f>P$5*('BNVP-HDVs-psgr'!P$2/'BNVP-HDVs-psgr'!P$5)</f>
        <v>17788161.512943886</v>
      </c>
      <c r="Q2" s="4">
        <f>Q$5*('BNVP-HDVs-psgr'!Q$2/'BNVP-HDVs-psgr'!Q$5)</f>
        <v>17761670.952517629</v>
      </c>
      <c r="R2" s="4">
        <f>R$5*('BNVP-HDVs-psgr'!R$2/'BNVP-HDVs-psgr'!R$5)</f>
        <v>17733757.282364015</v>
      </c>
      <c r="S2" s="4">
        <f>S$5*('BNVP-HDVs-psgr'!S$2/'BNVP-HDVs-psgr'!S$5)</f>
        <v>17709631.810904045</v>
      </c>
      <c r="T2" s="4">
        <f>T$5*('BNVP-HDVs-psgr'!T$2/'BNVP-HDVs-psgr'!T$5)</f>
        <v>17689312.428688083</v>
      </c>
      <c r="U2" s="4">
        <f>U$5*('BNVP-HDVs-psgr'!U$2/'BNVP-HDVs-psgr'!U$5)</f>
        <v>17674126.600185707</v>
      </c>
      <c r="V2" s="4">
        <f>V$5*('BNVP-HDVs-psgr'!V$2/'BNVP-HDVs-psgr'!V$5)</f>
        <v>17661276.968113959</v>
      </c>
      <c r="W2" s="4">
        <f>W$5*('BNVP-HDVs-psgr'!W$2/'BNVP-HDVs-psgr'!W$5)</f>
        <v>17677636.308984492</v>
      </c>
      <c r="X2" s="4">
        <f>X$5*('BNVP-HDVs-psgr'!X$2/'BNVP-HDVs-psgr'!X$5)</f>
        <v>17692046.270885065</v>
      </c>
      <c r="Y2" s="4">
        <f>Y$5*('BNVP-HDVs-psgr'!Y$2/'BNVP-HDVs-psgr'!Y$5)</f>
        <v>17704494.778079942</v>
      </c>
      <c r="Z2" s="4">
        <f>Z$5*('BNVP-HDVs-psgr'!Z$2/'BNVP-HDVs-psgr'!Z$5)</f>
        <v>17715728.572076544</v>
      </c>
      <c r="AA2" s="4">
        <f>AA$5*('BNVP-HDVs-psgr'!AA$2/'BNVP-HDVs-psgr'!AA$5)</f>
        <v>17726376.603042297</v>
      </c>
      <c r="AB2" s="4">
        <f>AB$5*('BNVP-HDVs-psgr'!AB$2/'BNVP-HDVs-psgr'!AB$5)</f>
        <v>17737899.64627606</v>
      </c>
      <c r="AC2" s="4">
        <f>AC$5*('BNVP-HDVs-psgr'!AC$2/'BNVP-HDVs-psgr'!AC$5)</f>
        <v>17748294.596626893</v>
      </c>
      <c r="AD2" s="4">
        <f>AD$5*('BNVP-HDVs-psgr'!AD$2/'BNVP-HDVs-psgr'!AD$5)</f>
        <v>17759737.592846904</v>
      </c>
      <c r="AE2" s="4">
        <f>AE$5*('BNVP-HDVs-psgr'!AE$2/'BNVP-HDVs-psgr'!AE$5)</f>
        <v>17770138.273986619</v>
      </c>
      <c r="AF2" s="4">
        <f>AF$5*('BNVP-HDVs-psgr'!AF$2/'BNVP-HDVs-psgr'!AF$5)</f>
        <v>17776792.84631791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23829047.92536214</v>
      </c>
      <c r="C8" s="4">
        <f>C$5*('BNVP-HDVs-psgr'!C$8/'BNVP-HDVs-psgr'!C$5)</f>
        <v>23302916.410293162</v>
      </c>
      <c r="D8" s="4">
        <f>D$5*('BNVP-HDVs-psgr'!D$8/'BNVP-HDVs-psgr'!D$5)</f>
        <v>22850571.175867196</v>
      </c>
      <c r="E8" s="4">
        <f>E$5*('BNVP-HDVs-psgr'!E$8/'BNVP-HDVs-psgr'!E$5)</f>
        <v>22450305.067582186</v>
      </c>
      <c r="F8" s="4">
        <f>F$5*('BNVP-HDVs-psgr'!F$8/'BNVP-HDVs-psgr'!F$5)</f>
        <v>22001191.939738877</v>
      </c>
      <c r="G8" s="4">
        <f>G$5*('BNVP-HDVs-psgr'!G$8/'BNVP-HDVs-psgr'!G$5)</f>
        <v>21549910.682730108</v>
      </c>
      <c r="H8" s="4">
        <f>H$5*('BNVP-HDVs-psgr'!H$8/'BNVP-HDVs-psgr'!H$5)</f>
        <v>21135497.125315316</v>
      </c>
      <c r="I8" s="4">
        <f>I$5*('BNVP-HDVs-psgr'!I$8/'BNVP-HDVs-psgr'!I$5)</f>
        <v>20770654.837958772</v>
      </c>
      <c r="J8" s="4">
        <f>J$5*('BNVP-HDVs-psgr'!J$8/'BNVP-HDVs-psgr'!J$5)</f>
        <v>20420572.508028824</v>
      </c>
      <c r="K8" s="4">
        <f>K$5*('BNVP-HDVs-psgr'!K$8/'BNVP-HDVs-psgr'!K$5)</f>
        <v>20087403.618214127</v>
      </c>
      <c r="L8" s="4">
        <f>L$5*('BNVP-HDVs-psgr'!L$8/'BNVP-HDVs-psgr'!L$5)</f>
        <v>19772084.956992213</v>
      </c>
      <c r="M8" s="4">
        <f>M$5*('BNVP-HDVs-psgr'!M$8/'BNVP-HDVs-psgr'!M$5)</f>
        <v>19465939.385186225</v>
      </c>
      <c r="N8" s="4">
        <f>N$5*('BNVP-HDVs-psgr'!N$8/'BNVP-HDVs-psgr'!N$5)</f>
        <v>19178631.181002136</v>
      </c>
      <c r="O8" s="4">
        <f>O$5*('BNVP-HDVs-psgr'!O$8/'BNVP-HDVs-psgr'!O$5)</f>
        <v>18903449.460295405</v>
      </c>
      <c r="P8" s="4">
        <f>P$5*('BNVP-HDVs-psgr'!P$8/'BNVP-HDVs-psgr'!P$5)</f>
        <v>18635580.791091714</v>
      </c>
      <c r="Q8" s="4">
        <f>Q$5*('BNVP-HDVs-psgr'!Q$8/'BNVP-HDVs-psgr'!Q$5)</f>
        <v>18375742.986882769</v>
      </c>
      <c r="R8" s="4">
        <f>R$5*('BNVP-HDVs-psgr'!R$8/'BNVP-HDVs-psgr'!R$5)</f>
        <v>18130913.204941146</v>
      </c>
      <c r="S8" s="4">
        <f>S$5*('BNVP-HDVs-psgr'!S$8/'BNVP-HDVs-psgr'!S$5)</f>
        <v>17897151.140772831</v>
      </c>
      <c r="T8" s="4">
        <f>T$5*('BNVP-HDVs-psgr'!T$8/'BNVP-HDVs-psgr'!T$5)</f>
        <v>17673805.306990083</v>
      </c>
      <c r="U8" s="4">
        <f>U$5*('BNVP-HDVs-psgr'!U$8/'BNVP-HDVs-psgr'!U$5)</f>
        <v>17460432.678166382</v>
      </c>
      <c r="V8" s="4">
        <f>V$5*('BNVP-HDVs-psgr'!V$8/'BNVP-HDVs-psgr'!V$5)</f>
        <v>17258359.134458818</v>
      </c>
      <c r="W8" s="4">
        <f>W$5*('BNVP-HDVs-psgr'!W$8/'BNVP-HDVs-psgr'!W$5)</f>
        <v>17065702.285507832</v>
      </c>
      <c r="X8" s="4">
        <f>X$5*('BNVP-HDVs-psgr'!X$8/'BNVP-HDVs-psgr'!X$5)</f>
        <v>16881650.16000241</v>
      </c>
      <c r="Y8" s="4">
        <f>Y$5*('BNVP-HDVs-psgr'!Y$8/'BNVP-HDVs-psgr'!Y$5)</f>
        <v>16707058.348444011</v>
      </c>
      <c r="Z8" s="4">
        <f>Z$5*('BNVP-HDVs-psgr'!Z$8/'BNVP-HDVs-psgr'!Z$5)</f>
        <v>16540318.498943284</v>
      </c>
      <c r="AA8" s="4">
        <f>AA$5*('BNVP-HDVs-psgr'!AA$8/'BNVP-HDVs-psgr'!AA$5)</f>
        <v>16381701.957448013</v>
      </c>
      <c r="AB8" s="4">
        <f>AB$5*('BNVP-HDVs-psgr'!AB$8/'BNVP-HDVs-psgr'!AB$5)</f>
        <v>16229126.784398651</v>
      </c>
      <c r="AC8" s="4">
        <f>AC$5*('BNVP-HDVs-psgr'!AC$8/'BNVP-HDVs-psgr'!AC$5)</f>
        <v>16084872.360801227</v>
      </c>
      <c r="AD8" s="4">
        <f>AD$5*('BNVP-HDVs-psgr'!AD$8/'BNVP-HDVs-psgr'!AD$5)</f>
        <v>15946980.886217076</v>
      </c>
      <c r="AE8" s="4">
        <f>AE$5*('BNVP-HDVs-psgr'!AE$8/'BNVP-HDVs-psgr'!AE$5)</f>
        <v>15816554.511198733</v>
      </c>
      <c r="AF8" s="4">
        <f>AF$5*('BNVP-HDVs-psgr'!AF$8/'BNVP-HDVs-psgr'!AF$5)</f>
        <v>15685182.357307082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B4*'BNVP-LDVs-psgr'!B2/'BNVP-LDVs-psgr'!B4</f>
        <v>12042.477803537089</v>
      </c>
      <c r="C2" s="4">
        <f>C4*'BNVP-LDVs-psgr'!C2/'BNVP-LDVs-psgr'!C4</f>
        <v>11940.83164180628</v>
      </c>
      <c r="D2" s="4">
        <f>D4*'BNVP-LDVs-psgr'!D2/'BNVP-LDVs-psgr'!D4</f>
        <v>11920.838661409804</v>
      </c>
      <c r="E2" s="4">
        <f>E4*'BNVP-LDVs-psgr'!E2/'BNVP-LDVs-psgr'!E4</f>
        <v>11827.665823080391</v>
      </c>
      <c r="F2" s="4">
        <f>F4*'BNVP-LDVs-psgr'!F2/'BNVP-LDVs-psgr'!F4</f>
        <v>11725.244386133447</v>
      </c>
      <c r="G2" s="4">
        <f>G4*'BNVP-LDVs-psgr'!G2/'BNVP-LDVs-psgr'!G4</f>
        <v>11616.727627468485</v>
      </c>
      <c r="H2" s="4">
        <f>H4*'BNVP-LDVs-psgr'!H2/'BNVP-LDVs-psgr'!H4</f>
        <v>11496.400389769591</v>
      </c>
      <c r="I2" s="4">
        <f>I4*'BNVP-LDVs-psgr'!I2/'BNVP-LDVs-psgr'!I4</f>
        <v>11424.840583177282</v>
      </c>
      <c r="J2" s="4">
        <f>J4*'BNVP-LDVs-psgr'!J2/'BNVP-LDVs-psgr'!J4</f>
        <v>11358.007757082974</v>
      </c>
      <c r="K2" s="4">
        <f>K4*'BNVP-LDVs-psgr'!K2/'BNVP-LDVs-psgr'!K4</f>
        <v>11301.248110135693</v>
      </c>
      <c r="L2" s="4">
        <f>L4*'BNVP-LDVs-psgr'!L2/'BNVP-LDVs-psgr'!L4</f>
        <v>11259.35171146117</v>
      </c>
      <c r="M2" s="4">
        <f>M4*'BNVP-LDVs-psgr'!M2/'BNVP-LDVs-psgr'!M4</f>
        <v>11211.99914780043</v>
      </c>
      <c r="N2" s="4">
        <f>N4*'BNVP-LDVs-psgr'!N2/'BNVP-LDVs-psgr'!N4</f>
        <v>11173.432098091582</v>
      </c>
      <c r="O2" s="4">
        <f>O4*'BNVP-LDVs-psgr'!O2/'BNVP-LDVs-psgr'!O4</f>
        <v>11135.892686173645</v>
      </c>
      <c r="P2" s="4">
        <f>P4*'BNVP-LDVs-psgr'!P2/'BNVP-LDVs-psgr'!P4</f>
        <v>11102.552876565032</v>
      </c>
      <c r="Q2" s="4">
        <f>Q4*'BNVP-LDVs-psgr'!Q2/'BNVP-LDVs-psgr'!Q4</f>
        <v>11065.390385688148</v>
      </c>
      <c r="R2" s="4">
        <f>R4*'BNVP-LDVs-psgr'!R2/'BNVP-LDVs-psgr'!R4</f>
        <v>11034.444374802544</v>
      </c>
      <c r="S2" s="4">
        <f>S4*'BNVP-LDVs-psgr'!S2/'BNVP-LDVs-psgr'!S4</f>
        <v>11006.567153637099</v>
      </c>
      <c r="T2" s="4">
        <f>T4*'BNVP-LDVs-psgr'!T2/'BNVP-LDVs-psgr'!T4</f>
        <v>10981.142985354705</v>
      </c>
      <c r="U2" s="4">
        <f>U4*'BNVP-LDVs-psgr'!U2/'BNVP-LDVs-psgr'!U4</f>
        <v>10956.415548821778</v>
      </c>
      <c r="V2" s="4">
        <f>V4*'BNVP-LDVs-psgr'!V2/'BNVP-LDVs-psgr'!V4</f>
        <v>10936.56356687767</v>
      </c>
      <c r="W2" s="4">
        <f>W4*'BNVP-LDVs-psgr'!W2/'BNVP-LDVs-psgr'!W4</f>
        <v>10933.929963466764</v>
      </c>
      <c r="X2" s="4">
        <f>X4*'BNVP-LDVs-psgr'!X2/'BNVP-LDVs-psgr'!X4</f>
        <v>10929.641986226434</v>
      </c>
      <c r="Y2" s="4">
        <f>Y4*'BNVP-LDVs-psgr'!Y2/'BNVP-LDVs-psgr'!Y4</f>
        <v>10925.654320818139</v>
      </c>
      <c r="Z2" s="4">
        <f>Z4*'BNVP-LDVs-psgr'!Z2/'BNVP-LDVs-psgr'!Z4</f>
        <v>10921.391868773917</v>
      </c>
      <c r="AA2" s="4">
        <f>AA4*'BNVP-LDVs-psgr'!AA2/'BNVP-LDVs-psgr'!AA4</f>
        <v>10917.133915219734</v>
      </c>
      <c r="AB2" s="4">
        <f>AB4*'BNVP-LDVs-psgr'!AB2/'BNVP-LDVs-psgr'!AB4</f>
        <v>10911.360311088361</v>
      </c>
      <c r="AC2" s="4">
        <f>AC4*'BNVP-LDVs-psgr'!AC2/'BNVP-LDVs-psgr'!AC4</f>
        <v>10906.858156025772</v>
      </c>
      <c r="AD2" s="4">
        <f>AD4*'BNVP-LDVs-psgr'!AD2/'BNVP-LDVs-psgr'!AD4</f>
        <v>10901.428804412393</v>
      </c>
      <c r="AE2" s="4">
        <f>AE4*'BNVP-LDVs-psgr'!AE2/'BNVP-LDVs-psgr'!AE4</f>
        <v>10898.154166383149</v>
      </c>
      <c r="AF2" s="4">
        <f>AF4*'BNVP-LDVs-psgr'!AF2/'BNVP-LDVs-psgr'!AF4</f>
        <v>10897.431280279041</v>
      </c>
      <c r="AG2" s="4"/>
      <c r="AH2" s="4"/>
      <c r="AI2" s="4"/>
      <c r="AJ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8"/>
  <sheetViews>
    <sheetView topLeftCell="O1" workbookViewId="0">
      <selection activeCell="AF1" sqref="AF1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topLeftCell="D1" workbookViewId="0">
      <selection activeCell="A5" sqref="A5:XFD5"/>
    </sheetView>
  </sheetViews>
  <sheetFormatPr baseColWidth="10" defaultColWidth="8.83203125" defaultRowHeight="15" x14ac:dyDescent="0.2"/>
  <sheetData>
    <row r="1" spans="1:21" x14ac:dyDescent="0.2">
      <c r="A1" t="s">
        <v>1279</v>
      </c>
    </row>
    <row r="2" spans="1:21" x14ac:dyDescent="0.2">
      <c r="A2" t="s">
        <v>1280</v>
      </c>
    </row>
    <row r="3" spans="1:21" x14ac:dyDescent="0.2">
      <c r="A3" t="s">
        <v>1281</v>
      </c>
    </row>
    <row r="4" spans="1:21" x14ac:dyDescent="0.2">
      <c r="A4" t="s">
        <v>258</v>
      </c>
    </row>
    <row r="5" spans="1:21" s="13" customFormat="1" ht="112" x14ac:dyDescent="0.2">
      <c r="A5" s="13" t="s">
        <v>1282</v>
      </c>
      <c r="B5" s="13" t="s">
        <v>1283</v>
      </c>
      <c r="C5" s="13" t="s">
        <v>1284</v>
      </c>
      <c r="D5" s="13" t="s">
        <v>1285</v>
      </c>
      <c r="E5" s="13" t="s">
        <v>1286</v>
      </c>
      <c r="F5" s="13" t="s">
        <v>1287</v>
      </c>
      <c r="G5" s="13" t="s">
        <v>1288</v>
      </c>
      <c r="H5" s="13" t="s">
        <v>1289</v>
      </c>
      <c r="I5" s="13" t="s">
        <v>1290</v>
      </c>
      <c r="J5" s="13" t="s">
        <v>1291</v>
      </c>
      <c r="K5" s="13" t="s">
        <v>1292</v>
      </c>
      <c r="L5" s="13" t="s">
        <v>1293</v>
      </c>
      <c r="M5" s="13" t="s">
        <v>1294</v>
      </c>
      <c r="N5" s="13" t="s">
        <v>1295</v>
      </c>
      <c r="O5" s="13" t="s">
        <v>1296</v>
      </c>
      <c r="P5" s="13" t="s">
        <v>1297</v>
      </c>
      <c r="Q5" s="13" t="s">
        <v>1298</v>
      </c>
      <c r="R5" s="13" t="s">
        <v>1299</v>
      </c>
      <c r="S5" s="13" t="s">
        <v>1300</v>
      </c>
      <c r="T5" s="13" t="s">
        <v>1301</v>
      </c>
      <c r="U5" s="13" t="s">
        <v>1302</v>
      </c>
    </row>
    <row r="6" spans="1:21" x14ac:dyDescent="0.2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2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2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2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2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2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2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2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2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2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2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2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2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2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2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2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2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2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2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2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2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2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2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2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2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2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2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2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2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2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2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2">
      <c r="A3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25.6640625" customWidth="1"/>
    <col min="2" max="2" width="30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255</v>
      </c>
    </row>
    <row r="11" spans="1:36" x14ac:dyDescent="0.2">
      <c r="A11" t="s">
        <v>256</v>
      </c>
    </row>
    <row r="12" spans="1:36" x14ac:dyDescent="0.2">
      <c r="A12" t="s">
        <v>257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260</v>
      </c>
      <c r="C15" t="s">
        <v>321</v>
      </c>
    </row>
    <row r="16" spans="1:36" x14ac:dyDescent="0.2">
      <c r="A16" t="s">
        <v>261</v>
      </c>
      <c r="C16" t="s">
        <v>322</v>
      </c>
    </row>
    <row r="17" spans="1:36" x14ac:dyDescent="0.2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x14ac:dyDescent="0.2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x14ac:dyDescent="0.2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x14ac:dyDescent="0.2">
      <c r="A20" t="s">
        <v>268</v>
      </c>
      <c r="C20" t="s">
        <v>327</v>
      </c>
    </row>
    <row r="21" spans="1:36" x14ac:dyDescent="0.2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x14ac:dyDescent="0.2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x14ac:dyDescent="0.2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x14ac:dyDescent="0.2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x14ac:dyDescent="0.2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x14ac:dyDescent="0.2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x14ac:dyDescent="0.2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x14ac:dyDescent="0.2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x14ac:dyDescent="0.2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x14ac:dyDescent="0.2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x14ac:dyDescent="0.2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x14ac:dyDescent="0.2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x14ac:dyDescent="0.2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x14ac:dyDescent="0.2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x14ac:dyDescent="0.2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x14ac:dyDescent="0.2">
      <c r="A37" t="s">
        <v>293</v>
      </c>
      <c r="C37" t="s">
        <v>344</v>
      </c>
    </row>
    <row r="38" spans="1:36" x14ac:dyDescent="0.2">
      <c r="A38" t="s">
        <v>294</v>
      </c>
      <c r="C38" t="s">
        <v>345</v>
      </c>
    </row>
    <row r="39" spans="1:36" x14ac:dyDescent="0.2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x14ac:dyDescent="0.2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x14ac:dyDescent="0.2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x14ac:dyDescent="0.2">
      <c r="A42" t="s">
        <v>299</v>
      </c>
      <c r="C42" t="s">
        <v>349</v>
      </c>
    </row>
    <row r="43" spans="1:36" x14ac:dyDescent="0.2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x14ac:dyDescent="0.2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x14ac:dyDescent="0.2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x14ac:dyDescent="0.2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x14ac:dyDescent="0.2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x14ac:dyDescent="0.2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x14ac:dyDescent="0.2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x14ac:dyDescent="0.2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x14ac:dyDescent="0.2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x14ac:dyDescent="0.2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x14ac:dyDescent="0.2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x14ac:dyDescent="0.2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x14ac:dyDescent="0.2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x14ac:dyDescent="0.2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x14ac:dyDescent="0.2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x14ac:dyDescent="0.2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x14ac:dyDescent="0.2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367</v>
      </c>
    </row>
    <row r="11" spans="1:36" x14ac:dyDescent="0.2">
      <c r="A11" t="s">
        <v>368</v>
      </c>
    </row>
    <row r="12" spans="1:36" x14ac:dyDescent="0.2">
      <c r="A12" t="s">
        <v>369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161</v>
      </c>
      <c r="C15" t="s">
        <v>485</v>
      </c>
    </row>
    <row r="16" spans="1:36" x14ac:dyDescent="0.2">
      <c r="A16" t="s">
        <v>370</v>
      </c>
      <c r="C16" t="s">
        <v>486</v>
      </c>
    </row>
    <row r="17" spans="1:36" x14ac:dyDescent="0.2">
      <c r="A17" t="s">
        <v>371</v>
      </c>
      <c r="C17" t="s">
        <v>487</v>
      </c>
    </row>
    <row r="18" spans="1:36" x14ac:dyDescent="0.2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x14ac:dyDescent="0.2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x14ac:dyDescent="0.2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x14ac:dyDescent="0.2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x14ac:dyDescent="0.2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x14ac:dyDescent="0.2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x14ac:dyDescent="0.2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x14ac:dyDescent="0.2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x14ac:dyDescent="0.2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x14ac:dyDescent="0.2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x14ac:dyDescent="0.2">
      <c r="A28" t="s">
        <v>294</v>
      </c>
      <c r="C28" t="s">
        <v>499</v>
      </c>
    </row>
    <row r="29" spans="1:36" x14ac:dyDescent="0.2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x14ac:dyDescent="0.2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x14ac:dyDescent="0.2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x14ac:dyDescent="0.2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x14ac:dyDescent="0.2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x14ac:dyDescent="0.2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x14ac:dyDescent="0.2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x14ac:dyDescent="0.2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x14ac:dyDescent="0.2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x14ac:dyDescent="0.2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x14ac:dyDescent="0.2">
      <c r="A39" t="s">
        <v>402</v>
      </c>
      <c r="C39" t="s">
        <v>510</v>
      </c>
    </row>
    <row r="40" spans="1:36" x14ac:dyDescent="0.2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x14ac:dyDescent="0.2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x14ac:dyDescent="0.2">
      <c r="A42" t="s">
        <v>405</v>
      </c>
      <c r="C42" t="s">
        <v>514</v>
      </c>
    </row>
    <row r="43" spans="1:36" x14ac:dyDescent="0.2">
      <c r="A43" t="s">
        <v>268</v>
      </c>
      <c r="C43" t="s">
        <v>515</v>
      </c>
    </row>
    <row r="44" spans="1:36" x14ac:dyDescent="0.2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x14ac:dyDescent="0.2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x14ac:dyDescent="0.2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x14ac:dyDescent="0.2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x14ac:dyDescent="0.2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x14ac:dyDescent="0.2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x14ac:dyDescent="0.2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x14ac:dyDescent="0.2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x14ac:dyDescent="0.2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x14ac:dyDescent="0.2">
      <c r="A53" t="s">
        <v>299</v>
      </c>
      <c r="C53" t="s">
        <v>525</v>
      </c>
    </row>
    <row r="54" spans="1:36" x14ac:dyDescent="0.2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x14ac:dyDescent="0.2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x14ac:dyDescent="0.2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x14ac:dyDescent="0.2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x14ac:dyDescent="0.2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x14ac:dyDescent="0.2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x14ac:dyDescent="0.2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x14ac:dyDescent="0.2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x14ac:dyDescent="0.2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x14ac:dyDescent="0.2">
      <c r="A63" t="s">
        <v>160</v>
      </c>
      <c r="C63" t="s">
        <v>535</v>
      </c>
    </row>
    <row r="64" spans="1:36" x14ac:dyDescent="0.2">
      <c r="A64" t="s">
        <v>370</v>
      </c>
      <c r="C64" t="s">
        <v>536</v>
      </c>
    </row>
    <row r="65" spans="1:36" x14ac:dyDescent="0.2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x14ac:dyDescent="0.2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x14ac:dyDescent="0.2">
      <c r="A67" t="s">
        <v>428</v>
      </c>
      <c r="C67" t="s">
        <v>539</v>
      </c>
    </row>
    <row r="68" spans="1:36" x14ac:dyDescent="0.2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x14ac:dyDescent="0.2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x14ac:dyDescent="0.2">
      <c r="A70" t="s">
        <v>159</v>
      </c>
      <c r="C70" t="s">
        <v>542</v>
      </c>
    </row>
    <row r="71" spans="1:36" x14ac:dyDescent="0.2">
      <c r="A71" t="s">
        <v>162</v>
      </c>
      <c r="C71" t="s">
        <v>543</v>
      </c>
    </row>
    <row r="72" spans="1:36" x14ac:dyDescent="0.2">
      <c r="A72" t="s">
        <v>372</v>
      </c>
      <c r="B72" t="s">
        <v>431</v>
      </c>
      <c r="C72" t="s">
        <v>544</v>
      </c>
      <c r="D72" t="s">
        <v>545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6">
        <v>1.0999999999999999E-2</v>
      </c>
    </row>
    <row r="73" spans="1:36" x14ac:dyDescent="0.2">
      <c r="A73" t="s">
        <v>374</v>
      </c>
      <c r="B73" t="s">
        <v>432</v>
      </c>
      <c r="C73" t="s">
        <v>546</v>
      </c>
      <c r="D73" t="s">
        <v>545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6">
        <v>5.0000000000000001E-3</v>
      </c>
    </row>
    <row r="74" spans="1:36" x14ac:dyDescent="0.2">
      <c r="A74" t="s">
        <v>376</v>
      </c>
      <c r="B74" t="s">
        <v>433</v>
      </c>
      <c r="C74" t="s">
        <v>547</v>
      </c>
      <c r="D74" t="s">
        <v>545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6">
        <v>3.0000000000000001E-3</v>
      </c>
    </row>
    <row r="75" spans="1:36" x14ac:dyDescent="0.2">
      <c r="A75" t="s">
        <v>378</v>
      </c>
      <c r="B75" t="s">
        <v>434</v>
      </c>
      <c r="C75" t="s">
        <v>548</v>
      </c>
      <c r="D75" t="s">
        <v>545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6">
        <v>-7.0000000000000001E-3</v>
      </c>
    </row>
    <row r="76" spans="1:36" x14ac:dyDescent="0.2">
      <c r="A76" t="s">
        <v>380</v>
      </c>
      <c r="B76" t="s">
        <v>435</v>
      </c>
      <c r="C76" t="s">
        <v>549</v>
      </c>
      <c r="D76" t="s">
        <v>545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6">
        <v>-1.2999999999999999E-2</v>
      </c>
    </row>
    <row r="77" spans="1:36" x14ac:dyDescent="0.2">
      <c r="A77" t="s">
        <v>382</v>
      </c>
      <c r="B77" t="s">
        <v>436</v>
      </c>
      <c r="C77" t="s">
        <v>550</v>
      </c>
      <c r="D77" t="s">
        <v>545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6">
        <v>-3.0000000000000001E-3</v>
      </c>
    </row>
    <row r="78" spans="1:36" x14ac:dyDescent="0.2">
      <c r="A78" t="s">
        <v>202</v>
      </c>
      <c r="B78" t="s">
        <v>437</v>
      </c>
      <c r="C78" t="s">
        <v>551</v>
      </c>
      <c r="D78" t="s">
        <v>545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6">
        <v>1.4E-2</v>
      </c>
    </row>
    <row r="79" spans="1:36" x14ac:dyDescent="0.2">
      <c r="A79" t="s">
        <v>203</v>
      </c>
      <c r="B79" t="s">
        <v>438</v>
      </c>
      <c r="C79" t="s">
        <v>552</v>
      </c>
      <c r="D79" t="s">
        <v>545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6">
        <v>6.0000000000000001E-3</v>
      </c>
    </row>
    <row r="80" spans="1:36" x14ac:dyDescent="0.2">
      <c r="A80" t="s">
        <v>163</v>
      </c>
      <c r="C80" t="s">
        <v>553</v>
      </c>
    </row>
    <row r="81" spans="1:36" x14ac:dyDescent="0.2">
      <c r="A81" t="s">
        <v>167</v>
      </c>
      <c r="B81" t="s">
        <v>439</v>
      </c>
      <c r="C81" t="s">
        <v>554</v>
      </c>
      <c r="D81" t="s">
        <v>545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6">
        <v>-8.0000000000000002E-3</v>
      </c>
    </row>
    <row r="82" spans="1:36" x14ac:dyDescent="0.2">
      <c r="A82" t="s">
        <v>174</v>
      </c>
      <c r="B82" t="s">
        <v>440</v>
      </c>
      <c r="C82" t="s">
        <v>555</v>
      </c>
      <c r="D82" t="s">
        <v>545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6">
        <v>4.0000000000000001E-3</v>
      </c>
    </row>
    <row r="83" spans="1:36" x14ac:dyDescent="0.2">
      <c r="A83" t="s">
        <v>175</v>
      </c>
      <c r="B83" t="s">
        <v>441</v>
      </c>
      <c r="C83" t="s">
        <v>556</v>
      </c>
      <c r="D83" t="s">
        <v>545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6">
        <v>8.9999999999999993E-3</v>
      </c>
    </row>
    <row r="84" spans="1:36" x14ac:dyDescent="0.2">
      <c r="A84" t="s">
        <v>176</v>
      </c>
      <c r="B84" t="s">
        <v>442</v>
      </c>
      <c r="C84" t="s">
        <v>557</v>
      </c>
      <c r="D84" t="s">
        <v>545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6">
        <v>-2E-3</v>
      </c>
    </row>
    <row r="85" spans="1:36" x14ac:dyDescent="0.2">
      <c r="A85" t="s">
        <v>177</v>
      </c>
      <c r="B85" t="s">
        <v>443</v>
      </c>
      <c r="C85" t="s">
        <v>558</v>
      </c>
      <c r="D85" t="s">
        <v>545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6">
        <v>-8.0000000000000002E-3</v>
      </c>
    </row>
    <row r="86" spans="1:36" x14ac:dyDescent="0.2">
      <c r="A86" t="s">
        <v>178</v>
      </c>
      <c r="B86" t="s">
        <v>444</v>
      </c>
      <c r="C86" t="s">
        <v>559</v>
      </c>
      <c r="D86" t="s">
        <v>545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6">
        <v>-4.0000000000000001E-3</v>
      </c>
    </row>
    <row r="87" spans="1:36" x14ac:dyDescent="0.2">
      <c r="A87" t="s">
        <v>202</v>
      </c>
      <c r="B87" t="s">
        <v>445</v>
      </c>
      <c r="C87" t="s">
        <v>560</v>
      </c>
      <c r="D87" t="s">
        <v>545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6">
        <v>-1E-3</v>
      </c>
    </row>
    <row r="88" spans="1:36" x14ac:dyDescent="0.2">
      <c r="A88" t="s">
        <v>203</v>
      </c>
      <c r="B88" t="s">
        <v>446</v>
      </c>
      <c r="C88" t="s">
        <v>561</v>
      </c>
      <c r="D88" t="s">
        <v>545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6">
        <v>0</v>
      </c>
    </row>
    <row r="89" spans="1:36" x14ac:dyDescent="0.2">
      <c r="A89" t="s">
        <v>158</v>
      </c>
      <c r="C89" t="s">
        <v>562</v>
      </c>
    </row>
    <row r="90" spans="1:36" x14ac:dyDescent="0.2">
      <c r="A90" t="s">
        <v>261</v>
      </c>
      <c r="C90" t="s">
        <v>563</v>
      </c>
    </row>
    <row r="91" spans="1:36" x14ac:dyDescent="0.2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x14ac:dyDescent="0.2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x14ac:dyDescent="0.2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x14ac:dyDescent="0.2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x14ac:dyDescent="0.2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x14ac:dyDescent="0.2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x14ac:dyDescent="0.2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x14ac:dyDescent="0.2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x14ac:dyDescent="0.2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x14ac:dyDescent="0.2">
      <c r="A100" t="s">
        <v>294</v>
      </c>
      <c r="C100" t="s">
        <v>574</v>
      </c>
    </row>
    <row r="101" spans="1:36" x14ac:dyDescent="0.2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x14ac:dyDescent="0.2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x14ac:dyDescent="0.2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x14ac:dyDescent="0.2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x14ac:dyDescent="0.2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x14ac:dyDescent="0.2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x14ac:dyDescent="0.2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x14ac:dyDescent="0.2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x14ac:dyDescent="0.2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x14ac:dyDescent="0.2">
      <c r="A110" t="s">
        <v>157</v>
      </c>
      <c r="C110" t="s">
        <v>584</v>
      </c>
    </row>
    <row r="111" spans="1:36" x14ac:dyDescent="0.2">
      <c r="A111" t="s">
        <v>261</v>
      </c>
      <c r="C111" t="s">
        <v>585</v>
      </c>
    </row>
    <row r="112" spans="1:36" x14ac:dyDescent="0.2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x14ac:dyDescent="0.2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x14ac:dyDescent="0.2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x14ac:dyDescent="0.2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x14ac:dyDescent="0.2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x14ac:dyDescent="0.2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x14ac:dyDescent="0.2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x14ac:dyDescent="0.2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x14ac:dyDescent="0.2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x14ac:dyDescent="0.2">
      <c r="A121" t="s">
        <v>294</v>
      </c>
      <c r="C121" t="s">
        <v>596</v>
      </c>
    </row>
    <row r="122" spans="1:36" x14ac:dyDescent="0.2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x14ac:dyDescent="0.2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x14ac:dyDescent="0.2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x14ac:dyDescent="0.2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x14ac:dyDescent="0.2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x14ac:dyDescent="0.2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x14ac:dyDescent="0.2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x14ac:dyDescent="0.2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x14ac:dyDescent="0.2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x14ac:dyDescent="0.2">
      <c r="A131" t="s">
        <v>156</v>
      </c>
      <c r="C131" t="s">
        <v>606</v>
      </c>
    </row>
    <row r="132" spans="1:36" x14ac:dyDescent="0.2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x14ac:dyDescent="0.2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90"/>
  <sheetViews>
    <sheetView workbookViewId="0">
      <pane xSplit="4" ySplit="1" topLeftCell="E98" activePane="bottomRight" state="frozen"/>
      <selection pane="topRight" activeCell="C1" sqref="C1"/>
      <selection pane="bottomLeft" activeCell="A2" sqref="A2"/>
      <selection pane="bottomRight" activeCell="B112" sqref="B112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609</v>
      </c>
    </row>
    <row r="11" spans="1:36" x14ac:dyDescent="0.2">
      <c r="A11" t="s">
        <v>610</v>
      </c>
    </row>
    <row r="12" spans="1:36" x14ac:dyDescent="0.2">
      <c r="A12" t="s">
        <v>611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33</v>
      </c>
      <c r="C15" t="s">
        <v>873</v>
      </c>
    </row>
    <row r="16" spans="1:36" x14ac:dyDescent="0.2">
      <c r="A16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x14ac:dyDescent="0.2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x14ac:dyDescent="0.2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x14ac:dyDescent="0.2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x14ac:dyDescent="0.2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x14ac:dyDescent="0.2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x14ac:dyDescent="0.2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x14ac:dyDescent="0.2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x14ac:dyDescent="0.2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x14ac:dyDescent="0.2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x14ac:dyDescent="0.2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x14ac:dyDescent="0.2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x14ac:dyDescent="0.2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x14ac:dyDescent="0.2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x14ac:dyDescent="0.2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x14ac:dyDescent="0.2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x14ac:dyDescent="0.2">
      <c r="A32" t="s">
        <v>32</v>
      </c>
      <c r="C32" t="s">
        <v>891</v>
      </c>
    </row>
    <row r="33" spans="1:36" x14ac:dyDescent="0.2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x14ac:dyDescent="0.2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x14ac:dyDescent="0.2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x14ac:dyDescent="0.2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x14ac:dyDescent="0.2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x14ac:dyDescent="0.2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x14ac:dyDescent="0.2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x14ac:dyDescent="0.2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x14ac:dyDescent="0.2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x14ac:dyDescent="0.2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x14ac:dyDescent="0.2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x14ac:dyDescent="0.2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x14ac:dyDescent="0.2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x14ac:dyDescent="0.2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x14ac:dyDescent="0.2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x14ac:dyDescent="0.2">
      <c r="A49" t="s">
        <v>31</v>
      </c>
      <c r="C49" t="s">
        <v>908</v>
      </c>
    </row>
    <row r="50" spans="1:36" x14ac:dyDescent="0.2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x14ac:dyDescent="0.2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x14ac:dyDescent="0.2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x14ac:dyDescent="0.2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x14ac:dyDescent="0.2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x14ac:dyDescent="0.2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x14ac:dyDescent="0.2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x14ac:dyDescent="0.2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x14ac:dyDescent="0.2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x14ac:dyDescent="0.2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x14ac:dyDescent="0.2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x14ac:dyDescent="0.2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x14ac:dyDescent="0.2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x14ac:dyDescent="0.2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x14ac:dyDescent="0.2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x14ac:dyDescent="0.2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x14ac:dyDescent="0.2">
      <c r="A66" t="s">
        <v>30</v>
      </c>
      <c r="C66" t="s">
        <v>925</v>
      </c>
    </row>
    <row r="67" spans="1:36" x14ac:dyDescent="0.2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x14ac:dyDescent="0.2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x14ac:dyDescent="0.2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x14ac:dyDescent="0.2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x14ac:dyDescent="0.2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x14ac:dyDescent="0.2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x14ac:dyDescent="0.2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x14ac:dyDescent="0.2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x14ac:dyDescent="0.2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x14ac:dyDescent="0.2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x14ac:dyDescent="0.2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x14ac:dyDescent="0.2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x14ac:dyDescent="0.2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x14ac:dyDescent="0.2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x14ac:dyDescent="0.2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x14ac:dyDescent="0.2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x14ac:dyDescent="0.2">
      <c r="A83" t="s">
        <v>29</v>
      </c>
      <c r="C83" t="s">
        <v>942</v>
      </c>
    </row>
    <row r="84" spans="1:36" x14ac:dyDescent="0.2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x14ac:dyDescent="0.2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x14ac:dyDescent="0.2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x14ac:dyDescent="0.2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x14ac:dyDescent="0.2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x14ac:dyDescent="0.2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x14ac:dyDescent="0.2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x14ac:dyDescent="0.2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x14ac:dyDescent="0.2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x14ac:dyDescent="0.2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x14ac:dyDescent="0.2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x14ac:dyDescent="0.2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x14ac:dyDescent="0.2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x14ac:dyDescent="0.2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x14ac:dyDescent="0.2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x14ac:dyDescent="0.2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x14ac:dyDescent="0.2">
      <c r="A100" t="s">
        <v>28</v>
      </c>
      <c r="C100" t="s">
        <v>959</v>
      </c>
    </row>
    <row r="101" spans="1:36" x14ac:dyDescent="0.2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x14ac:dyDescent="0.2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x14ac:dyDescent="0.2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x14ac:dyDescent="0.2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x14ac:dyDescent="0.2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x14ac:dyDescent="0.2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x14ac:dyDescent="0.2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x14ac:dyDescent="0.2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x14ac:dyDescent="0.2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x14ac:dyDescent="0.2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x14ac:dyDescent="0.2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x14ac:dyDescent="0.2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x14ac:dyDescent="0.2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x14ac:dyDescent="0.2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x14ac:dyDescent="0.2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x14ac:dyDescent="0.2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x14ac:dyDescent="0.2">
      <c r="A117" t="s">
        <v>27</v>
      </c>
      <c r="C117" t="s">
        <v>976</v>
      </c>
    </row>
    <row r="118" spans="1:36" x14ac:dyDescent="0.2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x14ac:dyDescent="0.2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x14ac:dyDescent="0.2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x14ac:dyDescent="0.2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x14ac:dyDescent="0.2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x14ac:dyDescent="0.2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x14ac:dyDescent="0.2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x14ac:dyDescent="0.2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x14ac:dyDescent="0.2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x14ac:dyDescent="0.2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x14ac:dyDescent="0.2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x14ac:dyDescent="0.2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x14ac:dyDescent="0.2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x14ac:dyDescent="0.2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x14ac:dyDescent="0.2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x14ac:dyDescent="0.2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x14ac:dyDescent="0.2">
      <c r="A134" t="s">
        <v>26</v>
      </c>
      <c r="C134" t="s">
        <v>993</v>
      </c>
    </row>
    <row r="135" spans="1:36" x14ac:dyDescent="0.2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x14ac:dyDescent="0.2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x14ac:dyDescent="0.2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x14ac:dyDescent="0.2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x14ac:dyDescent="0.2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x14ac:dyDescent="0.2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x14ac:dyDescent="0.2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x14ac:dyDescent="0.2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x14ac:dyDescent="0.2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x14ac:dyDescent="0.2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x14ac:dyDescent="0.2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x14ac:dyDescent="0.2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x14ac:dyDescent="0.2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x14ac:dyDescent="0.2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x14ac:dyDescent="0.2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x14ac:dyDescent="0.2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x14ac:dyDescent="0.2">
      <c r="A151" t="s">
        <v>25</v>
      </c>
      <c r="C151" t="s">
        <v>1010</v>
      </c>
    </row>
    <row r="152" spans="1:36" x14ac:dyDescent="0.2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x14ac:dyDescent="0.2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x14ac:dyDescent="0.2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x14ac:dyDescent="0.2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x14ac:dyDescent="0.2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x14ac:dyDescent="0.2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x14ac:dyDescent="0.2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x14ac:dyDescent="0.2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x14ac:dyDescent="0.2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x14ac:dyDescent="0.2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x14ac:dyDescent="0.2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x14ac:dyDescent="0.2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x14ac:dyDescent="0.2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x14ac:dyDescent="0.2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x14ac:dyDescent="0.2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x14ac:dyDescent="0.2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x14ac:dyDescent="0.2">
      <c r="A168" t="s">
        <v>24</v>
      </c>
      <c r="C168" t="s">
        <v>1027</v>
      </c>
    </row>
    <row r="169" spans="1:36" x14ac:dyDescent="0.2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x14ac:dyDescent="0.2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x14ac:dyDescent="0.2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x14ac:dyDescent="0.2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x14ac:dyDescent="0.2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x14ac:dyDescent="0.2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x14ac:dyDescent="0.2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x14ac:dyDescent="0.2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x14ac:dyDescent="0.2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x14ac:dyDescent="0.2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x14ac:dyDescent="0.2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x14ac:dyDescent="0.2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x14ac:dyDescent="0.2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x14ac:dyDescent="0.2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x14ac:dyDescent="0.2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x14ac:dyDescent="0.2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x14ac:dyDescent="0.2">
      <c r="A185" t="s">
        <v>23</v>
      </c>
      <c r="C185" t="s">
        <v>1044</v>
      </c>
    </row>
    <row r="186" spans="1:36" x14ac:dyDescent="0.2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x14ac:dyDescent="0.2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x14ac:dyDescent="0.2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x14ac:dyDescent="0.2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x14ac:dyDescent="0.2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x14ac:dyDescent="0.2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x14ac:dyDescent="0.2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x14ac:dyDescent="0.2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x14ac:dyDescent="0.2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x14ac:dyDescent="0.2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x14ac:dyDescent="0.2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x14ac:dyDescent="0.2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x14ac:dyDescent="0.2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x14ac:dyDescent="0.2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x14ac:dyDescent="0.2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x14ac:dyDescent="0.2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x14ac:dyDescent="0.2">
      <c r="A202" t="s">
        <v>201</v>
      </c>
      <c r="C202" t="s">
        <v>1061</v>
      </c>
    </row>
    <row r="203" spans="1:36" x14ac:dyDescent="0.2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x14ac:dyDescent="0.2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x14ac:dyDescent="0.2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x14ac:dyDescent="0.2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x14ac:dyDescent="0.2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x14ac:dyDescent="0.2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x14ac:dyDescent="0.2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x14ac:dyDescent="0.2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x14ac:dyDescent="0.2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x14ac:dyDescent="0.2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x14ac:dyDescent="0.2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x14ac:dyDescent="0.2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x14ac:dyDescent="0.2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x14ac:dyDescent="0.2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x14ac:dyDescent="0.2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x14ac:dyDescent="0.2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x14ac:dyDescent="0.2">
      <c r="A219" t="s">
        <v>22</v>
      </c>
      <c r="C219" t="s">
        <v>1078</v>
      </c>
    </row>
    <row r="220" spans="1:36" x14ac:dyDescent="0.2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x14ac:dyDescent="0.2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x14ac:dyDescent="0.2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x14ac:dyDescent="0.2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x14ac:dyDescent="0.2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x14ac:dyDescent="0.2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x14ac:dyDescent="0.2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x14ac:dyDescent="0.2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x14ac:dyDescent="0.2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x14ac:dyDescent="0.2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x14ac:dyDescent="0.2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x14ac:dyDescent="0.2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x14ac:dyDescent="0.2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x14ac:dyDescent="0.2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x14ac:dyDescent="0.2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x14ac:dyDescent="0.2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x14ac:dyDescent="0.2">
      <c r="A236" t="s">
        <v>21</v>
      </c>
      <c r="C236" t="s">
        <v>1095</v>
      </c>
    </row>
    <row r="237" spans="1:36" x14ac:dyDescent="0.2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x14ac:dyDescent="0.2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x14ac:dyDescent="0.2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x14ac:dyDescent="0.2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x14ac:dyDescent="0.2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x14ac:dyDescent="0.2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x14ac:dyDescent="0.2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x14ac:dyDescent="0.2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x14ac:dyDescent="0.2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x14ac:dyDescent="0.2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x14ac:dyDescent="0.2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x14ac:dyDescent="0.2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x14ac:dyDescent="0.2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x14ac:dyDescent="0.2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x14ac:dyDescent="0.2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x14ac:dyDescent="0.2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x14ac:dyDescent="0.2">
      <c r="A253" t="s">
        <v>20</v>
      </c>
      <c r="C253" t="s">
        <v>1112</v>
      </c>
    </row>
    <row r="254" spans="1:36" x14ac:dyDescent="0.2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x14ac:dyDescent="0.2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x14ac:dyDescent="0.2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x14ac:dyDescent="0.2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x14ac:dyDescent="0.2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x14ac:dyDescent="0.2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x14ac:dyDescent="0.2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x14ac:dyDescent="0.2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x14ac:dyDescent="0.2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x14ac:dyDescent="0.2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x14ac:dyDescent="0.2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x14ac:dyDescent="0.2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x14ac:dyDescent="0.2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x14ac:dyDescent="0.2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x14ac:dyDescent="0.2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x14ac:dyDescent="0.2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x14ac:dyDescent="0.2">
      <c r="A270" t="s">
        <v>19</v>
      </c>
      <c r="C270" t="s">
        <v>1129</v>
      </c>
    </row>
    <row r="271" spans="1:36" x14ac:dyDescent="0.2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x14ac:dyDescent="0.2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x14ac:dyDescent="0.2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x14ac:dyDescent="0.2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x14ac:dyDescent="0.2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x14ac:dyDescent="0.2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x14ac:dyDescent="0.2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x14ac:dyDescent="0.2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x14ac:dyDescent="0.2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x14ac:dyDescent="0.2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x14ac:dyDescent="0.2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x14ac:dyDescent="0.2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x14ac:dyDescent="0.2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x14ac:dyDescent="0.2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x14ac:dyDescent="0.2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x14ac:dyDescent="0.2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x14ac:dyDescent="0.2">
      <c r="A287" t="s">
        <v>18</v>
      </c>
      <c r="C287" t="s">
        <v>1146</v>
      </c>
    </row>
    <row r="288" spans="1:36" x14ac:dyDescent="0.2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x14ac:dyDescent="0.2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x14ac:dyDescent="0.2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54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26" bestFit="1" customWidth="1"/>
  </cols>
  <sheetData>
    <row r="1" spans="1:33" s="2" customFormat="1" x14ac:dyDescent="0.2">
      <c r="A1" s="2" t="s">
        <v>208</v>
      </c>
    </row>
    <row r="2" spans="1:33" x14ac:dyDescent="0.2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2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2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2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2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2">
      <c r="A9" s="2" t="s">
        <v>209</v>
      </c>
    </row>
    <row r="10" spans="1:33" x14ac:dyDescent="0.2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2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2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2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2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2">
      <c r="A17" s="2" t="s">
        <v>210</v>
      </c>
    </row>
    <row r="18" spans="1:33" x14ac:dyDescent="0.2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2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2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2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2">
      <c r="A23" t="s">
        <v>212</v>
      </c>
    </row>
    <row r="24" spans="1:33" x14ac:dyDescent="0.2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2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2">
      <c r="A27" s="2" t="s">
        <v>214</v>
      </c>
    </row>
    <row r="28" spans="1:33" x14ac:dyDescent="0.2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2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2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2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2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2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2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2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2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2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2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2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2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2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2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2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2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2">
      <c r="A46" s="2" t="s">
        <v>213</v>
      </c>
    </row>
    <row r="47" spans="1:33" x14ac:dyDescent="0.2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2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2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2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2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2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2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2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2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2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2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2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2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2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2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2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2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2">
      <c r="A65" s="2" t="s">
        <v>205</v>
      </c>
    </row>
    <row r="67" spans="1:33" x14ac:dyDescent="0.2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2">
      <c r="A68" t="s">
        <v>24</v>
      </c>
    </row>
    <row r="69" spans="1:33" x14ac:dyDescent="0.2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2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2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2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2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2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2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2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2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2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2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2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2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2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2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2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2">
      <c r="A86" t="s">
        <v>23</v>
      </c>
    </row>
    <row r="87" spans="1:33" x14ac:dyDescent="0.2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2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2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2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2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2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2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2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2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2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2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2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2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2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2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2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2">
      <c r="A104" t="s">
        <v>201</v>
      </c>
    </row>
    <row r="105" spans="1:33" x14ac:dyDescent="0.2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2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2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2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2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2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2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2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2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2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2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2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2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2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2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2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2">
      <c r="A122" s="20" t="str">
        <f>A6</f>
        <v>Plug-in 10 Gasoline Hybrid</v>
      </c>
    </row>
    <row r="123" spans="1:33" x14ac:dyDescent="0.2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2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2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2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2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2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2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2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2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2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2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2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2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2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2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2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2">
      <c r="A140" t="str">
        <f>A7</f>
        <v>Plug-in 40 Gasoline Hybrid</v>
      </c>
    </row>
    <row r="141" spans="1:33" x14ac:dyDescent="0.2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2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2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2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2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2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2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2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2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2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2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2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2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2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2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2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2">
      <c r="A158" s="2" t="s">
        <v>206</v>
      </c>
    </row>
    <row r="160" spans="1:33" x14ac:dyDescent="0.2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2">
      <c r="A161" t="str">
        <f t="shared" ref="A161:A169" si="10">A68</f>
        <v>100 Mile Electric Vehicle</v>
      </c>
    </row>
    <row r="162" spans="1:33" x14ac:dyDescent="0.2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2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2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2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2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2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2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2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2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2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2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2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2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2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2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2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2">
      <c r="A179" t="str">
        <f t="shared" ref="A179:A187" si="28">A86</f>
        <v>200 Mile Electric Vehicle</v>
      </c>
    </row>
    <row r="180" spans="1:33" x14ac:dyDescent="0.2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2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2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2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2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2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2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2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2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2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2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2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2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2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2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2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2">
      <c r="A197" t="str">
        <f t="shared" ref="A197:A205" si="46">A104</f>
        <v>300 Mile Electric Vehicle</v>
      </c>
    </row>
    <row r="198" spans="1:33" x14ac:dyDescent="0.2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2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2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2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2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2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2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2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2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2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2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2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2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2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2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2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2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2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2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2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2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2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2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2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2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2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2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2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2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2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2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2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2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2">
      <c r="A232" s="21"/>
    </row>
    <row r="233" spans="1:33" x14ac:dyDescent="0.2">
      <c r="A233" s="21" t="str">
        <f t="shared" si="64"/>
        <v>Plug-in 40 Gasoline Hybrid</v>
      </c>
    </row>
    <row r="234" spans="1:33" x14ac:dyDescent="0.2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2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2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2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2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2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2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2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2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2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2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2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2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2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2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2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2">
      <c r="A251" s="2" t="s">
        <v>207</v>
      </c>
    </row>
    <row r="252" spans="1:33" x14ac:dyDescent="0.2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2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2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43.33203125" customWidth="1"/>
  </cols>
  <sheetData>
    <row r="1" spans="1:4" x14ac:dyDescent="0.2">
      <c r="A1" t="s">
        <v>240</v>
      </c>
      <c r="B1">
        <v>43060</v>
      </c>
      <c r="D1" t="s">
        <v>244</v>
      </c>
    </row>
    <row r="2" spans="1:4" x14ac:dyDescent="0.2">
      <c r="D2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119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3.33203125" customWidth="1"/>
    <col min="2" max="2" width="41.33203125" customWidth="1"/>
  </cols>
  <sheetData>
    <row r="1" spans="2:36" x14ac:dyDescent="0.2">
      <c r="B1" s="1" t="s">
        <v>200</v>
      </c>
    </row>
    <row r="3" spans="2:36" x14ac:dyDescent="0.2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2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2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2">
      <c r="B6" s="1"/>
    </row>
    <row r="7" spans="2:36" x14ac:dyDescent="0.2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2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2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2">
      <c r="B10" s="1"/>
    </row>
    <row r="11" spans="2:36" x14ac:dyDescent="0.2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2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2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2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2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2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2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2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2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2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2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2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2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2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2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2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2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2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2">
      <c r="B31" t="s">
        <v>179</v>
      </c>
    </row>
    <row r="32" spans="2:36" x14ac:dyDescent="0.2">
      <c r="B32" t="s">
        <v>180</v>
      </c>
    </row>
    <row r="33" spans="2:36" x14ac:dyDescent="0.2">
      <c r="B33" t="s">
        <v>184</v>
      </c>
    </row>
    <row r="34" spans="2:36" x14ac:dyDescent="0.2">
      <c r="B34" t="s">
        <v>183</v>
      </c>
    </row>
    <row r="36" spans="2:36" x14ac:dyDescent="0.2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2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2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2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2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2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2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2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2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2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2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2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2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2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2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2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2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2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2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2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2">
      <c r="B57" s="1"/>
    </row>
    <row r="58" spans="2:36" x14ac:dyDescent="0.2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2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2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2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2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2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2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2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2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2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2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2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2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2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2">
      <c r="B76" t="s">
        <v>204</v>
      </c>
    </row>
    <row r="77" spans="2:36" x14ac:dyDescent="0.2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2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2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2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2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2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">
      <c r="B87" t="s">
        <v>193</v>
      </c>
    </row>
    <row r="88" spans="2:36" x14ac:dyDescent="0.2">
      <c r="B88" t="s">
        <v>195</v>
      </c>
    </row>
    <row r="89" spans="2:36" x14ac:dyDescent="0.2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2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2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2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2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2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">
      <c r="B107" t="s">
        <v>196</v>
      </c>
    </row>
    <row r="108" spans="2:36" x14ac:dyDescent="0.2">
      <c r="B108" t="s">
        <v>197</v>
      </c>
    </row>
    <row r="109" spans="2:36" x14ac:dyDescent="0.2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2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2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2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2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2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2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2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2">
      <c r="B118" s="5"/>
    </row>
    <row r="119" spans="2:36" x14ac:dyDescent="0.2">
      <c r="B1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About</vt:lpstr>
      <vt:lpstr>Table 44</vt:lpstr>
      <vt:lpstr>Table 49</vt:lpstr>
      <vt:lpstr>AEO 39</vt:lpstr>
      <vt:lpstr>AEO 42</vt:lpstr>
      <vt:lpstr>AEO 53</vt:lpstr>
      <vt:lpstr>PHEV Price Calcs</vt:lpstr>
      <vt:lpstr>Start Year psgr LDV EV Price</vt:lpstr>
      <vt:lpstr>LDV Shares</vt:lpstr>
      <vt:lpstr>EV freight trucks</vt:lpstr>
      <vt:lpstr>EV freight truck batteries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2021-04-22T14:11:11Z</dcterms:modified>
</cp:coreProperties>
</file>