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WA\webappdata\"/>
    </mc:Choice>
  </mc:AlternateContent>
  <xr:revisionPtr revIDLastSave="0" documentId="8_{8D3AE69A-6818-4F1B-B402-B9AE81B25F0D}" xr6:coauthVersionLast="47" xr6:coauthVersionMax="47" xr10:uidLastSave="{00000000-0000-0000-0000-000000000000}"/>
  <bookViews>
    <workbookView xWindow="3120" yWindow="1980" windowWidth="14925" windowHeight="1602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H36" i="28"/>
  <c r="Q33" i="28"/>
  <c r="A1" i="28"/>
  <c r="H56" i="28" s="1"/>
  <c r="G34" i="26"/>
  <c r="J34" i="26" s="1"/>
  <c r="K34" i="26" s="1"/>
  <c r="G22" i="26"/>
  <c r="O22" i="26" s="1"/>
  <c r="P22" i="26" s="1"/>
  <c r="A3" i="25"/>
  <c r="K9" i="24" s="1"/>
  <c r="L9" i="24" s="1"/>
  <c r="J25" i="19" s="1"/>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T6" i="28" l="1"/>
  <c r="T8" i="28"/>
  <c r="T10" i="28"/>
  <c r="D14" i="28"/>
  <c r="AF15" i="28"/>
  <c r="T29" i="28"/>
  <c r="J22" i="26"/>
  <c r="K22"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AG5" i="28"/>
  <c r="K9" i="28"/>
  <c r="AG11" i="28"/>
  <c r="AB14" i="28"/>
  <c r="AF18" i="28"/>
  <c r="AB20" i="28"/>
  <c r="K24" i="28"/>
  <c r="H26" i="28"/>
  <c r="S31" i="28"/>
  <c r="H48" i="28"/>
  <c r="C3" i="20"/>
  <c r="G8" i="26"/>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K5" i="28"/>
  <c r="AG7" i="28"/>
  <c r="AG9" i="28"/>
  <c r="T12" i="28"/>
  <c r="L17" i="28"/>
  <c r="C28" i="28"/>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T4" i="28"/>
  <c r="K13"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K7" i="28"/>
  <c r="K11" i="28"/>
  <c r="X22" i="28"/>
  <c r="L14" i="24" a="1"/>
  <c r="L14" i="24" s="1"/>
  <c r="J18" i="19" s="1"/>
  <c r="G21" i="26"/>
  <c r="G33"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N1" i="28" s="1"/>
  <c r="F17" i="28"/>
  <c r="AD16" i="28"/>
  <c r="V16" i="28"/>
  <c r="N16" i="28"/>
  <c r="AF56" i="28"/>
  <c r="T51" i="28"/>
  <c r="T1" i="28" s="1"/>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L1" i="28"/>
  <c r="F1"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K12" i="24" s="1"/>
  <c r="U3" i="25"/>
  <c r="AC3" i="25"/>
  <c r="AK3" i="25"/>
  <c r="AS3" i="25"/>
  <c r="BA3" i="25"/>
  <c r="M13" i="24" s="1"/>
  <c r="BI3" i="25"/>
  <c r="BQ3" i="25"/>
  <c r="BY3" i="25"/>
  <c r="CG3" i="25"/>
  <c r="CC3" i="25"/>
  <c r="O2" i="24" s="1"/>
  <c r="N3" i="25"/>
  <c r="V3" i="25"/>
  <c r="AL3" i="25"/>
  <c r="AT3" i="25"/>
  <c r="BB3" i="25"/>
  <c r="BR3" i="25"/>
  <c r="BZ3" i="25"/>
  <c r="CH3" i="25"/>
  <c r="AW3" i="25"/>
  <c r="F3" i="25"/>
  <c r="K5" i="24" s="1"/>
  <c r="L5" i="24" s="1"/>
  <c r="J30" i="19" s="1"/>
  <c r="AD3" i="25"/>
  <c r="BJ3" i="25"/>
  <c r="G3" i="25"/>
  <c r="O3" i="25"/>
  <c r="N12" i="24" s="1"/>
  <c r="W3" i="25"/>
  <c r="AE3" i="25"/>
  <c r="AM3" i="25"/>
  <c r="K3" i="24" s="1"/>
  <c r="AU3" i="25"/>
  <c r="BC3" i="25"/>
  <c r="N13" i="24" s="1"/>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M2" i="24" l="1"/>
  <c r="S2" i="24"/>
  <c r="D1" i="28"/>
  <c r="J33" i="26"/>
  <c r="K33" i="26" s="1"/>
  <c r="O33" i="26"/>
  <c r="P33" i="26" s="1"/>
  <c r="O29" i="26"/>
  <c r="P29" i="26" s="1"/>
  <c r="J29" i="26"/>
  <c r="K29" i="26" s="1"/>
  <c r="O39" i="26"/>
  <c r="P39" i="26" s="1"/>
  <c r="J39" i="26"/>
  <c r="K39" i="26" s="1"/>
  <c r="J21" i="26"/>
  <c r="K21" i="26" s="1"/>
  <c r="O21" i="26"/>
  <c r="P21" i="26" s="1"/>
  <c r="O36" i="26"/>
  <c r="P36" i="26" s="1"/>
  <c r="J36" i="26"/>
  <c r="K36" i="26" s="1"/>
  <c r="L7" i="24"/>
  <c r="J42" i="19" s="1"/>
  <c r="O10" i="26"/>
  <c r="P10" i="26" s="1"/>
  <c r="J10" i="26"/>
  <c r="K10" i="26" s="1"/>
  <c r="J24" i="26"/>
  <c r="K24" i="26" s="1"/>
  <c r="O24" i="26"/>
  <c r="P24" i="26" s="1"/>
  <c r="K2" i="24"/>
  <c r="O8" i="26"/>
  <c r="P8" i="26" s="1"/>
  <c r="J8" i="26"/>
  <c r="K8" i="26" s="1"/>
  <c r="AB1" i="28"/>
  <c r="AD1" i="28"/>
  <c r="V1" i="28"/>
  <c r="K6" i="24"/>
  <c r="L6" i="24" s="1"/>
  <c r="J33" i="19" s="1"/>
  <c r="O41" i="26"/>
  <c r="P41" i="26" s="1"/>
  <c r="J41" i="26"/>
  <c r="K41" i="26" s="1"/>
  <c r="T2" i="24"/>
  <c r="K13" i="24"/>
  <c r="S13" i="24"/>
  <c r="R2" i="24"/>
  <c r="L2" i="24" s="1"/>
  <c r="J17" i="19" s="1"/>
  <c r="P12" i="24"/>
  <c r="L3" i="24"/>
  <c r="J26" i="19" s="1"/>
  <c r="M12" i="24"/>
  <c r="O13" i="24"/>
  <c r="K16" i="24" a="1"/>
  <c r="K16" i="24" s="1"/>
  <c r="L16" i="24" s="1"/>
  <c r="J14" i="19" s="1"/>
  <c r="R13" i="24"/>
  <c r="O12" i="24"/>
  <c r="AH1" i="28"/>
  <c r="R1" i="28"/>
  <c r="Y1" i="28"/>
  <c r="G1" i="28"/>
  <c r="Z1" i="28"/>
  <c r="J1" i="28"/>
  <c r="Q1" i="28"/>
  <c r="I1" i="28"/>
  <c r="AF1" i="28"/>
  <c r="AC1" i="28"/>
  <c r="C1" i="28"/>
  <c r="AA1" i="28"/>
  <c r="X1" i="28"/>
  <c r="U1" i="28"/>
  <c r="S1" i="28"/>
  <c r="P1" i="28"/>
  <c r="M1" i="28"/>
  <c r="K1" i="28"/>
  <c r="H1" i="28"/>
  <c r="AE1" i="28"/>
  <c r="E1" i="28"/>
  <c r="W1" i="28"/>
  <c r="AG1" i="28"/>
  <c r="O1" i="28"/>
  <c r="R161" i="1"/>
  <c r="Q161" i="1"/>
  <c r="P161" i="1"/>
  <c r="O161" i="1"/>
  <c r="N161" i="1"/>
  <c r="M161" i="1"/>
  <c r="L161" i="1"/>
  <c r="K161" i="1"/>
  <c r="J161" i="1"/>
  <c r="B161" i="1"/>
  <c r="A161" i="1"/>
  <c r="G6" i="26" l="1"/>
  <c r="G49" i="26"/>
  <c r="L13" i="24"/>
  <c r="J65" i="19" s="1"/>
  <c r="L12" i="24"/>
  <c r="J34"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J49" i="26" l="1"/>
  <c r="K49" i="26" s="1"/>
  <c r="O49" i="26"/>
  <c r="P49" i="26" s="1"/>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<sst xmlns="http://schemas.openxmlformats.org/spreadsheetml/2006/main" count="35255" uniqueCount="4358">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</sst>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3857</v>
      </c>
      <c r="C1" s="353">
        <v>45495</v>
      </c>
      <c r="G1" s="354" t="s">
        <v>3763</v>
      </c>
      <c r="H1" s="354" t="s">
        <v>3764</v>
      </c>
    </row>
    <row r="2" spans="1:8" x14ac:dyDescent="0.25">
      <c r="B2" t="str">
        <f>_xlfn.XLOOKUP(B1,H:H,G:G,0,0,1)</f>
        <v>WA</v>
      </c>
      <c r="C2" t="str">
        <f>_xlfn.XLOOKUP(B2,G:G, H:H, 0,0,1)</f>
        <v>Washington</v>
      </c>
      <c r="G2" t="s">
        <v>3765</v>
      </c>
      <c r="H2" t="s">
        <v>3766</v>
      </c>
    </row>
    <row r="3" spans="1:8" x14ac:dyDescent="0.25">
      <c r="A3" t="s">
        <v>103</v>
      </c>
      <c r="G3" t="s">
        <v>3767</v>
      </c>
      <c r="H3" t="s">
        <v>3768</v>
      </c>
    </row>
    <row r="4" spans="1:8" x14ac:dyDescent="0.25">
      <c r="A4" t="s">
        <v>138</v>
      </c>
      <c r="G4" t="s">
        <v>3769</v>
      </c>
      <c r="H4" t="s">
        <v>3770</v>
      </c>
    </row>
    <row r="5" spans="1:8" x14ac:dyDescent="0.25">
      <c r="A5" t="s">
        <v>107</v>
      </c>
      <c r="G5" t="s">
        <v>3771</v>
      </c>
      <c r="H5" t="s">
        <v>3772</v>
      </c>
    </row>
    <row r="6" spans="1:8" x14ac:dyDescent="0.25">
      <c r="A6" t="s">
        <v>104</v>
      </c>
      <c r="G6" t="s">
        <v>3773</v>
      </c>
      <c r="H6" t="s">
        <v>3774</v>
      </c>
    </row>
    <row r="7" spans="1:8" x14ac:dyDescent="0.25">
      <c r="G7" t="s">
        <v>485</v>
      </c>
      <c r="H7" t="s">
        <v>3775</v>
      </c>
    </row>
    <row r="8" spans="1:8" x14ac:dyDescent="0.25">
      <c r="A8" t="s">
        <v>105</v>
      </c>
      <c r="G8" t="s">
        <v>3776</v>
      </c>
      <c r="H8" t="s">
        <v>3777</v>
      </c>
    </row>
    <row r="9" spans="1:8" x14ac:dyDescent="0.25">
      <c r="A9" t="s">
        <v>106</v>
      </c>
      <c r="G9" t="s">
        <v>3778</v>
      </c>
      <c r="H9" t="s">
        <v>3778</v>
      </c>
    </row>
    <row r="10" spans="1:8" x14ac:dyDescent="0.25">
      <c r="A10" s="41" t="s">
        <v>2764</v>
      </c>
      <c r="G10" t="s">
        <v>3779</v>
      </c>
      <c r="H10" t="s">
        <v>3780</v>
      </c>
    </row>
    <row r="11" spans="1:8" x14ac:dyDescent="0.25">
      <c r="A11" s="41"/>
      <c r="G11" t="s">
        <v>3781</v>
      </c>
      <c r="H11" t="s">
        <v>3782</v>
      </c>
    </row>
    <row r="12" spans="1:8" x14ac:dyDescent="0.25">
      <c r="A12" t="s">
        <v>108</v>
      </c>
      <c r="G12" t="s">
        <v>3783</v>
      </c>
      <c r="H12" t="s">
        <v>3784</v>
      </c>
    </row>
    <row r="13" spans="1:8" x14ac:dyDescent="0.25">
      <c r="A13" t="s">
        <v>109</v>
      </c>
      <c r="G13" t="s">
        <v>3785</v>
      </c>
      <c r="H13" t="s">
        <v>3786</v>
      </c>
    </row>
    <row r="14" spans="1:8" x14ac:dyDescent="0.25">
      <c r="A14" t="s">
        <v>110</v>
      </c>
      <c r="G14" t="s">
        <v>3787</v>
      </c>
      <c r="H14" t="s">
        <v>3788</v>
      </c>
    </row>
    <row r="15" spans="1:8" x14ac:dyDescent="0.25">
      <c r="G15" t="s">
        <v>3789</v>
      </c>
      <c r="H15" t="s">
        <v>3790</v>
      </c>
    </row>
    <row r="16" spans="1:8" x14ac:dyDescent="0.25">
      <c r="A16" s="42" t="s">
        <v>2852</v>
      </c>
      <c r="B16" s="156"/>
      <c r="G16" t="s">
        <v>3791</v>
      </c>
      <c r="H16" t="s">
        <v>3792</v>
      </c>
    </row>
    <row r="17" spans="1:8" x14ac:dyDescent="0.25">
      <c r="A17" t="s">
        <v>2835</v>
      </c>
      <c r="B17" s="20">
        <f>MAX(PolicyLevers!H:H)</f>
        <v>2313</v>
      </c>
      <c r="G17" t="s">
        <v>3793</v>
      </c>
      <c r="H17" t="s">
        <v>3794</v>
      </c>
    </row>
    <row r="18" spans="1:8" x14ac:dyDescent="0.2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30" x14ac:dyDescent="0.2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25">
      <c r="G20" t="s">
        <v>3799</v>
      </c>
      <c r="H20" t="s">
        <v>3800</v>
      </c>
    </row>
    <row r="21" spans="1:8" x14ac:dyDescent="0.25">
      <c r="A21" s="42" t="s">
        <v>3214</v>
      </c>
      <c r="B21" s="156"/>
      <c r="G21" t="s">
        <v>3801</v>
      </c>
      <c r="H21" t="s">
        <v>3802</v>
      </c>
    </row>
    <row r="22" spans="1:8" x14ac:dyDescent="0.25">
      <c r="A22" t="s">
        <v>3208</v>
      </c>
      <c r="G22" t="s">
        <v>3803</v>
      </c>
      <c r="H22" t="s">
        <v>3804</v>
      </c>
    </row>
    <row r="23" spans="1:8" x14ac:dyDescent="0.25">
      <c r="A23" t="s">
        <v>3209</v>
      </c>
      <c r="G23" t="s">
        <v>3805</v>
      </c>
      <c r="H23" t="s">
        <v>3806</v>
      </c>
    </row>
    <row r="24" spans="1:8" x14ac:dyDescent="0.25">
      <c r="A24" t="s">
        <v>3210</v>
      </c>
      <c r="G24" t="s">
        <v>3807</v>
      </c>
      <c r="H24" t="s">
        <v>3808</v>
      </c>
    </row>
    <row r="25" spans="1:8" x14ac:dyDescent="0.25">
      <c r="A25" t="s">
        <v>3211</v>
      </c>
      <c r="G25" t="s">
        <v>3809</v>
      </c>
      <c r="H25" t="s">
        <v>3810</v>
      </c>
    </row>
    <row r="26" spans="1:8" x14ac:dyDescent="0.25">
      <c r="G26" t="s">
        <v>3811</v>
      </c>
      <c r="H26" t="s">
        <v>3812</v>
      </c>
    </row>
    <row r="27" spans="1:8" x14ac:dyDescent="0.25">
      <c r="A27" s="42" t="s">
        <v>3212</v>
      </c>
      <c r="B27" s="156"/>
      <c r="C27" s="156"/>
      <c r="G27" t="s">
        <v>3813</v>
      </c>
      <c r="H27" t="s">
        <v>3814</v>
      </c>
    </row>
    <row r="28" spans="1:8" x14ac:dyDescent="0.25">
      <c r="A28" t="s">
        <v>2845</v>
      </c>
      <c r="G28" t="s">
        <v>3815</v>
      </c>
      <c r="H28" t="s">
        <v>3816</v>
      </c>
    </row>
    <row r="29" spans="1:8" x14ac:dyDescent="0.25">
      <c r="A29" t="s">
        <v>2831</v>
      </c>
      <c r="G29" t="s">
        <v>3817</v>
      </c>
      <c r="H29" t="s">
        <v>3818</v>
      </c>
    </row>
    <row r="30" spans="1:8" x14ac:dyDescent="0.25">
      <c r="A30" t="s">
        <v>2832</v>
      </c>
      <c r="G30" t="s">
        <v>3819</v>
      </c>
      <c r="H30" t="s">
        <v>3820</v>
      </c>
    </row>
    <row r="31" spans="1:8" x14ac:dyDescent="0.25">
      <c r="A31" t="s">
        <v>2833</v>
      </c>
      <c r="G31" t="s">
        <v>521</v>
      </c>
      <c r="H31" t="s">
        <v>3821</v>
      </c>
    </row>
    <row r="32" spans="1:8" x14ac:dyDescent="0.25">
      <c r="A32" t="s">
        <v>2834</v>
      </c>
      <c r="G32" t="s">
        <v>3822</v>
      </c>
      <c r="H32" t="s">
        <v>3823</v>
      </c>
    </row>
    <row r="33" spans="1:8" x14ac:dyDescent="0.25">
      <c r="G33" t="s">
        <v>3824</v>
      </c>
      <c r="H33" t="s">
        <v>3825</v>
      </c>
    </row>
    <row r="34" spans="1:8" x14ac:dyDescent="0.25">
      <c r="A34" t="s">
        <v>2846</v>
      </c>
      <c r="G34" t="s">
        <v>3826</v>
      </c>
      <c r="H34" t="s">
        <v>3827</v>
      </c>
    </row>
    <row r="35" spans="1:8" x14ac:dyDescent="0.25">
      <c r="A35" t="s">
        <v>2829</v>
      </c>
      <c r="G35" t="s">
        <v>3828</v>
      </c>
      <c r="H35" t="s">
        <v>3829</v>
      </c>
    </row>
    <row r="36" spans="1:8" x14ac:dyDescent="0.25">
      <c r="A36" t="s">
        <v>2830</v>
      </c>
      <c r="G36" t="s">
        <v>3830</v>
      </c>
      <c r="H36" t="s">
        <v>3831</v>
      </c>
    </row>
    <row r="37" spans="1:8" x14ac:dyDescent="0.25">
      <c r="G37" t="s">
        <v>3832</v>
      </c>
      <c r="H37" t="s">
        <v>3833</v>
      </c>
    </row>
    <row r="38" spans="1:8" x14ac:dyDescent="0.25">
      <c r="A38" t="s">
        <v>2847</v>
      </c>
      <c r="G38" t="s">
        <v>3834</v>
      </c>
      <c r="H38" t="s">
        <v>3835</v>
      </c>
    </row>
    <row r="39" spans="1:8" x14ac:dyDescent="0.25">
      <c r="A39" t="s">
        <v>2836</v>
      </c>
      <c r="G39" t="s">
        <v>3836</v>
      </c>
      <c r="H39" t="s">
        <v>3837</v>
      </c>
    </row>
    <row r="40" spans="1:8" x14ac:dyDescent="0.25">
      <c r="A40" t="s">
        <v>2837</v>
      </c>
      <c r="G40" t="s">
        <v>3838</v>
      </c>
      <c r="H40" t="s">
        <v>3839</v>
      </c>
    </row>
    <row r="41" spans="1:8" x14ac:dyDescent="0.25">
      <c r="G41" t="s">
        <v>3840</v>
      </c>
      <c r="H41" t="s">
        <v>3841</v>
      </c>
    </row>
    <row r="42" spans="1:8" x14ac:dyDescent="0.25">
      <c r="A42" t="s">
        <v>2848</v>
      </c>
      <c r="G42" t="s">
        <v>3842</v>
      </c>
      <c r="H42" t="s">
        <v>3843</v>
      </c>
    </row>
    <row r="43" spans="1:8" x14ac:dyDescent="0.25">
      <c r="A43" t="s">
        <v>2838</v>
      </c>
      <c r="G43" t="s">
        <v>3844</v>
      </c>
      <c r="H43" t="s">
        <v>3845</v>
      </c>
    </row>
    <row r="44" spans="1:8" x14ac:dyDescent="0.25">
      <c r="A44" t="s">
        <v>2839</v>
      </c>
      <c r="G44" t="s">
        <v>3846</v>
      </c>
      <c r="H44" t="s">
        <v>3847</v>
      </c>
    </row>
    <row r="45" spans="1:8" x14ac:dyDescent="0.25">
      <c r="G45" t="s">
        <v>3848</v>
      </c>
      <c r="H45" t="s">
        <v>3849</v>
      </c>
    </row>
    <row r="46" spans="1:8" x14ac:dyDescent="0.25">
      <c r="A46" s="42" t="s">
        <v>3213</v>
      </c>
      <c r="B46" s="156"/>
      <c r="G46" t="s">
        <v>3850</v>
      </c>
      <c r="H46" t="s">
        <v>3851</v>
      </c>
    </row>
    <row r="47" spans="1:8" x14ac:dyDescent="0.25">
      <c r="A47" t="s">
        <v>2840</v>
      </c>
      <c r="G47" t="s">
        <v>3852</v>
      </c>
      <c r="H47" t="s">
        <v>3853</v>
      </c>
    </row>
    <row r="48" spans="1:8" x14ac:dyDescent="0.25">
      <c r="A48" t="s">
        <v>2841</v>
      </c>
      <c r="G48" t="s">
        <v>3854</v>
      </c>
      <c r="H48" t="s">
        <v>3855</v>
      </c>
    </row>
    <row r="49" spans="1:8" x14ac:dyDescent="0.25">
      <c r="G49" t="s">
        <v>3856</v>
      </c>
      <c r="H49" t="s">
        <v>3857</v>
      </c>
    </row>
    <row r="50" spans="1:8" x14ac:dyDescent="0.25">
      <c r="A50" t="s">
        <v>2842</v>
      </c>
      <c r="G50" t="s">
        <v>3858</v>
      </c>
      <c r="H50" t="s">
        <v>3859</v>
      </c>
    </row>
    <row r="51" spans="1:8" x14ac:dyDescent="0.25">
      <c r="A51" t="s">
        <v>2849</v>
      </c>
      <c r="G51" t="s">
        <v>3860</v>
      </c>
      <c r="H51" t="s">
        <v>3861</v>
      </c>
    </row>
    <row r="52" spans="1:8" x14ac:dyDescent="0.25">
      <c r="A52" t="s">
        <v>2843</v>
      </c>
      <c r="G52" t="s">
        <v>3862</v>
      </c>
      <c r="H52" t="s">
        <v>3863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51" customWidth="1"/>
    <col min="14" max="14" width="67.42578125" customWidth="1"/>
  </cols>
  <sheetData>
    <row r="1" spans="1:14" x14ac:dyDescent="0.25">
      <c r="A1" s="9" t="s">
        <v>3187</v>
      </c>
      <c r="M1"/>
    </row>
    <row r="2" spans="1:14" x14ac:dyDescent="0.25">
      <c r="A2" s="16" t="s">
        <v>3188</v>
      </c>
      <c r="M2"/>
    </row>
    <row r="3" spans="1:14" x14ac:dyDescent="0.2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2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2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2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2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2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2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2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2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2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2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2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25">
      <c r="A15" s="295" t="s">
        <v>4</v>
      </c>
      <c r="B15" s="295" t="s">
        <v>3436</v>
      </c>
      <c r="C15" t="s">
        <v>3437</v>
      </c>
      <c r="D15" s="295" t="s">
        <v>3432</v>
      </c>
      <c r="E15" t="s">
        <v>3434</v>
      </c>
      <c r="F15" s="364">
        <v>0</v>
      </c>
      <c r="G15" s="364">
        <v>1</v>
      </c>
      <c r="H15" s="364">
        <v>1</v>
      </c>
      <c r="I15" s="339" t="s">
        <v>29</v>
      </c>
      <c r="J15" s="339" t="s">
        <v>3435</v>
      </c>
      <c r="K15" s="355"/>
      <c r="L15" s="355"/>
    </row>
    <row r="16" spans="1:14" x14ac:dyDescent="0.2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2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K17" s="450" t="s">
        <v>197</v>
      </c>
      <c r="L17" s="452" t="s">
        <v>198</v>
      </c>
      <c r="M17" s="453" t="s">
        <v>3192</v>
      </c>
    </row>
    <row r="18" spans="1:14" s="448" customFormat="1" x14ac:dyDescent="0.2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25">
      <c r="A19" t="s">
        <v>71</v>
      </c>
      <c r="B19" t="s">
        <v>14</v>
      </c>
      <c r="C19" t="s">
        <v>7</v>
      </c>
      <c r="D19" t="s">
        <v>14</v>
      </c>
      <c r="E19" t="s">
        <v>2296</v>
      </c>
      <c r="F19">
        <v>0</v>
      </c>
      <c r="G19">
        <v>1</v>
      </c>
      <c r="H19">
        <v>1</v>
      </c>
      <c r="I19" s="339" t="s">
        <v>29</v>
      </c>
      <c r="J19" s="339" t="s">
        <v>2308</v>
      </c>
      <c r="K19" s="339" t="s">
        <v>201</v>
      </c>
      <c r="L19" s="294" t="s">
        <v>202</v>
      </c>
    </row>
    <row r="20" spans="1:14" x14ac:dyDescent="0.2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2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2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2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25">
      <c r="A24" t="s">
        <v>71</v>
      </c>
      <c r="B24" t="s">
        <v>12</v>
      </c>
      <c r="C24" t="s">
        <v>6</v>
      </c>
      <c r="D24" t="s">
        <v>12</v>
      </c>
      <c r="E24" t="s">
        <v>2291</v>
      </c>
      <c r="F24">
        <v>0</v>
      </c>
      <c r="G24">
        <v>1</v>
      </c>
      <c r="H24">
        <v>1</v>
      </c>
      <c r="I24" s="339" t="s">
        <v>29</v>
      </c>
      <c r="J24" s="339" t="s">
        <v>3194</v>
      </c>
      <c r="K24" s="339" t="s">
        <v>207</v>
      </c>
      <c r="L24" s="294" t="s">
        <v>208</v>
      </c>
    </row>
    <row r="25" spans="1:14" s="448" customFormat="1" x14ac:dyDescent="0.2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Washington.</v>
      </c>
      <c r="K25" s="450" t="s">
        <v>331</v>
      </c>
      <c r="L25" s="452" t="s">
        <v>332</v>
      </c>
      <c r="M25" s="451"/>
    </row>
    <row r="26" spans="1:14" s="448" customFormat="1" x14ac:dyDescent="0.2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25">
      <c r="A27" t="s">
        <v>8</v>
      </c>
      <c r="B27" s="339" t="s">
        <v>3544</v>
      </c>
      <c r="C27" t="s">
        <v>3545</v>
      </c>
      <c r="D27" s="178"/>
      <c r="E27" s="178"/>
      <c r="F27" s="295">
        <v>0</v>
      </c>
      <c r="G27" s="295">
        <v>1</v>
      </c>
      <c r="H27" s="295">
        <v>1</v>
      </c>
      <c r="I27" s="294" t="s">
        <v>29</v>
      </c>
      <c r="J27" s="339" t="s">
        <v>3546</v>
      </c>
      <c r="K27" s="339"/>
      <c r="L27" s="294"/>
      <c r="M27" s="352"/>
    </row>
    <row r="28" spans="1:14" x14ac:dyDescent="0.2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2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c r="K29" s="450" t="s">
        <v>274</v>
      </c>
      <c r="L29" s="452" t="s">
        <v>276</v>
      </c>
      <c r="M29" s="455" t="s">
        <v>307</v>
      </c>
    </row>
    <row r="30" spans="1:14" s="448" customFormat="1" x14ac:dyDescent="0.2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K30" s="450" t="s">
        <v>275</v>
      </c>
      <c r="L30" s="452" t="s">
        <v>276</v>
      </c>
      <c r="M30" s="455" t="s">
        <v>307</v>
      </c>
    </row>
    <row r="31" spans="1:14" x14ac:dyDescent="0.25">
      <c r="A31" t="s">
        <v>8</v>
      </c>
      <c r="B31" t="s">
        <v>303</v>
      </c>
      <c r="C31" t="s">
        <v>302</v>
      </c>
      <c r="D31" t="s">
        <v>303</v>
      </c>
      <c r="E31" t="s">
        <v>2287</v>
      </c>
      <c r="F31">
        <v>0</v>
      </c>
      <c r="G31">
        <v>1</v>
      </c>
      <c r="H31">
        <v>1</v>
      </c>
      <c r="I31" s="339" t="s">
        <v>29</v>
      </c>
    </row>
    <row r="32" spans="1:14" x14ac:dyDescent="0.2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2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Washington, a 100% setting provides for an additional  4371 MW of demand response capacity in 2050 (on top of a BAU quantity of 2090 MW).</v>
      </c>
      <c r="K33" s="450" t="s">
        <v>209</v>
      </c>
      <c r="L33" s="452" t="s">
        <v>210</v>
      </c>
      <c r="M33" s="453" t="s">
        <v>152</v>
      </c>
    </row>
    <row r="34" spans="1:14" s="448" customFormat="1" x14ac:dyDescent="0.2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K34" s="450" t="s">
        <v>211</v>
      </c>
      <c r="L34" s="452" t="s">
        <v>212</v>
      </c>
      <c r="M34" s="453" t="s">
        <v>149</v>
      </c>
      <c r="N34" s="450" t="s">
        <v>188</v>
      </c>
    </row>
    <row r="35" spans="1:14" x14ac:dyDescent="0.25">
      <c r="A35" t="s">
        <v>8</v>
      </c>
      <c r="B35" t="s">
        <v>3020</v>
      </c>
      <c r="C35" t="s">
        <v>3021</v>
      </c>
      <c r="D35" t="s">
        <v>3020</v>
      </c>
      <c r="E35" s="178"/>
      <c r="F35">
        <v>0</v>
      </c>
      <c r="G35">
        <v>1</v>
      </c>
      <c r="H35">
        <v>1</v>
      </c>
      <c r="I35" s="339" t="s">
        <v>29</v>
      </c>
      <c r="J35" s="441" t="s">
        <v>3195</v>
      </c>
    </row>
    <row r="36" spans="1:14" x14ac:dyDescent="0.25">
      <c r="A36" t="s">
        <v>8</v>
      </c>
      <c r="B36" t="s">
        <v>59</v>
      </c>
      <c r="C36" t="s">
        <v>130</v>
      </c>
      <c r="D36" t="s">
        <v>59</v>
      </c>
      <c r="E36" s="178"/>
      <c r="F36">
        <v>0</v>
      </c>
      <c r="G36">
        <v>1</v>
      </c>
      <c r="H36">
        <v>1</v>
      </c>
      <c r="I36" s="339" t="s">
        <v>29</v>
      </c>
      <c r="J36" s="441" t="s">
        <v>3734</v>
      </c>
    </row>
    <row r="37" spans="1:14" x14ac:dyDescent="0.25">
      <c r="A37" t="s">
        <v>8</v>
      </c>
      <c r="B37" t="s">
        <v>3731</v>
      </c>
      <c r="C37" t="s">
        <v>3732</v>
      </c>
      <c r="D37" t="s">
        <v>3731</v>
      </c>
      <c r="E37" s="178"/>
      <c r="F37">
        <v>0</v>
      </c>
      <c r="G37">
        <v>1</v>
      </c>
      <c r="H37">
        <v>1</v>
      </c>
      <c r="I37" s="339" t="s">
        <v>29</v>
      </c>
      <c r="J37" s="441" t="s">
        <v>3733</v>
      </c>
    </row>
    <row r="38" spans="1:14" s="448" customFormat="1" x14ac:dyDescent="0.2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2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2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2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2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2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25">
      <c r="A44" t="s">
        <v>8</v>
      </c>
      <c r="B44" t="s">
        <v>3574</v>
      </c>
      <c r="C44" t="s">
        <v>3575</v>
      </c>
      <c r="D44" t="s">
        <v>3576</v>
      </c>
      <c r="E44" t="s">
        <v>3577</v>
      </c>
      <c r="F44" s="363">
        <v>0</v>
      </c>
      <c r="G44" s="13">
        <v>1</v>
      </c>
      <c r="H44" s="13">
        <v>0.01</v>
      </c>
      <c r="I44" s="295" t="s">
        <v>3578</v>
      </c>
      <c r="J44" s="339" t="s">
        <v>3579</v>
      </c>
      <c r="K44" s="339"/>
      <c r="L44" s="294"/>
      <c r="M44" s="442"/>
    </row>
    <row r="45" spans="1:14" x14ac:dyDescent="0.25">
      <c r="A45" t="s">
        <v>8</v>
      </c>
      <c r="B45" t="s">
        <v>3634</v>
      </c>
      <c r="C45" t="s">
        <v>3632</v>
      </c>
      <c r="D45" t="s">
        <v>3633</v>
      </c>
      <c r="E45" t="s">
        <v>3637</v>
      </c>
      <c r="F45" s="366">
        <v>0</v>
      </c>
      <c r="G45">
        <v>100</v>
      </c>
      <c r="H45">
        <v>5</v>
      </c>
      <c r="I45" s="295" t="s">
        <v>3641</v>
      </c>
      <c r="J45" s="339" t="s">
        <v>3639</v>
      </c>
      <c r="K45" s="339"/>
      <c r="L45" s="294"/>
      <c r="M45" s="442"/>
    </row>
    <row r="46" spans="1:14" x14ac:dyDescent="0.25">
      <c r="A46" t="s">
        <v>8</v>
      </c>
      <c r="B46" t="s">
        <v>3635</v>
      </c>
      <c r="C46" t="s">
        <v>3636</v>
      </c>
      <c r="D46" t="s">
        <v>3633</v>
      </c>
      <c r="E46" t="s">
        <v>3638</v>
      </c>
      <c r="F46" s="363">
        <v>0</v>
      </c>
      <c r="G46" s="13">
        <v>1</v>
      </c>
      <c r="H46" s="13">
        <v>0.01</v>
      </c>
      <c r="I46" s="295" t="s">
        <v>3640</v>
      </c>
      <c r="J46" s="339" t="s">
        <v>3711</v>
      </c>
      <c r="K46" s="339"/>
      <c r="L46" s="294"/>
      <c r="M46" s="442"/>
    </row>
    <row r="47" spans="1:14" x14ac:dyDescent="0.25">
      <c r="A47" t="s">
        <v>8</v>
      </c>
      <c r="B47" t="s">
        <v>3642</v>
      </c>
      <c r="C47" t="s">
        <v>3643</v>
      </c>
      <c r="D47" t="s">
        <v>3642</v>
      </c>
      <c r="E47" t="s">
        <v>3644</v>
      </c>
      <c r="F47" s="366">
        <v>0</v>
      </c>
      <c r="G47">
        <v>100</v>
      </c>
      <c r="H47">
        <v>5</v>
      </c>
      <c r="I47" s="295" t="s">
        <v>3645</v>
      </c>
      <c r="J47" s="339" t="s">
        <v>3646</v>
      </c>
      <c r="K47" s="339"/>
      <c r="L47" s="294"/>
      <c r="M47" s="442"/>
    </row>
    <row r="48" spans="1:14" x14ac:dyDescent="0.25">
      <c r="A48" t="s">
        <v>9</v>
      </c>
      <c r="B48" t="s">
        <v>3223</v>
      </c>
      <c r="C48" t="s">
        <v>3185</v>
      </c>
      <c r="D48" t="s">
        <v>3223</v>
      </c>
      <c r="E48" t="s">
        <v>3186</v>
      </c>
      <c r="F48" s="440">
        <v>0</v>
      </c>
      <c r="G48" s="440">
        <v>0.5</v>
      </c>
      <c r="H48" s="440">
        <v>0.01</v>
      </c>
      <c r="I48" s="294" t="s">
        <v>3184</v>
      </c>
      <c r="J48" s="339" t="s">
        <v>3224</v>
      </c>
    </row>
    <row r="49" spans="1:14" x14ac:dyDescent="0.25">
      <c r="A49" t="s">
        <v>9</v>
      </c>
      <c r="B49" t="s">
        <v>26</v>
      </c>
      <c r="C49" t="s">
        <v>3023</v>
      </c>
      <c r="D49" t="s">
        <v>3024</v>
      </c>
      <c r="E49" t="s">
        <v>3022</v>
      </c>
      <c r="F49" s="363">
        <v>0</v>
      </c>
      <c r="G49" s="13">
        <v>1</v>
      </c>
      <c r="H49" s="13">
        <v>0.01</v>
      </c>
      <c r="I49" s="339" t="s">
        <v>2814</v>
      </c>
      <c r="J49" s="339" t="s">
        <v>3025</v>
      </c>
      <c r="K49" s="339" t="s">
        <v>240</v>
      </c>
      <c r="L49" s="294" t="s">
        <v>241</v>
      </c>
    </row>
    <row r="50" spans="1:14" x14ac:dyDescent="0.2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2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2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2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2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2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2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2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2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2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2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2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2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2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2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2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K65" s="450"/>
      <c r="L65" s="452" t="s">
        <v>2698</v>
      </c>
      <c r="M65" s="453" t="s">
        <v>152</v>
      </c>
    </row>
    <row r="66" spans="1:14" s="448" customFormat="1" x14ac:dyDescent="0.2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c r="K66" s="450" t="s">
        <v>230</v>
      </c>
      <c r="L66" s="452" t="s">
        <v>231</v>
      </c>
      <c r="M66" s="453" t="s">
        <v>152</v>
      </c>
      <c r="N66" s="450" t="s">
        <v>185</v>
      </c>
    </row>
    <row r="67" spans="1:14" x14ac:dyDescent="0.2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2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2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2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2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2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2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2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2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2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2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2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2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2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25">
      <c r="A81" s="295" t="s">
        <v>10</v>
      </c>
      <c r="B81" s="295" t="s">
        <v>2444</v>
      </c>
      <c r="C81" t="s">
        <v>2445</v>
      </c>
      <c r="D81" s="178"/>
      <c r="E81" s="295" t="s">
        <v>2446</v>
      </c>
      <c r="F81">
        <v>0</v>
      </c>
      <c r="G81">
        <v>1</v>
      </c>
      <c r="H81">
        <v>1</v>
      </c>
      <c r="I81" s="339" t="s">
        <v>29</v>
      </c>
      <c r="J81" s="339" t="s">
        <v>3326</v>
      </c>
      <c r="K81" s="339" t="s">
        <v>242</v>
      </c>
      <c r="L81" s="294" t="s">
        <v>243</v>
      </c>
    </row>
    <row r="82" spans="1:13" x14ac:dyDescent="0.25">
      <c r="A82" s="295" t="s">
        <v>10</v>
      </c>
      <c r="B82" s="295" t="s">
        <v>2976</v>
      </c>
      <c r="C82" t="s">
        <v>3369</v>
      </c>
      <c r="D82" s="178"/>
      <c r="E82" s="295" t="s">
        <v>3371</v>
      </c>
      <c r="F82">
        <v>0</v>
      </c>
      <c r="G82">
        <v>1</v>
      </c>
      <c r="H82">
        <v>1</v>
      </c>
      <c r="I82" s="339" t="s">
        <v>29</v>
      </c>
      <c r="J82" s="339" t="s">
        <v>3368</v>
      </c>
      <c r="K82" s="339" t="s">
        <v>242</v>
      </c>
      <c r="L82" s="294" t="s">
        <v>243</v>
      </c>
    </row>
    <row r="83" spans="1:13" x14ac:dyDescent="0.25">
      <c r="A83" s="295" t="s">
        <v>10</v>
      </c>
      <c r="B83" t="s">
        <v>3325</v>
      </c>
      <c r="C83" t="s">
        <v>3370</v>
      </c>
      <c r="D83" s="178"/>
      <c r="E83" s="178"/>
      <c r="F83">
        <v>0</v>
      </c>
      <c r="G83">
        <v>1</v>
      </c>
      <c r="H83">
        <v>1</v>
      </c>
      <c r="I83" s="339" t="s">
        <v>29</v>
      </c>
      <c r="J83" t="s">
        <v>3871</v>
      </c>
      <c r="K83" s="339" t="s">
        <v>242</v>
      </c>
      <c r="L83" s="294" t="s">
        <v>243</v>
      </c>
    </row>
    <row r="84" spans="1:13" x14ac:dyDescent="0.25">
      <c r="A84" s="295" t="s">
        <v>10</v>
      </c>
      <c r="B84" s="295" t="s">
        <v>2714</v>
      </c>
      <c r="C84" t="s">
        <v>2713</v>
      </c>
      <c r="D84" s="295" t="s">
        <v>2714</v>
      </c>
      <c r="E84" t="s">
        <v>2715</v>
      </c>
      <c r="F84">
        <v>0</v>
      </c>
      <c r="G84">
        <v>1</v>
      </c>
      <c r="H84">
        <v>1</v>
      </c>
      <c r="I84" s="339" t="s">
        <v>29</v>
      </c>
      <c r="J84" s="294"/>
    </row>
    <row r="85" spans="1:13" x14ac:dyDescent="0.25">
      <c r="A85" s="295" t="s">
        <v>10</v>
      </c>
      <c r="B85" s="295" t="s">
        <v>2757</v>
      </c>
      <c r="C85" t="s">
        <v>2757</v>
      </c>
      <c r="D85" s="295" t="s">
        <v>2757</v>
      </c>
      <c r="E85" s="295" t="s">
        <v>2758</v>
      </c>
      <c r="F85" s="440">
        <v>0</v>
      </c>
      <c r="G85" s="440">
        <v>1</v>
      </c>
      <c r="H85" s="440">
        <v>0.01</v>
      </c>
      <c r="I85" s="339" t="s">
        <v>2759</v>
      </c>
      <c r="J85" s="339" t="s">
        <v>3199</v>
      </c>
      <c r="K85" s="294" t="s">
        <v>2911</v>
      </c>
    </row>
    <row r="86" spans="1:13" x14ac:dyDescent="0.2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2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2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2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2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2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2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2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2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2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2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2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2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25">
      <c r="A99" t="s">
        <v>2946</v>
      </c>
      <c r="B99" t="s">
        <v>2947</v>
      </c>
      <c r="C99" t="s">
        <v>2954</v>
      </c>
      <c r="D99" s="178"/>
      <c r="E99" t="s">
        <v>2979</v>
      </c>
      <c r="F99">
        <v>0</v>
      </c>
      <c r="G99">
        <v>10</v>
      </c>
      <c r="H99">
        <v>1</v>
      </c>
      <c r="I99" t="s">
        <v>2924</v>
      </c>
      <c r="J99" t="s">
        <v>3207</v>
      </c>
      <c r="K99" t="s">
        <v>2925</v>
      </c>
    </row>
    <row r="100" spans="1:13" x14ac:dyDescent="0.2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2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2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2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2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2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2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2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2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2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25">
      <c r="A110" t="s">
        <v>2823</v>
      </c>
      <c r="B110" t="s">
        <v>2824</v>
      </c>
      <c r="C110" t="s">
        <v>3422</v>
      </c>
      <c r="D110" s="178"/>
      <c r="E110" t="s">
        <v>2825</v>
      </c>
      <c r="F110">
        <v>0</v>
      </c>
      <c r="G110">
        <v>1</v>
      </c>
      <c r="H110">
        <v>1</v>
      </c>
      <c r="I110" s="339" t="s">
        <v>29</v>
      </c>
      <c r="J110" t="s">
        <v>3423</v>
      </c>
      <c r="M110" s="458"/>
    </row>
    <row r="111" spans="1:13" x14ac:dyDescent="0.25">
      <c r="A111" t="s">
        <v>2823</v>
      </c>
      <c r="B111" t="s">
        <v>3285</v>
      </c>
      <c r="C111" t="s">
        <v>3283</v>
      </c>
      <c r="D111" s="178"/>
      <c r="E111" s="178"/>
      <c r="F111">
        <v>0</v>
      </c>
      <c r="G111">
        <v>1</v>
      </c>
      <c r="H111">
        <v>1</v>
      </c>
      <c r="I111" s="339" t="s">
        <v>29</v>
      </c>
      <c r="J111" t="s">
        <v>3284</v>
      </c>
    </row>
    <row r="112" spans="1:13" x14ac:dyDescent="0.25">
      <c r="A112" t="s">
        <v>10</v>
      </c>
      <c r="B112" t="s">
        <v>3722</v>
      </c>
      <c r="C112" t="s">
        <v>3725</v>
      </c>
      <c r="D112" s="178"/>
      <c r="E112" s="178"/>
      <c r="F112">
        <v>0</v>
      </c>
      <c r="G112">
        <v>1</v>
      </c>
      <c r="H112">
        <v>1</v>
      </c>
      <c r="I112" s="339" t="s">
        <v>29</v>
      </c>
      <c r="J112" t="s">
        <v>3728</v>
      </c>
    </row>
    <row r="113" spans="1:10" x14ac:dyDescent="0.25">
      <c r="A113" t="s">
        <v>10</v>
      </c>
      <c r="B113" t="s">
        <v>3723</v>
      </c>
      <c r="C113" t="s">
        <v>3726</v>
      </c>
      <c r="D113" s="178"/>
      <c r="E113" s="178"/>
      <c r="F113">
        <v>0</v>
      </c>
      <c r="G113">
        <v>1</v>
      </c>
      <c r="H113">
        <v>1</v>
      </c>
      <c r="I113" s="339" t="s">
        <v>29</v>
      </c>
      <c r="J113" t="s">
        <v>3729</v>
      </c>
    </row>
    <row r="114" spans="1:10" x14ac:dyDescent="0.2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2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Washington, the share of electricity among fuels used for heating in urban, residential buildings will rise from 19% to 26%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Washington, the share of electricity among fuels used for appliances in urban, residential buildings will fall from 52% to 52%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Washington, the share of electricity among fuels used for heating in rural, residential buildings will rise from 19% to 26%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Washington, the share of electricity among fuels used for appliances in rural, residential buildings will fall from 52% to 52%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Washington, the share of electricity among fuels used for heating in commercial buildings will fall from 13% to 13%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Washington, the share of electricity among fuels used for appliances in commercial buildings will fall from 47% to 44%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Washington, the share of electricity among fuels used for other components in commercial buildings will rise from 64% to 74% through 2050.</v>
      </c>
    </row>
    <row r="3" spans="1:21" ht="409.5" x14ac:dyDescent="0.2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50" x14ac:dyDescent="0.2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17%.</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row>
    <row r="5" spans="1:21" ht="150" x14ac:dyDescent="0.2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125%.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row>
    <row r="6" spans="1:21" ht="375" x14ac:dyDescent="0.2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Washington, a 100% setting provides for an additional  4371 MW of demand response capacity in 2050 (on top of a BAU quantity of 2090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Washington, a 100% setting provides for an additional  4371 MW of demand response capacity in 2050 (on top of a BAU quantity of 2090 MW).</v>
      </c>
    </row>
    <row r="7" spans="1:21" ht="409.5" x14ac:dyDescent="0.2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Washington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PV:**Washington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Wind:**Washington does not have a capacity construction subsidy for hard coal with ccs.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115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row>
    <row r="9" spans="1:21" ht="90" x14ac:dyDescent="0.2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Washington.</v>
      </c>
      <c r="L9" s="2" t="str">
        <f>J9&amp;K9</f>
        <v>**Description:** This policy prevents new capacity of the selected type(s) from being built or deployed.  // **Guidance for setting values:**No new coal is planned in Washington.</v>
      </c>
      <c r="M9" s="351"/>
    </row>
    <row r="10" spans="1:21" ht="300" x14ac:dyDescent="0.2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80" x14ac:dyDescent="0.2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90" x14ac:dyDescent="0.2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Washington will retire 650 MW of coal by 2050. Washington currently has 1340 MW of coal capacity.</v>
      </c>
      <c r="L12" s="6" t="str">
        <f>J12&amp;K12&amp;M12&amp;N12&amp;O12&amp;P12</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WA will retire 0 MW of natural gas by 2050. WA currently has 2636 MW of natural gas non-peaker capacity.</v>
      </c>
      <c r="N12" s="1" t="str">
        <f>_xlfn.CONCAT("//**Nuclear:** The EIA projects that ", About!B2, " will retire ", 'Supporting Data'!$O$3, " MW of nuclear by 2050. ", About!B2, " currently has ",'Supporting Data'!$V$3, " MW of nuclear capacity." )</f>
        <v>//**Nuclear:** The EIA projects that WA will retire 0 MW of nuclear by 2050. WA currently has 1163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WA will retire 0 MW of natural gas by 2050. WA currently has 624 MW of natural gas peaker capacity.</v>
      </c>
      <c r="P12" s="1" t="str">
        <f>_xlfn.CONCAT("//**Lignite:** The EIA projects that ", About!B2, " will retire ", 'Supporting Data'!$S$3, " MW of lignite by 2050. ", About!B2, " currently has ",'Supporting Data'!$AE$3, " MW of lignite capacity." )</f>
        <v>//**Lignite:** The EIA projects that WA will retire 0 MW of lignite by 2050. WA currently has 0 MW of lignite capacity.</v>
      </c>
    </row>
    <row r="13" spans="1:21" ht="409.5" x14ac:dyDescent="0.2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91.12%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102.93%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148.46% of the state's production.</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63.28%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25">
      <c r="K15" s="178" t="s">
        <v>3899</v>
      </c>
      <c r="M15" s="178" t="s">
        <v>3900</v>
      </c>
    </row>
    <row r="16" spans="1:21" s="1" customFormat="1" ht="348" customHeight="1" x14ac:dyDescent="0.2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84" bestFit="1" customWidth="1"/>
    <col min="4" max="4" width="11.140625" customWidth="1"/>
    <col min="6" max="6" width="17.85546875" style="384" customWidth="1"/>
    <col min="9" max="9" width="16" style="384" customWidth="1"/>
    <col min="10" max="10" width="21.140625" style="384" customWidth="1"/>
    <col min="11" max="11" width="16" customWidth="1"/>
    <col min="12" max="12" width="14.7109375" style="384" customWidth="1"/>
    <col min="19" max="19" width="8.7109375" style="384"/>
    <col min="35" max="35" width="8.7109375" style="384"/>
    <col min="39" max="39" width="8.7109375" style="384"/>
    <col min="40" max="40" width="10.5703125" bestFit="1" customWidth="1"/>
    <col min="41" max="41" width="8.7109375" style="384"/>
    <col min="43" max="43" width="13.85546875" customWidth="1"/>
    <col min="44" max="44" width="8.7109375" style="384"/>
    <col min="45" max="45" width="11.5703125" bestFit="1" customWidth="1"/>
    <col min="52" max="52" width="8.7109375" style="384"/>
    <col min="60" max="60" width="8.7109375" style="384"/>
    <col min="68" max="68" width="8.7109375" style="38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84"/>
  </cols>
  <sheetData>
    <row r="1" spans="1:89" x14ac:dyDescent="0.25">
      <c r="B1" s="505" t="s">
        <v>3904</v>
      </c>
      <c r="C1" s="505"/>
      <c r="D1" s="381"/>
      <c r="E1" s="382" t="s">
        <v>3905</v>
      </c>
      <c r="F1" s="383"/>
      <c r="H1" s="382" t="s">
        <v>3906</v>
      </c>
      <c r="J1" s="385" t="s">
        <v>3907</v>
      </c>
      <c r="K1" s="505" t="s">
        <v>3908</v>
      </c>
      <c r="L1" s="505"/>
      <c r="M1" s="505" t="s">
        <v>3909</v>
      </c>
      <c r="N1" s="505"/>
      <c r="O1" s="505"/>
      <c r="P1" s="505"/>
      <c r="Q1" s="505"/>
      <c r="R1" s="505"/>
      <c r="S1" s="505"/>
      <c r="T1" s="505" t="s">
        <v>3910</v>
      </c>
      <c r="U1" s="505"/>
      <c r="V1" s="505"/>
      <c r="W1" s="505"/>
      <c r="X1" s="505"/>
      <c r="Y1" s="505"/>
      <c r="Z1" s="505"/>
      <c r="AA1" s="505"/>
      <c r="AB1" s="505"/>
      <c r="AC1" s="505"/>
      <c r="AD1" s="505"/>
      <c r="AE1" s="505"/>
      <c r="AF1" s="505"/>
      <c r="AG1" s="505"/>
      <c r="AH1" s="505"/>
      <c r="AI1" s="506"/>
      <c r="AJ1" s="500" t="s">
        <v>3911</v>
      </c>
      <c r="AK1" s="500"/>
      <c r="AL1" s="500"/>
      <c r="AM1"/>
      <c r="AN1" s="504" t="s">
        <v>3912</v>
      </c>
      <c r="AO1" s="504"/>
      <c r="AQ1" t="s">
        <v>3913</v>
      </c>
      <c r="AS1" s="496" t="s">
        <v>3914</v>
      </c>
      <c r="AT1" s="497"/>
      <c r="AU1" s="497"/>
      <c r="AV1" s="497"/>
      <c r="AW1" s="497"/>
      <c r="AX1" s="497"/>
      <c r="AY1" s="497"/>
      <c r="AZ1" s="497"/>
      <c r="BA1" s="496" t="s">
        <v>3915</v>
      </c>
      <c r="BB1" s="497"/>
      <c r="BC1" s="497"/>
      <c r="BD1" s="497"/>
      <c r="BE1" s="497"/>
      <c r="BF1" s="497"/>
      <c r="BG1" s="497"/>
      <c r="BH1" s="497"/>
      <c r="BI1" s="498" t="s">
        <v>3916</v>
      </c>
      <c r="BJ1" s="499"/>
      <c r="BK1" s="499"/>
      <c r="BL1" s="499"/>
      <c r="BM1" s="499"/>
      <c r="BN1" s="499"/>
      <c r="BO1" s="499"/>
      <c r="BP1" s="499"/>
      <c r="BQ1" s="500" t="s">
        <v>3917</v>
      </c>
      <c r="BR1" s="500"/>
      <c r="BS1" s="500"/>
      <c r="BT1" s="500"/>
      <c r="BU1" s="500"/>
      <c r="BV1" s="500"/>
      <c r="BW1" s="500"/>
      <c r="BX1" s="500"/>
      <c r="BY1" s="500"/>
      <c r="BZ1" s="500"/>
      <c r="CA1" s="500"/>
      <c r="CB1" s="500"/>
      <c r="CC1" s="500"/>
      <c r="CD1" s="500"/>
      <c r="CE1" s="500"/>
      <c r="CF1" s="500"/>
      <c r="CG1" s="500"/>
      <c r="CH1" s="500"/>
      <c r="CI1" s="501" t="s">
        <v>3918</v>
      </c>
      <c r="CJ1" s="502"/>
      <c r="CK1" s="503"/>
    </row>
    <row r="2" spans="1:89" s="394" customFormat="1" ht="59.1" customHeight="1" thickBot="1" x14ac:dyDescent="0.3">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25">
      <c r="A3" s="403" t="str">
        <f>About!$C$2</f>
        <v>Washington</v>
      </c>
      <c r="B3" s="404">
        <f>ROUND(SUMIFS(B$4:B$54, $A$4:$A$54, $A$3),0)</f>
        <v>115359</v>
      </c>
      <c r="C3" s="405">
        <f t="shared" ref="C3" si="0">ROUND(SUMIFS(C$4:C$54, $A$4:$A$54, $A$3),0)</f>
        <v>115</v>
      </c>
      <c r="D3" s="404">
        <f>SUMIFS(D$4:D$54, $A$4:$A$54, $A$3)</f>
        <v>2973166</v>
      </c>
      <c r="E3" s="404">
        <f>SUMIFS(E$4:E$54, $A$4:$A$54, $A$3)</f>
        <v>6695723.9999999944</v>
      </c>
      <c r="F3" s="406">
        <f>ROUND(SUMIFS(F$4:F$54,$A$4:$A$54,$A$3)*100,0)</f>
        <v>125</v>
      </c>
      <c r="G3" s="178">
        <f>SUMIFS(G$4:G$54, $A$4:$A$54, $A$3)</f>
        <v>19114796</v>
      </c>
      <c r="H3" s="178">
        <f>SUMIFS(H$4:H$54, $A$4:$A$54, $A$3)</f>
        <v>22381079</v>
      </c>
      <c r="I3" s="406">
        <f>ROUND(SUMIFS(I$4:I$54,$A$4:$A$54,$A$3)*100,0)</f>
        <v>17</v>
      </c>
      <c r="J3" s="406">
        <f>ROUND(SUMIFS(J$4:J$54, $A$4:$A$54, $A$3),0)</f>
        <v>4371</v>
      </c>
      <c r="K3" s="178">
        <f t="shared" ref="K3:AI3" si="1">ROUND(SUMIFS(K$4:K$54, $A$4:$A$54, $A$3),0)</f>
        <v>1590</v>
      </c>
      <c r="L3" s="406">
        <f t="shared" si="1"/>
        <v>2090</v>
      </c>
      <c r="M3" s="178">
        <f t="shared" si="1"/>
        <v>650</v>
      </c>
      <c r="N3" s="178">
        <f t="shared" si="1"/>
        <v>0</v>
      </c>
      <c r="O3" s="178">
        <f t="shared" si="1"/>
        <v>0</v>
      </c>
      <c r="P3" s="178">
        <f t="shared" si="1"/>
        <v>0</v>
      </c>
      <c r="Q3" s="178">
        <f t="shared" si="1"/>
        <v>0</v>
      </c>
      <c r="R3" s="178">
        <f t="shared" si="1"/>
        <v>0</v>
      </c>
      <c r="S3" s="406">
        <f t="shared" si="1"/>
        <v>0</v>
      </c>
      <c r="T3" s="178">
        <f t="shared" si="1"/>
        <v>1340</v>
      </c>
      <c r="U3" s="178">
        <f t="shared" si="1"/>
        <v>2636</v>
      </c>
      <c r="V3" s="178">
        <f t="shared" si="1"/>
        <v>1163</v>
      </c>
      <c r="W3" s="178">
        <f t="shared" si="1"/>
        <v>21225</v>
      </c>
      <c r="X3" s="178">
        <f t="shared" si="1"/>
        <v>3073</v>
      </c>
      <c r="Y3" s="178">
        <f t="shared" si="1"/>
        <v>20</v>
      </c>
      <c r="Z3" s="178">
        <f t="shared" si="1"/>
        <v>0</v>
      </c>
      <c r="AA3" s="178">
        <f t="shared" si="1"/>
        <v>96</v>
      </c>
      <c r="AB3" s="178">
        <f t="shared" si="1"/>
        <v>0</v>
      </c>
      <c r="AC3" s="178">
        <f t="shared" si="1"/>
        <v>3</v>
      </c>
      <c r="AD3" s="178">
        <f t="shared" si="1"/>
        <v>624</v>
      </c>
      <c r="AE3" s="178">
        <f t="shared" si="1"/>
        <v>0</v>
      </c>
      <c r="AF3" s="178">
        <f t="shared" si="1"/>
        <v>0</v>
      </c>
      <c r="AG3" s="178">
        <f t="shared" si="1"/>
        <v>0</v>
      </c>
      <c r="AH3" s="178">
        <f t="shared" si="1"/>
        <v>0</v>
      </c>
      <c r="AI3" s="406">
        <f t="shared" si="1"/>
        <v>23</v>
      </c>
      <c r="AJ3" s="178">
        <f>ROUND(SUMIFS(AJ$4:AJ$54,$A$4:$A$54,$A$3)*100,0)</f>
        <v>15</v>
      </c>
      <c r="AK3" s="178">
        <f t="shared" ref="AK3:AL3" si="2">ROUND(SUMIFS(AK$4:AK$54,$A$4:$A$54,$A$3)*100,0)</f>
        <v>41</v>
      </c>
      <c r="AL3" s="178">
        <f t="shared" si="2"/>
        <v>84</v>
      </c>
      <c r="AM3" s="178">
        <f>SUMIFS(AM$4:AM$54, $A$4:$A$54, $A$3)</f>
        <v>1</v>
      </c>
      <c r="AN3" s="178">
        <f t="shared" ref="AN3:AQ3" si="3">SUMIFS(AN$4:AN$54, $A$4:$A$54, $A$3)</f>
        <v>0</v>
      </c>
      <c r="AO3" s="406">
        <f t="shared" si="3"/>
        <v>0</v>
      </c>
      <c r="AP3" s="406">
        <f t="shared" si="3"/>
        <v>3765</v>
      </c>
      <c r="AQ3" s="406">
        <f t="shared" si="3"/>
        <v>7841283</v>
      </c>
      <c r="AR3" s="406">
        <f>ROUND(SUMIFS(AR$4:AR$54,$A$4:$A$54,$A$3),2)</f>
        <v>48.02</v>
      </c>
      <c r="AS3" s="178">
        <f>SUMIFS(AS$4:AS$54, $A$4:$A$54, $A$3)</f>
        <v>0</v>
      </c>
      <c r="AT3" s="178">
        <f t="shared" ref="AT3:BH3" si="4">SUMIFS(AT$4:AT$54, $A$4:$A$54, $A$3)</f>
        <v>0</v>
      </c>
      <c r="AU3" s="178">
        <f t="shared" si="4"/>
        <v>55630164599038.898</v>
      </c>
      <c r="AV3" s="178">
        <f t="shared" si="4"/>
        <v>227533911882684</v>
      </c>
      <c r="AW3" s="178">
        <f t="shared" si="4"/>
        <v>74013391659669.203</v>
      </c>
      <c r="AX3" s="178">
        <f t="shared" si="4"/>
        <v>0</v>
      </c>
      <c r="AY3" s="178">
        <f t="shared" si="4"/>
        <v>183226066568351</v>
      </c>
      <c r="AZ3" s="178">
        <f t="shared" si="4"/>
        <v>492491243634445</v>
      </c>
      <c r="BA3" s="178">
        <f t="shared" si="4"/>
        <v>0</v>
      </c>
      <c r="BB3" s="178">
        <f t="shared" si="4"/>
        <v>0</v>
      </c>
      <c r="BC3" s="178">
        <f t="shared" si="4"/>
        <v>61051672824850</v>
      </c>
      <c r="BD3" s="178">
        <f t="shared" si="4"/>
        <v>221057462030414</v>
      </c>
      <c r="BE3" s="178">
        <f t="shared" si="4"/>
        <v>49852679322488.602</v>
      </c>
      <c r="BF3" s="178">
        <f t="shared" si="4"/>
        <v>0</v>
      </c>
      <c r="BG3" s="178">
        <f t="shared" si="4"/>
        <v>289525798876945</v>
      </c>
      <c r="BH3" s="178">
        <f t="shared" si="4"/>
        <v>684041593777750</v>
      </c>
      <c r="BI3" s="178">
        <f>ROUND(SUMIFS(BI$4:BI$54,$A$4:$A$54,$A$3),2)</f>
        <v>0</v>
      </c>
      <c r="BJ3" s="178">
        <f t="shared" ref="BJ3:BP3" si="5">ROUND(SUMIFS(BJ$4:BJ$54,$A$4:$A$54,$A$3),2)</f>
        <v>0</v>
      </c>
      <c r="BK3" s="178">
        <f t="shared" si="5"/>
        <v>91.12</v>
      </c>
      <c r="BL3" s="178">
        <f t="shared" si="5"/>
        <v>102.93</v>
      </c>
      <c r="BM3" s="178">
        <f t="shared" si="5"/>
        <v>148.46</v>
      </c>
      <c r="BN3" s="178">
        <f t="shared" si="5"/>
        <v>0</v>
      </c>
      <c r="BO3" s="178">
        <f t="shared" si="5"/>
        <v>63.28</v>
      </c>
      <c r="BP3" s="406">
        <f t="shared" si="5"/>
        <v>72</v>
      </c>
      <c r="BQ3" s="406">
        <f t="shared" ref="BQ3:BR3" si="6">ROUND(SUMIFS(BQ$4:BQ$54,$A$4:$A$54,$A$3)*100,0)</f>
        <v>13</v>
      </c>
      <c r="BR3" s="406">
        <f t="shared" si="6"/>
        <v>13</v>
      </c>
      <c r="BS3" s="406">
        <f>ROUND(SUMIFS(BS$4:BS$54,$A$4:$A$54,$A$3)*100,0)</f>
        <v>47</v>
      </c>
      <c r="BT3" s="406">
        <f>ROUND(SUMIFS(BT$4:BT$54,$A$4:$A$54,$A$3)*100,0)</f>
        <v>44</v>
      </c>
      <c r="BU3" s="406">
        <f t="shared" ref="BU3:CH3" si="7">ROUND(SUMIFS(BU$4:BU$54,$A$4:$A$54,$A$3)*100,0)</f>
        <v>64</v>
      </c>
      <c r="BV3" s="406">
        <f t="shared" si="7"/>
        <v>74</v>
      </c>
      <c r="BW3" s="406">
        <f t="shared" si="7"/>
        <v>19</v>
      </c>
      <c r="BX3" s="406">
        <f t="shared" si="7"/>
        <v>26</v>
      </c>
      <c r="BY3" s="406">
        <f t="shared" si="7"/>
        <v>52</v>
      </c>
      <c r="BZ3" s="406">
        <f>ROUND(SUMIFS(BZ$4:BZ$54,$A$4:$A$54,$A$3)*100,0)</f>
        <v>52</v>
      </c>
      <c r="CA3" s="406">
        <f>ROUND(SUMIFS(CA$4:CA$54,$A$4:$A$54,$A$3)*100,0)</f>
        <v>100</v>
      </c>
      <c r="CB3" s="406">
        <f>ROUND(SUMIFS(CB$4:CB$54,$A$4:$A$54,$A$3)*100,0)</f>
        <v>100</v>
      </c>
      <c r="CC3" s="406">
        <f t="shared" si="7"/>
        <v>19</v>
      </c>
      <c r="CD3" s="406">
        <f t="shared" si="7"/>
        <v>26</v>
      </c>
      <c r="CE3" s="406">
        <f t="shared" si="7"/>
        <v>52</v>
      </c>
      <c r="CF3" s="406">
        <f t="shared" si="7"/>
        <v>52</v>
      </c>
      <c r="CG3" s="406">
        <f t="shared" si="7"/>
        <v>100</v>
      </c>
      <c r="CH3" s="406">
        <f t="shared" si="7"/>
        <v>100</v>
      </c>
      <c r="CI3" s="178">
        <f>SUMIFS(CI$4:CI$54, $A$4:$A$54, $A$3)</f>
        <v>1</v>
      </c>
      <c r="CJ3" s="178">
        <f t="shared" ref="CJ3:CK3" si="8">SUMIFS(CJ$4:CJ$54, $A$4:$A$54, $A$3)</f>
        <v>1</v>
      </c>
      <c r="CK3" s="178">
        <f t="shared" si="8"/>
        <v>1</v>
      </c>
    </row>
    <row r="4" spans="1:89" x14ac:dyDescent="0.2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2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2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2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2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2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2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2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2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2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2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2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2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2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2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2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2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2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2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2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2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2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2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2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2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2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2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2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2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2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2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2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2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2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2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2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2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2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2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2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2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2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2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2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2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2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2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2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2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2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2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40625" defaultRowHeight="15" x14ac:dyDescent="0.25"/>
  <cols>
    <col min="1" max="1" width="10.85546875" customWidth="1"/>
    <col min="2" max="2" width="34.7109375" style="472" customWidth="1"/>
    <col min="3" max="3" width="28" customWidth="1"/>
    <col min="4" max="7" width="10.85546875" customWidth="1"/>
    <col min="8" max="8" width="10.85546875" style="20" customWidth="1"/>
    <col min="9" max="9" width="10.85546875" style="472" customWidth="1"/>
    <col min="10" max="10" width="10.85546875" style="473" customWidth="1"/>
    <col min="11" max="15" width="10.85546875" customWidth="1"/>
    <col min="16" max="16" width="93.140625" customWidth="1"/>
    <col min="17" max="17" width="10.85546875" customWidth="1"/>
    <col min="18" max="18" width="10.85546875" style="295" customWidth="1"/>
  </cols>
  <sheetData>
    <row r="1" spans="1:18" x14ac:dyDescent="0.2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2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2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2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2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2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2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2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2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2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2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2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2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2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2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2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2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2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2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2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2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2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2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2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2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2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2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2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2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2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2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2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2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2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2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2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2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2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2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2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2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2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2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2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2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2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2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2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2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2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2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2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2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2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2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2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2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2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2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2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2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2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2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2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2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2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2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2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2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2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2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2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2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2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2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2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2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2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2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2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2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2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2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2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2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2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2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2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2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2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2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2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2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2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2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2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2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2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2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2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2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2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2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2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2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2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2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2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2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2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2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2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2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2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2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2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2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2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2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2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2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2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2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2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2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2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2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2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2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2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2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2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2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2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2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2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2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2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2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2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2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2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2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2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2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2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2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2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2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2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2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2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2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2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2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2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2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2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2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2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2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2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2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2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2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2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2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2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2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2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2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2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2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2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2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2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2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2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2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2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2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2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2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2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2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2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2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2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2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2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2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2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2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2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2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2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2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2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2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2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2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2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2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2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2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2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2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2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2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2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2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2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2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2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2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2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2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2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2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2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2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2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2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2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2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2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2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2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2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2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2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2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2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2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2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2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Washington.</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2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Washington.</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2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Washington.</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2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Washington.</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2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Washington.</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2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Washington.</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2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Washington.</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2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Washington.</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2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Washington.</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2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Washington.</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2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Washington.</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2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Washington.</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2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Washington.</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2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Washington.</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2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Washington.</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2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Washington.</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2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Washington.</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2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Washington.</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2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Washington.</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2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Washington.</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2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Washington.</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2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Washington.</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2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Washington.</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2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Washington.</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95" x14ac:dyDescent="0.2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45" x14ac:dyDescent="0.2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2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2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2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2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2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2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2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2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2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2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2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2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2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2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2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2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2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2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2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2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2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2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2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2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2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2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2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2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2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2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2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2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2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2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2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2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2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2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2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2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2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2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2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2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2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2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2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2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2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2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2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2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2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Washington, a 100% setting provides for an additional  4371 MW of demand response capacity in 2050 (on top of a BAU quantity of 2090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2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2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2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2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2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2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2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2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2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2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2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2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2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2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2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2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2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2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2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2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2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2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2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2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2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2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2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2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2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2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2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2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2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2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2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2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2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2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2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2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2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2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2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2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2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2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2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2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2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2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2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2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2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2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2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2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2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2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2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2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2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2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2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2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2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2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2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2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2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2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2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2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2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2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2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2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2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2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2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2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2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2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2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2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2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2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2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2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2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2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2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2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2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2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2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2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2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2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2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2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2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2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2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2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2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2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2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2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2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2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2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2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2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2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2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2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2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2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2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2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2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2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2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2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2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2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2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2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2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2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2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2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2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2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2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2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2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2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2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2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2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2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2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2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2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2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2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2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2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2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2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2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2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2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2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2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2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2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2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2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2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2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2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2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2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2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2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2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2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2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2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2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2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2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2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2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2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2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2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2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2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2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2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2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2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2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2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2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2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2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2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2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2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2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2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2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2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2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2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2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2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2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2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2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2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2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2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2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2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2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2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2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2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2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2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2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2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2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2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2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2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2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2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2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2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2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2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2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2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2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2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2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2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2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2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2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2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2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2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2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2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2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2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2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2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2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2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2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2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2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2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2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2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2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2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2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2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2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2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2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2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2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2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2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2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2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2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2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2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2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2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2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2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2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2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2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2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2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2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2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2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2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2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2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2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2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2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2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2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2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2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2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2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2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2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2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2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2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2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2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2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2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2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2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2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2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2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2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2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2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2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2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2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2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2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2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2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2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2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2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2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2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2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2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2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2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2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2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2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2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2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2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2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2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2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2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2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2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2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2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2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2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2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2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2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2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2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2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2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2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2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2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2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2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2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2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2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2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2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2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2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2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2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2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2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2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2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2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2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2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2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2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2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2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2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2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2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2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2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2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2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2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2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2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2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2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2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2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2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2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2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2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2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2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2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2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2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2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2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2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2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2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2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2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2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2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2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2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2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2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2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2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2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2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2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2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2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2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2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2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2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2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2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2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2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2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2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2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2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2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2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2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2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2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2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2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2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2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2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2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2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2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2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2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2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2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2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2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2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2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2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2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2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2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2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2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2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2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2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2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2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2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2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2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2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2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2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2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2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2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2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2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2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2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2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2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2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2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2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2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2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2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2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2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2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2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2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2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2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2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2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2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2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2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2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2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2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2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2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2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2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2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2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2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2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2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2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2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2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2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2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2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2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2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2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2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2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2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2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2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2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2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2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2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2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2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2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2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2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2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2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2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2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2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2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2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2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2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2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2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2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2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2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2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2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2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2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2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2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2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2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2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2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2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2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2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2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2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2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2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2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2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2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2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2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2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2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2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2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2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2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2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2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2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2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2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2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2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2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2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2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2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2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2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2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2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2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2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2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2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2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2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2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2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2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2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2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2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2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2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2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2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2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2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2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2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2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2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2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2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2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2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2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2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2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2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2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2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2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2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2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2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2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2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2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2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2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2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2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2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2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2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2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2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2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2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2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2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2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2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2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2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2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2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2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2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2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2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2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2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2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2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2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2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2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2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2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2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2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2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2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2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2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2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2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2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2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2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2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2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2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2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2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2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2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2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2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2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2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2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2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2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2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2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2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2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2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2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2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2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2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2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2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2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2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2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2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2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2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2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2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2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2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2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2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2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2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2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2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2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2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2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2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2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2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2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2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2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2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2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2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2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2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2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2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2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2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2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2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2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2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2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2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2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2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2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2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2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2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2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2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2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2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2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2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2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2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2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2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2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2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2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2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2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2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2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2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2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2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2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2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2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2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2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2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2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2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2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2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2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2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2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2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2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2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2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2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2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2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2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2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2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2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2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2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2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2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2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2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2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2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2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2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2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2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2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2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2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2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2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2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2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2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2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2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2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2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2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2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2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2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2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2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2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2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2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2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2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2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2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2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2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2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2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2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2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2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2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2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2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2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2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2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2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2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2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2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2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2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2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2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2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2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2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2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2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2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2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2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2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2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2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2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2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2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2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2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2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2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2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2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2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2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2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2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2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2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2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2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2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2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2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2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2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2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2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2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2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2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2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2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2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2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2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2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2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2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2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2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2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2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2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2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2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2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2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2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2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2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2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2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2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2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2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2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2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2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2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2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2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2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2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2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2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2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2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2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2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2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2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2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2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2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2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2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2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2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2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2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2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2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2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2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2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2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2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2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2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2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2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2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2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2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2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2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2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2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2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2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2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2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2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2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2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2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2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2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2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2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2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2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2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2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2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2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2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2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2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2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2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2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2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2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2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2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2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2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2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2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2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2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2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2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2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2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2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2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2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2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2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2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2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2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2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2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2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2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2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2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2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2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2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2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2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2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2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2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2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2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2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2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2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2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2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2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2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2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2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2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2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2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2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2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2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2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2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2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2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2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2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2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2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2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2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2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2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2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2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2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2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2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2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2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2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2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2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2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2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2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2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2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2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2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2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2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2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2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2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2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2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2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2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2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2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2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2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2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2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2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2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2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2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2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2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2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2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2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2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2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2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2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2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2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2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2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2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2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2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2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2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2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2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2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2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2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2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2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2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2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2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2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2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2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2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2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2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2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2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2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2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2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2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2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2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2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2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2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2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2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2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2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2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2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2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2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2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2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2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2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2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2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2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2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2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2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2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2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2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2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2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2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2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2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2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2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2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2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2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2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2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2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2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2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2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2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2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2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2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2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2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2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2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2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2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2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2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2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2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2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2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2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2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2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2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2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2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2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2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2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2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2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2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2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2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2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2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2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2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2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2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2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2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2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2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2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2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2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2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2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2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2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2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2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2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2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2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2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2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2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2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2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2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2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2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2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2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2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2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2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2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2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2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2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2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2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2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2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2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2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2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2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2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7" t="s">
        <v>2815</v>
      </c>
      <c r="B1" s="507"/>
    </row>
    <row r="2" spans="1:2" x14ac:dyDescent="0.25">
      <c r="A2" s="186" t="s">
        <v>2816</v>
      </c>
      <c r="B2" s="186" t="s">
        <v>2817</v>
      </c>
    </row>
    <row r="3" spans="1:2" x14ac:dyDescent="0.25">
      <c r="A3" s="187" t="s">
        <v>353</v>
      </c>
      <c r="B3" t="str">
        <f>A3</f>
        <v>million metric tons / year</v>
      </c>
    </row>
    <row r="4" spans="1:2" x14ac:dyDescent="0.25">
      <c r="A4" s="187" t="s">
        <v>3477</v>
      </c>
      <c r="B4" t="str">
        <f>A4</f>
        <v>million metric tons</v>
      </c>
    </row>
    <row r="5" spans="1:2" x14ac:dyDescent="0.25">
      <c r="A5" s="187" t="s">
        <v>3689</v>
      </c>
      <c r="B5" t="str">
        <f>A5</f>
        <v>g CO2e / 2023 dollar</v>
      </c>
    </row>
    <row r="6" spans="1:2" x14ac:dyDescent="0.25">
      <c r="A6" s="188" t="s">
        <v>2319</v>
      </c>
      <c r="B6" t="str">
        <f t="shared" ref="B6:B46" si="0">A6</f>
        <v>thousand metric tons / year</v>
      </c>
    </row>
    <row r="7" spans="1:2" x14ac:dyDescent="0.25">
      <c r="A7" s="188" t="s">
        <v>3690</v>
      </c>
      <c r="B7" t="str">
        <f>A7</f>
        <v>g CO2 / 2023 dollar</v>
      </c>
    </row>
    <row r="8" spans="1:2" ht="30" x14ac:dyDescent="0.25">
      <c r="A8" s="188" t="s">
        <v>3691</v>
      </c>
      <c r="B8" t="str">
        <f t="shared" si="0"/>
        <v>2023 dollars / metric ton CO2e abated, Annual average abatement (million metric tons CO2e)</v>
      </c>
    </row>
    <row r="9" spans="1:2" x14ac:dyDescent="0.25">
      <c r="A9" s="188" t="s">
        <v>3692</v>
      </c>
      <c r="B9" t="str">
        <f t="shared" si="0"/>
        <v>billion 2023 dollars / year</v>
      </c>
    </row>
    <row r="10" spans="1:2" x14ac:dyDescent="0.25">
      <c r="A10" s="188" t="s">
        <v>3693</v>
      </c>
      <c r="B10" t="str">
        <f t="shared" si="0"/>
        <v>billion 2023 dollars</v>
      </c>
    </row>
    <row r="11" spans="1:2" x14ac:dyDescent="0.25">
      <c r="A11" s="188" t="s">
        <v>2859</v>
      </c>
      <c r="B11" t="str">
        <f t="shared" si="0"/>
        <v>jobs</v>
      </c>
    </row>
    <row r="12" spans="1:2" x14ac:dyDescent="0.25">
      <c r="A12" s="188" t="s">
        <v>2901</v>
      </c>
      <c r="B12" t="str">
        <f t="shared" si="0"/>
        <v>incidents / year</v>
      </c>
    </row>
    <row r="13" spans="1:2" x14ac:dyDescent="0.25">
      <c r="A13" s="188" t="s">
        <v>2878</v>
      </c>
      <c r="B13" t="str">
        <f t="shared" si="0"/>
        <v>% change</v>
      </c>
    </row>
    <row r="14" spans="1:2" x14ac:dyDescent="0.25">
      <c r="A14" s="188" t="s">
        <v>3694</v>
      </c>
      <c r="B14" t="str">
        <f t="shared" si="0"/>
        <v>2023 dollars / employee-year</v>
      </c>
    </row>
    <row r="15" spans="1:2" x14ac:dyDescent="0.25">
      <c r="A15" s="188" t="s">
        <v>354</v>
      </c>
      <c r="B15" t="str">
        <f t="shared" si="0"/>
        <v>lives / year</v>
      </c>
    </row>
    <row r="16" spans="1:2" x14ac:dyDescent="0.25">
      <c r="A16" s="188" t="s">
        <v>355</v>
      </c>
      <c r="B16" t="str">
        <f t="shared" si="0"/>
        <v>terawatt-hours (TWh) / year</v>
      </c>
    </row>
    <row r="17" spans="1:2" x14ac:dyDescent="0.25">
      <c r="A17" s="188" t="s">
        <v>3556</v>
      </c>
      <c r="B17" t="str">
        <f t="shared" si="0"/>
        <v>terawatt-hours (TWh)</v>
      </c>
    </row>
    <row r="18" spans="1:2" x14ac:dyDescent="0.25">
      <c r="A18" s="188" t="s">
        <v>3328</v>
      </c>
      <c r="B18" t="str">
        <f t="shared" si="0"/>
        <v>%</v>
      </c>
    </row>
    <row r="19" spans="1:2" x14ac:dyDescent="0.25">
      <c r="A19" s="188" t="s">
        <v>3329</v>
      </c>
      <c r="B19" t="str">
        <f t="shared" si="0"/>
        <v>metric tons CO2e / megawatt-hour (MWh)</v>
      </c>
    </row>
    <row r="20" spans="1:2" x14ac:dyDescent="0.25">
      <c r="A20" s="188" t="s">
        <v>3695</v>
      </c>
      <c r="B20" t="str">
        <f t="shared" si="0"/>
        <v>kilowatt-hour / 2023 dollar</v>
      </c>
    </row>
    <row r="21" spans="1:2" x14ac:dyDescent="0.25">
      <c r="A21" s="188" t="s">
        <v>356</v>
      </c>
      <c r="B21" t="str">
        <f t="shared" si="0"/>
        <v>gigawatts (GW) / year</v>
      </c>
    </row>
    <row r="22" spans="1:2" x14ac:dyDescent="0.25">
      <c r="A22" s="188" t="s">
        <v>3696</v>
      </c>
      <c r="B22" t="str">
        <f t="shared" si="0"/>
        <v>2023 dollars / megawatt-hour (MWh)</v>
      </c>
    </row>
    <row r="23" spans="1:2" x14ac:dyDescent="0.25">
      <c r="A23" s="188" t="s">
        <v>2458</v>
      </c>
      <c r="B23" t="str">
        <f t="shared" si="0"/>
        <v>cubic km / yr</v>
      </c>
    </row>
    <row r="24" spans="1:2" x14ac:dyDescent="0.25">
      <c r="A24" s="188" t="s">
        <v>2378</v>
      </c>
      <c r="B24" t="str">
        <f t="shared" si="0"/>
        <v>trillion passenger-miles / year</v>
      </c>
    </row>
    <row r="25" spans="1:2" x14ac:dyDescent="0.25">
      <c r="A25" s="188" t="s">
        <v>2379</v>
      </c>
      <c r="B25" t="str">
        <f t="shared" si="0"/>
        <v>trillion freight ton-miles / year</v>
      </c>
    </row>
    <row r="26" spans="1:2" x14ac:dyDescent="0.25">
      <c r="A26" s="188" t="s">
        <v>476</v>
      </c>
      <c r="B26" t="str">
        <f t="shared" si="0"/>
        <v>million vehicles / year</v>
      </c>
    </row>
    <row r="27" spans="1:2" x14ac:dyDescent="0.25">
      <c r="A27" s="188" t="s">
        <v>2356</v>
      </c>
      <c r="B27" t="str">
        <f t="shared" si="0"/>
        <v>thousand vehicles / year</v>
      </c>
    </row>
    <row r="28" spans="1:2" x14ac:dyDescent="0.25">
      <c r="A28" s="188" t="s">
        <v>2355</v>
      </c>
      <c r="B28" t="str">
        <f t="shared" si="0"/>
        <v>million vehicles</v>
      </c>
    </row>
    <row r="29" spans="1:2" x14ac:dyDescent="0.25">
      <c r="A29" s="188" t="s">
        <v>2388</v>
      </c>
      <c r="B29" t="str">
        <f t="shared" si="0"/>
        <v>thousand vehicles</v>
      </c>
    </row>
    <row r="30" spans="1:2" x14ac:dyDescent="0.25">
      <c r="A30" s="188" t="s">
        <v>458</v>
      </c>
      <c r="B30" t="str">
        <f t="shared" si="0"/>
        <v>quads / year</v>
      </c>
    </row>
    <row r="31" spans="1:2" x14ac:dyDescent="0.25">
      <c r="A31" s="188" t="s">
        <v>3697</v>
      </c>
      <c r="B31" t="str">
        <f>A31</f>
        <v>thousand BTU / 2023 dollar</v>
      </c>
    </row>
    <row r="32" spans="1:2" x14ac:dyDescent="0.25">
      <c r="A32" s="188" t="s">
        <v>2361</v>
      </c>
      <c r="B32" t="str">
        <f t="shared" si="0"/>
        <v>millions of short tons / year</v>
      </c>
    </row>
    <row r="33" spans="1:2" x14ac:dyDescent="0.25">
      <c r="A33" s="188" t="s">
        <v>2362</v>
      </c>
      <c r="B33" t="str">
        <f t="shared" si="0"/>
        <v>trillion cubic feet / year</v>
      </c>
    </row>
    <row r="34" spans="1:2" x14ac:dyDescent="0.25">
      <c r="A34" s="188" t="s">
        <v>3297</v>
      </c>
      <c r="B34" t="str">
        <f t="shared" si="0"/>
        <v>million barrels of oil / year</v>
      </c>
    </row>
    <row r="35" spans="1:2" x14ac:dyDescent="0.25">
      <c r="A35" s="188" t="s">
        <v>2634</v>
      </c>
      <c r="B35" t="str">
        <f t="shared" si="0"/>
        <v>million gallons / year</v>
      </c>
    </row>
    <row r="36" spans="1:2" x14ac:dyDescent="0.25">
      <c r="A36" s="188" t="s">
        <v>2423</v>
      </c>
      <c r="B36" t="str">
        <f t="shared" si="0"/>
        <v>trillion BTU / year</v>
      </c>
    </row>
    <row r="37" spans="1:2" x14ac:dyDescent="0.25">
      <c r="A37" s="188" t="s">
        <v>3698</v>
      </c>
      <c r="B37" t="str">
        <f t="shared" si="0"/>
        <v>2023 dollars / short ton</v>
      </c>
    </row>
    <row r="38" spans="1:2" x14ac:dyDescent="0.25">
      <c r="A38" s="188" t="s">
        <v>3699</v>
      </c>
      <c r="B38" t="str">
        <f t="shared" si="0"/>
        <v>2023 dollars / thousand cubic feet</v>
      </c>
    </row>
    <row r="39" spans="1:2" x14ac:dyDescent="0.25">
      <c r="A39" s="188" t="s">
        <v>3700</v>
      </c>
      <c r="B39" t="str">
        <f t="shared" si="0"/>
        <v>2023 dollars / gallon</v>
      </c>
    </row>
    <row r="40" spans="1:2" x14ac:dyDescent="0.25">
      <c r="A40" s="188" t="s">
        <v>3701</v>
      </c>
      <c r="B40" t="str">
        <f t="shared" si="0"/>
        <v>2023 dollars / barrel of oil</v>
      </c>
    </row>
    <row r="41" spans="1:2" x14ac:dyDescent="0.25">
      <c r="A41" s="188" t="s">
        <v>3702</v>
      </c>
      <c r="B41" t="str">
        <f t="shared" si="0"/>
        <v>2023 dollars / kg</v>
      </c>
    </row>
    <row r="42" spans="1:2" x14ac:dyDescent="0.25">
      <c r="A42" s="188" t="s">
        <v>3703</v>
      </c>
      <c r="B42" t="str">
        <f t="shared" si="0"/>
        <v>2023 dollars / kilowatt-hour (kWh)</v>
      </c>
    </row>
    <row r="43" spans="1:2" x14ac:dyDescent="0.25">
      <c r="A43" s="188" t="s">
        <v>3696</v>
      </c>
      <c r="B43" t="str">
        <f t="shared" ref="B43" si="1">A43</f>
        <v>2023 dollars / megawatt-hour (MWh)</v>
      </c>
    </row>
    <row r="44" spans="1:2" x14ac:dyDescent="0.25">
      <c r="A44" s="188" t="s">
        <v>3286</v>
      </c>
      <c r="B44" t="str">
        <f t="shared" si="0"/>
        <v>cost of eqpt. to capture 1 metric ton CO2e/yr (2020 dollars)</v>
      </c>
    </row>
    <row r="45" spans="1:2" x14ac:dyDescent="0.25">
      <c r="A45" s="188" t="s">
        <v>3704</v>
      </c>
      <c r="B45" t="str">
        <f t="shared" si="0"/>
        <v>million 2023 dollars / megawatt (MW)</v>
      </c>
    </row>
    <row r="46" spans="1:2" x14ac:dyDescent="0.25">
      <c r="A46" s="188" t="s">
        <v>3705</v>
      </c>
      <c r="B46" t="str">
        <f t="shared" si="0"/>
        <v>cost of eqpt. to produce 1 kg H2/yr (2023 dollars)</v>
      </c>
    </row>
    <row r="48" spans="1:2" x14ac:dyDescent="0.25">
      <c r="A48" s="507" t="s">
        <v>2819</v>
      </c>
      <c r="B48" s="507"/>
    </row>
    <row r="49" spans="1:2" x14ac:dyDescent="0.25">
      <c r="A49" s="186" t="s">
        <v>2816</v>
      </c>
      <c r="B49" s="186" t="s">
        <v>2817</v>
      </c>
    </row>
    <row r="50" spans="1:2" x14ac:dyDescent="0.25">
      <c r="A50" s="156" t="s">
        <v>139</v>
      </c>
      <c r="B50" t="str">
        <f t="shared" ref="B50:B51" si="2">A50</f>
        <v>$/metric ton CO2e</v>
      </c>
    </row>
    <row r="51" spans="1:2" x14ac:dyDescent="0.25">
      <c r="A51" s="156"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40625" defaultRowHeight="15" x14ac:dyDescent="0.25"/>
  <cols>
    <col min="1" max="1" width="53.42578125" customWidth="1"/>
    <col min="2" max="2" width="21.42578125" customWidth="1"/>
    <col min="3" max="3" width="9" customWidth="1"/>
    <col min="4" max="6" width="10.7109375" customWidth="1"/>
    <col min="7" max="7" width="95" customWidth="1"/>
    <col min="8" max="8" width="37.42578125" customWidth="1"/>
    <col min="9" max="10" width="34.42578125" customWidth="1"/>
  </cols>
  <sheetData>
    <row r="1" spans="1:10" s="9" customFormat="1" x14ac:dyDescent="0.25">
      <c r="A1" s="482" t="s">
        <v>2310</v>
      </c>
      <c r="B1" s="483" t="s">
        <v>2311</v>
      </c>
      <c r="C1" s="484" t="s">
        <v>2818</v>
      </c>
      <c r="D1" s="483" t="s">
        <v>60</v>
      </c>
      <c r="E1" s="483" t="s">
        <v>62</v>
      </c>
      <c r="F1" s="483" t="s">
        <v>440</v>
      </c>
      <c r="G1" s="483" t="s">
        <v>61</v>
      </c>
      <c r="H1" s="483" t="s">
        <v>2320</v>
      </c>
      <c r="I1" s="485" t="s">
        <v>304</v>
      </c>
      <c r="J1" s="437" t="s">
        <v>3566</v>
      </c>
    </row>
    <row r="2" spans="1:10" x14ac:dyDescent="0.25">
      <c r="A2" s="295" t="s">
        <v>2325</v>
      </c>
      <c r="B2" t="s">
        <v>2326</v>
      </c>
      <c r="C2" s="20">
        <v>1</v>
      </c>
      <c r="D2" t="s">
        <v>63</v>
      </c>
      <c r="E2" t="s">
        <v>64</v>
      </c>
      <c r="F2" t="str">
        <f>UnitControlCenter!$B$3</f>
        <v>million metric tons / year</v>
      </c>
      <c r="G2" t="s">
        <v>175</v>
      </c>
      <c r="J2" t="s">
        <v>3572</v>
      </c>
    </row>
    <row r="3" spans="1:10" x14ac:dyDescent="0.25">
      <c r="A3" s="295" t="s">
        <v>2325</v>
      </c>
      <c r="B3" t="s">
        <v>2327</v>
      </c>
      <c r="C3" s="297">
        <v>1</v>
      </c>
      <c r="D3" s="295" t="s">
        <v>63</v>
      </c>
      <c r="E3" s="295" t="s">
        <v>64</v>
      </c>
      <c r="F3" t="str">
        <f>UnitControlCenter!$B$3</f>
        <v>million metric tons / year</v>
      </c>
      <c r="G3" t="s">
        <v>2309</v>
      </c>
    </row>
    <row r="4" spans="1:10" x14ac:dyDescent="0.25">
      <c r="A4" s="295" t="s">
        <v>2325</v>
      </c>
      <c r="B4" t="s">
        <v>3475</v>
      </c>
      <c r="C4" s="20">
        <v>1</v>
      </c>
      <c r="D4" t="s">
        <v>63</v>
      </c>
      <c r="E4" t="s">
        <v>64</v>
      </c>
      <c r="F4" t="str">
        <f>UnitControlCenter!B4</f>
        <v>million metric tons</v>
      </c>
      <c r="G4" t="s">
        <v>3478</v>
      </c>
      <c r="J4" t="s">
        <v>3573</v>
      </c>
    </row>
    <row r="5" spans="1:10" x14ac:dyDescent="0.25">
      <c r="A5" s="295" t="s">
        <v>2325</v>
      </c>
      <c r="B5" t="s">
        <v>3476</v>
      </c>
      <c r="C5" s="297">
        <v>1</v>
      </c>
      <c r="D5" s="295" t="s">
        <v>63</v>
      </c>
      <c r="E5" s="295" t="s">
        <v>64</v>
      </c>
      <c r="F5" t="str">
        <f>UnitControlCenter!B4</f>
        <v>million metric tons</v>
      </c>
      <c r="G5" t="s">
        <v>3479</v>
      </c>
    </row>
    <row r="6" spans="1:10" x14ac:dyDescent="0.25">
      <c r="A6" s="295" t="s">
        <v>2325</v>
      </c>
      <c r="B6" s="295" t="s">
        <v>2328</v>
      </c>
      <c r="C6" s="20">
        <v>1</v>
      </c>
      <c r="D6" t="s">
        <v>65</v>
      </c>
      <c r="E6" t="s">
        <v>66</v>
      </c>
      <c r="F6" t="str">
        <f>UnitControlCenter!$B$3</f>
        <v>million metric tons / year</v>
      </c>
      <c r="G6" t="s">
        <v>2796</v>
      </c>
      <c r="H6" t="s">
        <v>2797</v>
      </c>
      <c r="I6" t="s">
        <v>2798</v>
      </c>
    </row>
    <row r="7" spans="1:10" x14ac:dyDescent="0.25">
      <c r="A7" s="295" t="s">
        <v>2325</v>
      </c>
      <c r="B7" s="295" t="s">
        <v>2329</v>
      </c>
      <c r="C7" s="20">
        <v>1</v>
      </c>
      <c r="D7" t="s">
        <v>65</v>
      </c>
      <c r="E7" t="s">
        <v>66</v>
      </c>
      <c r="F7" t="str">
        <f>UnitControlCenter!$B$3</f>
        <v>million metric tons / year</v>
      </c>
      <c r="G7" t="s">
        <v>2799</v>
      </c>
      <c r="H7" t="s">
        <v>2800</v>
      </c>
      <c r="I7" t="s">
        <v>2801</v>
      </c>
    </row>
    <row r="8" spans="1:10" x14ac:dyDescent="0.25">
      <c r="A8" s="295" t="s">
        <v>2325</v>
      </c>
      <c r="B8" s="295" t="s">
        <v>2330</v>
      </c>
      <c r="C8" s="20">
        <v>1</v>
      </c>
      <c r="D8" t="s">
        <v>65</v>
      </c>
      <c r="E8" t="s">
        <v>66</v>
      </c>
      <c r="F8" t="str">
        <f>UnitControlCenter!$B$3</f>
        <v>million metric tons / year</v>
      </c>
      <c r="G8" t="s">
        <v>2602</v>
      </c>
      <c r="H8" t="s">
        <v>2603</v>
      </c>
      <c r="I8" t="s">
        <v>2604</v>
      </c>
    </row>
    <row r="9" spans="1:10" x14ac:dyDescent="0.25">
      <c r="A9" s="295" t="s">
        <v>2325</v>
      </c>
      <c r="B9" s="295" t="s">
        <v>2869</v>
      </c>
      <c r="C9" s="20">
        <v>0</v>
      </c>
      <c r="D9" t="s">
        <v>63</v>
      </c>
      <c r="E9" t="s">
        <v>64</v>
      </c>
      <c r="F9" t="str">
        <f>UnitControlCenter!$B$5</f>
        <v>g CO2e / 2023 dollar</v>
      </c>
      <c r="G9" t="s">
        <v>2821</v>
      </c>
    </row>
    <row r="10" spans="1:10" x14ac:dyDescent="0.25">
      <c r="A10" s="295" t="s">
        <v>2325</v>
      </c>
      <c r="B10" s="295" t="s">
        <v>132</v>
      </c>
      <c r="C10" s="20">
        <v>1</v>
      </c>
      <c r="D10" t="s">
        <v>63</v>
      </c>
      <c r="E10" t="s">
        <v>64</v>
      </c>
      <c r="F10" t="str">
        <f>UnitControlCenter!$B$3</f>
        <v>million metric tons / year</v>
      </c>
      <c r="G10" t="s">
        <v>2428</v>
      </c>
    </row>
    <row r="11" spans="1:10" x14ac:dyDescent="0.25">
      <c r="A11" s="295" t="s">
        <v>2325</v>
      </c>
      <c r="B11" s="295" t="s">
        <v>2426</v>
      </c>
      <c r="C11" s="20">
        <v>1</v>
      </c>
      <c r="D11" t="s">
        <v>63</v>
      </c>
      <c r="E11" t="s">
        <v>64</v>
      </c>
      <c r="F11" t="str">
        <f>UnitControlCenter!$B$3</f>
        <v>million metric tons / year</v>
      </c>
      <c r="G11" t="s">
        <v>2429</v>
      </c>
    </row>
    <row r="12" spans="1:10" x14ac:dyDescent="0.25">
      <c r="A12" s="295" t="s">
        <v>2325</v>
      </c>
      <c r="B12" s="295" t="s">
        <v>2487</v>
      </c>
      <c r="C12" s="20">
        <v>1</v>
      </c>
      <c r="D12" t="s">
        <v>63</v>
      </c>
      <c r="E12" t="s">
        <v>64</v>
      </c>
      <c r="F12" t="str">
        <f>UnitControlCenter!$B$3</f>
        <v>million metric tons / year</v>
      </c>
      <c r="G12" t="s">
        <v>2495</v>
      </c>
    </row>
    <row r="13" spans="1:10" x14ac:dyDescent="0.25">
      <c r="A13" s="295" t="s">
        <v>2325</v>
      </c>
      <c r="B13" s="295" t="s">
        <v>93</v>
      </c>
      <c r="C13" s="20">
        <v>1</v>
      </c>
      <c r="D13" t="s">
        <v>63</v>
      </c>
      <c r="E13" t="s">
        <v>64</v>
      </c>
      <c r="F13" t="str">
        <f>UnitControlCenter!$B$3</f>
        <v>million metric tons / year</v>
      </c>
      <c r="G13" t="s">
        <v>2430</v>
      </c>
    </row>
    <row r="14" spans="1:10" x14ac:dyDescent="0.25">
      <c r="A14" s="295" t="s">
        <v>2325</v>
      </c>
      <c r="B14" s="295" t="s">
        <v>9</v>
      </c>
      <c r="C14" s="20">
        <v>1</v>
      </c>
      <c r="D14" t="s">
        <v>63</v>
      </c>
      <c r="E14" t="s">
        <v>64</v>
      </c>
      <c r="F14" t="str">
        <f>UnitControlCenter!$B$3</f>
        <v>million metric tons / year</v>
      </c>
      <c r="G14" t="s">
        <v>2449</v>
      </c>
    </row>
    <row r="15" spans="1:10" x14ac:dyDescent="0.25">
      <c r="A15" s="295" t="s">
        <v>2325</v>
      </c>
      <c r="B15" s="295" t="s">
        <v>2427</v>
      </c>
      <c r="C15" s="20">
        <v>1</v>
      </c>
      <c r="D15" t="s">
        <v>63</v>
      </c>
      <c r="E15" t="s">
        <v>64</v>
      </c>
      <c r="F15" t="str">
        <f>UnitControlCenter!$B$3</f>
        <v>million metric tons / year</v>
      </c>
      <c r="G15" t="s">
        <v>2431</v>
      </c>
    </row>
    <row r="16" spans="1:10" x14ac:dyDescent="0.25">
      <c r="A16" s="295" t="s">
        <v>2325</v>
      </c>
      <c r="B16" s="295" t="s">
        <v>4</v>
      </c>
      <c r="C16" s="20">
        <v>1</v>
      </c>
      <c r="D16" t="s">
        <v>63</v>
      </c>
      <c r="E16" t="s">
        <v>64</v>
      </c>
      <c r="F16" t="str">
        <f>UnitControlCenter!$B$3</f>
        <v>million metric tons / year</v>
      </c>
      <c r="G16" t="s">
        <v>2432</v>
      </c>
    </row>
    <row r="17" spans="1:10" x14ac:dyDescent="0.25">
      <c r="A17" s="295" t="s">
        <v>2325</v>
      </c>
      <c r="B17" s="295" t="s">
        <v>2436</v>
      </c>
      <c r="C17" s="20">
        <v>1</v>
      </c>
      <c r="D17" t="s">
        <v>63</v>
      </c>
      <c r="E17" t="s">
        <v>64</v>
      </c>
      <c r="F17" t="str">
        <f>UnitControlCenter!$B$3</f>
        <v>million metric tons / year</v>
      </c>
      <c r="G17" t="s">
        <v>2433</v>
      </c>
    </row>
    <row r="18" spans="1:10" ht="15.75" thickBot="1" x14ac:dyDescent="0.3">
      <c r="A18" s="486" t="s">
        <v>2325</v>
      </c>
      <c r="B18" s="486" t="s">
        <v>3706</v>
      </c>
      <c r="C18" s="487">
        <v>1</v>
      </c>
      <c r="D18" s="394" t="s">
        <v>65</v>
      </c>
      <c r="E18" s="394" t="s">
        <v>66</v>
      </c>
      <c r="F18" s="394" t="s">
        <v>353</v>
      </c>
      <c r="G18" s="394" t="s">
        <v>3707</v>
      </c>
      <c r="H18" s="394" t="s">
        <v>3745</v>
      </c>
      <c r="I18" s="394" t="s">
        <v>3708</v>
      </c>
      <c r="J18" s="394"/>
    </row>
    <row r="19" spans="1:10" x14ac:dyDescent="0.25">
      <c r="A19" s="295" t="s">
        <v>2331</v>
      </c>
      <c r="B19" s="295" t="s">
        <v>2220</v>
      </c>
      <c r="C19" s="20">
        <v>1</v>
      </c>
      <c r="D19" t="s">
        <v>65</v>
      </c>
      <c r="E19" t="s">
        <v>66</v>
      </c>
      <c r="F19" t="str">
        <f>UnitControlCenter!$B$3</f>
        <v>million metric tons / year</v>
      </c>
      <c r="G19" t="s">
        <v>3302</v>
      </c>
      <c r="H19" t="s">
        <v>2797</v>
      </c>
      <c r="I19" t="s">
        <v>2798</v>
      </c>
    </row>
    <row r="20" spans="1:10" x14ac:dyDescent="0.25">
      <c r="A20" s="295" t="s">
        <v>2331</v>
      </c>
      <c r="B20" s="295" t="s">
        <v>2236</v>
      </c>
      <c r="C20" s="20">
        <v>1</v>
      </c>
      <c r="D20" t="s">
        <v>65</v>
      </c>
      <c r="E20" t="s">
        <v>66</v>
      </c>
      <c r="F20" t="str">
        <f>UnitControlCenter!$B$3</f>
        <v>million metric tons / year</v>
      </c>
      <c r="G20" t="s">
        <v>3314</v>
      </c>
      <c r="H20" t="s">
        <v>2797</v>
      </c>
      <c r="I20" t="s">
        <v>3303</v>
      </c>
    </row>
    <row r="21" spans="1:10" x14ac:dyDescent="0.25">
      <c r="A21" s="295" t="s">
        <v>2331</v>
      </c>
      <c r="B21" s="295" t="s">
        <v>2238</v>
      </c>
      <c r="C21" s="20">
        <v>1</v>
      </c>
      <c r="D21" t="s">
        <v>65</v>
      </c>
      <c r="E21" t="s">
        <v>66</v>
      </c>
      <c r="F21" t="str">
        <f>UnitControlCenter!$B$3</f>
        <v>million metric tons / year</v>
      </c>
      <c r="G21" t="s">
        <v>3315</v>
      </c>
      <c r="H21" t="s">
        <v>2797</v>
      </c>
      <c r="I21" t="s">
        <v>3304</v>
      </c>
    </row>
    <row r="22" spans="1:10" x14ac:dyDescent="0.25">
      <c r="A22" s="295" t="s">
        <v>2331</v>
      </c>
      <c r="B22" s="295" t="s">
        <v>2318</v>
      </c>
      <c r="C22" s="20">
        <v>1</v>
      </c>
      <c r="D22" t="s">
        <v>65</v>
      </c>
      <c r="E22" t="s">
        <v>66</v>
      </c>
      <c r="F22" t="str">
        <f>UnitControlCenter!$B$3</f>
        <v>million metric tons / year</v>
      </c>
      <c r="G22" t="s">
        <v>3316</v>
      </c>
      <c r="H22" t="s">
        <v>2797</v>
      </c>
      <c r="I22" t="s">
        <v>3305</v>
      </c>
    </row>
    <row r="23" spans="1:10" x14ac:dyDescent="0.25">
      <c r="A23" s="295" t="s">
        <v>2331</v>
      </c>
      <c r="B23" s="295" t="s">
        <v>2317</v>
      </c>
      <c r="C23" s="20">
        <v>1</v>
      </c>
      <c r="D23" t="s">
        <v>65</v>
      </c>
      <c r="E23" t="s">
        <v>66</v>
      </c>
      <c r="F23" t="str">
        <f>UnitControlCenter!$B$6</f>
        <v>thousand metric tons / year</v>
      </c>
      <c r="G23" t="s">
        <v>3317</v>
      </c>
      <c r="H23" t="s">
        <v>2797</v>
      </c>
      <c r="I23" t="s">
        <v>3306</v>
      </c>
    </row>
    <row r="24" spans="1:10" x14ac:dyDescent="0.25">
      <c r="A24" s="295" t="s">
        <v>2331</v>
      </c>
      <c r="B24" s="295" t="s">
        <v>2227</v>
      </c>
      <c r="C24" s="20">
        <v>1</v>
      </c>
      <c r="D24" t="s">
        <v>65</v>
      </c>
      <c r="E24" t="s">
        <v>66</v>
      </c>
      <c r="F24" t="str">
        <f>UnitControlCenter!$B$6</f>
        <v>thousand metric tons / year</v>
      </c>
      <c r="G24" t="s">
        <v>3318</v>
      </c>
      <c r="H24" t="s">
        <v>2797</v>
      </c>
      <c r="I24" t="s">
        <v>3307</v>
      </c>
    </row>
    <row r="25" spans="1:10" x14ac:dyDescent="0.25">
      <c r="A25" s="295" t="s">
        <v>2331</v>
      </c>
      <c r="B25" s="295" t="s">
        <v>2232</v>
      </c>
      <c r="C25" s="20">
        <v>1</v>
      </c>
      <c r="D25" t="s">
        <v>65</v>
      </c>
      <c r="E25" t="s">
        <v>66</v>
      </c>
      <c r="F25" t="str">
        <f>UnitControlCenter!$B$6</f>
        <v>thousand metric tons / year</v>
      </c>
      <c r="G25" t="s">
        <v>3319</v>
      </c>
      <c r="H25" t="s">
        <v>2797</v>
      </c>
      <c r="I25" t="s">
        <v>3308</v>
      </c>
    </row>
    <row r="26" spans="1:10" x14ac:dyDescent="0.25">
      <c r="A26" s="295" t="s">
        <v>2331</v>
      </c>
      <c r="B26" s="295" t="s">
        <v>2234</v>
      </c>
      <c r="C26" s="20">
        <v>1</v>
      </c>
      <c r="D26" t="s">
        <v>65</v>
      </c>
      <c r="E26" t="s">
        <v>66</v>
      </c>
      <c r="F26" t="str">
        <f>UnitControlCenter!$B$6</f>
        <v>thousand metric tons / year</v>
      </c>
      <c r="G26" t="s">
        <v>3320</v>
      </c>
      <c r="H26" t="s">
        <v>2797</v>
      </c>
      <c r="I26" t="s">
        <v>3309</v>
      </c>
    </row>
    <row r="27" spans="1:10" x14ac:dyDescent="0.25">
      <c r="A27" s="295" t="s">
        <v>2331</v>
      </c>
      <c r="B27" s="295" t="s">
        <v>2225</v>
      </c>
      <c r="C27" s="20">
        <v>1</v>
      </c>
      <c r="D27" t="s">
        <v>65</v>
      </c>
      <c r="E27" t="s">
        <v>66</v>
      </c>
      <c r="F27" t="str">
        <f>UnitControlCenter!$B$3</f>
        <v>million metric tons / year</v>
      </c>
      <c r="G27" t="s">
        <v>3321</v>
      </c>
      <c r="H27" t="s">
        <v>2797</v>
      </c>
      <c r="I27" t="s">
        <v>3310</v>
      </c>
    </row>
    <row r="28" spans="1:10" x14ac:dyDescent="0.25">
      <c r="A28" s="295" t="s">
        <v>2331</v>
      </c>
      <c r="B28" s="295" t="s">
        <v>2222</v>
      </c>
      <c r="C28" s="20">
        <v>1</v>
      </c>
      <c r="D28" t="s">
        <v>65</v>
      </c>
      <c r="E28" t="s">
        <v>66</v>
      </c>
      <c r="F28" t="str">
        <f>UnitControlCenter!$B$6</f>
        <v>thousand metric tons / year</v>
      </c>
      <c r="G28" t="s">
        <v>3322</v>
      </c>
      <c r="H28" t="s">
        <v>2797</v>
      </c>
      <c r="I28" t="s">
        <v>3311</v>
      </c>
    </row>
    <row r="29" spans="1:10" x14ac:dyDescent="0.25">
      <c r="A29" s="295" t="s">
        <v>2331</v>
      </c>
      <c r="B29" s="295" t="s">
        <v>2230</v>
      </c>
      <c r="C29" s="20">
        <v>1</v>
      </c>
      <c r="D29" t="s">
        <v>65</v>
      </c>
      <c r="E29" t="s">
        <v>66</v>
      </c>
      <c r="F29" t="str">
        <f>UnitControlCenter!$B$3</f>
        <v>million metric tons / year</v>
      </c>
      <c r="G29" t="s">
        <v>3323</v>
      </c>
      <c r="H29" t="s">
        <v>2797</v>
      </c>
      <c r="I29" t="s">
        <v>3312</v>
      </c>
    </row>
    <row r="30" spans="1:10" ht="15.75" thickBot="1" x14ac:dyDescent="0.3">
      <c r="A30" s="486" t="s">
        <v>2331</v>
      </c>
      <c r="B30" s="486" t="s">
        <v>485</v>
      </c>
      <c r="C30" s="487">
        <v>1</v>
      </c>
      <c r="D30" t="s">
        <v>65</v>
      </c>
      <c r="E30" t="s">
        <v>66</v>
      </c>
      <c r="F30" s="394" t="str">
        <f>UnitControlCenter!$B$3</f>
        <v>million metric tons / year</v>
      </c>
      <c r="G30" t="s">
        <v>3324</v>
      </c>
      <c r="H30" t="s">
        <v>2797</v>
      </c>
      <c r="I30" t="s">
        <v>3313</v>
      </c>
    </row>
    <row r="31" spans="1:10" x14ac:dyDescent="0.25">
      <c r="A31" s="295" t="s">
        <v>2332</v>
      </c>
      <c r="B31" s="295" t="s">
        <v>2328</v>
      </c>
      <c r="C31" s="20">
        <v>1</v>
      </c>
      <c r="D31" t="s">
        <v>65</v>
      </c>
      <c r="E31" t="s">
        <v>66</v>
      </c>
      <c r="F31" t="str">
        <f>UnitControlCenter!$B$3</f>
        <v>million metric tons / year</v>
      </c>
      <c r="G31" t="s">
        <v>2881</v>
      </c>
      <c r="H31" t="s">
        <v>2882</v>
      </c>
      <c r="I31" t="s">
        <v>2883</v>
      </c>
    </row>
    <row r="32" spans="1:10" x14ac:dyDescent="0.25">
      <c r="A32" s="295" t="s">
        <v>2332</v>
      </c>
      <c r="B32" s="295" t="s">
        <v>2496</v>
      </c>
      <c r="C32" s="20">
        <v>1</v>
      </c>
      <c r="D32" t="s">
        <v>65</v>
      </c>
      <c r="E32" t="s">
        <v>66</v>
      </c>
      <c r="F32" t="str">
        <f>UnitControlCenter!$B$3</f>
        <v>million metric tons / year</v>
      </c>
      <c r="G32" t="s">
        <v>2884</v>
      </c>
      <c r="H32" t="s">
        <v>2885</v>
      </c>
      <c r="I32" t="s">
        <v>2886</v>
      </c>
    </row>
    <row r="33" spans="1:10" x14ac:dyDescent="0.25">
      <c r="A33" s="295" t="s">
        <v>2332</v>
      </c>
      <c r="B33" s="295" t="s">
        <v>2333</v>
      </c>
      <c r="C33" s="20">
        <v>1</v>
      </c>
      <c r="D33" t="s">
        <v>65</v>
      </c>
      <c r="E33" t="s">
        <v>66</v>
      </c>
      <c r="F33" t="str">
        <f>UnitControlCenter!$B$3</f>
        <v>million metric tons / year</v>
      </c>
      <c r="G33" t="s">
        <v>2887</v>
      </c>
      <c r="H33" t="s">
        <v>2888</v>
      </c>
      <c r="I33" t="s">
        <v>2889</v>
      </c>
    </row>
    <row r="34" spans="1:10" ht="15.75" thickBot="1" x14ac:dyDescent="0.3">
      <c r="A34" s="486" t="s">
        <v>2332</v>
      </c>
      <c r="B34" s="486" t="s">
        <v>2869</v>
      </c>
      <c r="C34" s="487">
        <v>0</v>
      </c>
      <c r="D34" s="394" t="s">
        <v>63</v>
      </c>
      <c r="E34" s="394" t="s">
        <v>64</v>
      </c>
      <c r="F34" s="394" t="str">
        <f>UnitControlCenter!$B$7</f>
        <v>g CO2 / 2023 dollar</v>
      </c>
      <c r="G34" s="394" t="s">
        <v>2820</v>
      </c>
      <c r="H34" s="394"/>
      <c r="I34" s="394"/>
      <c r="J34" s="394"/>
    </row>
    <row r="35" spans="1:10" x14ac:dyDescent="0.25">
      <c r="A35" s="295" t="s">
        <v>2728</v>
      </c>
      <c r="B35" s="295" t="s">
        <v>2567</v>
      </c>
      <c r="C35" s="20">
        <v>1</v>
      </c>
      <c r="D35" t="s">
        <v>63</v>
      </c>
      <c r="E35" t="s">
        <v>2974</v>
      </c>
      <c r="F35" t="str">
        <f>UnitControlCenter!$B$3</f>
        <v>million metric tons / year</v>
      </c>
      <c r="G35" t="s">
        <v>3017</v>
      </c>
    </row>
    <row r="36" spans="1:10" x14ac:dyDescent="0.25">
      <c r="A36" s="295" t="s">
        <v>2728</v>
      </c>
      <c r="B36" s="295" t="s">
        <v>132</v>
      </c>
      <c r="C36" s="20">
        <v>1</v>
      </c>
      <c r="D36" t="s">
        <v>63</v>
      </c>
      <c r="E36" t="s">
        <v>2974</v>
      </c>
      <c r="F36" t="str">
        <f>UnitControlCenter!$B$3</f>
        <v>million metric tons / year</v>
      </c>
      <c r="G36" t="s">
        <v>2428</v>
      </c>
    </row>
    <row r="37" spans="1:10" x14ac:dyDescent="0.25">
      <c r="A37" s="295" t="s">
        <v>2728</v>
      </c>
      <c r="B37" s="295" t="s">
        <v>2426</v>
      </c>
      <c r="C37" s="20">
        <v>1</v>
      </c>
      <c r="D37" t="s">
        <v>63</v>
      </c>
      <c r="E37" t="s">
        <v>2974</v>
      </c>
      <c r="F37" t="str">
        <f>UnitControlCenter!$B$3</f>
        <v>million metric tons / year</v>
      </c>
      <c r="G37" t="s">
        <v>2429</v>
      </c>
    </row>
    <row r="38" spans="1:10" x14ac:dyDescent="0.25">
      <c r="A38" s="295" t="s">
        <v>2728</v>
      </c>
      <c r="B38" s="295" t="s">
        <v>2487</v>
      </c>
      <c r="C38" s="20">
        <v>1</v>
      </c>
      <c r="D38" t="s">
        <v>63</v>
      </c>
      <c r="E38" t="s">
        <v>2974</v>
      </c>
      <c r="F38" t="str">
        <f>UnitControlCenter!$B$3</f>
        <v>million metric tons / year</v>
      </c>
      <c r="G38" t="s">
        <v>2495</v>
      </c>
    </row>
    <row r="39" spans="1:10" x14ac:dyDescent="0.25">
      <c r="A39" s="295" t="s">
        <v>2728</v>
      </c>
      <c r="B39" s="295" t="s">
        <v>93</v>
      </c>
      <c r="C39" s="20">
        <v>1</v>
      </c>
      <c r="D39" t="s">
        <v>63</v>
      </c>
      <c r="E39" t="s">
        <v>2974</v>
      </c>
      <c r="F39" t="str">
        <f>UnitControlCenter!$B$3</f>
        <v>million metric tons / year</v>
      </c>
      <c r="G39" t="s">
        <v>2430</v>
      </c>
    </row>
    <row r="40" spans="1:10" x14ac:dyDescent="0.25">
      <c r="A40" s="295" t="s">
        <v>2728</v>
      </c>
      <c r="B40" s="295" t="s">
        <v>9</v>
      </c>
      <c r="C40" s="20">
        <v>1</v>
      </c>
      <c r="D40" t="s">
        <v>63</v>
      </c>
      <c r="E40" t="s">
        <v>2974</v>
      </c>
      <c r="F40" t="str">
        <f>UnitControlCenter!$B$3</f>
        <v>million metric tons / year</v>
      </c>
      <c r="G40" t="s">
        <v>3018</v>
      </c>
    </row>
    <row r="41" spans="1:10" ht="15.75" thickBot="1" x14ac:dyDescent="0.3">
      <c r="A41" s="486" t="s">
        <v>2728</v>
      </c>
      <c r="B41" s="486" t="s">
        <v>4</v>
      </c>
      <c r="C41" s="487">
        <v>1</v>
      </c>
      <c r="D41" s="394" t="s">
        <v>63</v>
      </c>
      <c r="E41" s="394" t="s">
        <v>2974</v>
      </c>
      <c r="F41" s="394" t="str">
        <f>UnitControlCenter!$B$3</f>
        <v>million metric tons / year</v>
      </c>
      <c r="G41" s="394" t="s">
        <v>2432</v>
      </c>
      <c r="H41" s="394"/>
      <c r="I41" s="394"/>
      <c r="J41" s="394"/>
    </row>
    <row r="42" spans="1:10" x14ac:dyDescent="0.25">
      <c r="A42" s="295" t="s">
        <v>357</v>
      </c>
      <c r="B42" s="295" t="s">
        <v>2941</v>
      </c>
      <c r="C42" s="20">
        <v>1</v>
      </c>
      <c r="D42" t="s">
        <v>65</v>
      </c>
      <c r="E42" t="s">
        <v>439</v>
      </c>
      <c r="F42" t="str">
        <f>UnitControlCenter!$B$8</f>
        <v>2023 dollars / metric ton CO2e abated, Annual average abatement (million metric tons CO2e)</v>
      </c>
      <c r="G42" t="s">
        <v>3019</v>
      </c>
    </row>
    <row r="43" spans="1:10" ht="15.75" thickBot="1" x14ac:dyDescent="0.3">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25">
      <c r="A44" s="295" t="s">
        <v>2334</v>
      </c>
      <c r="B44" s="295" t="s">
        <v>2945</v>
      </c>
      <c r="C44" s="20">
        <v>1</v>
      </c>
      <c r="D44" t="s">
        <v>65</v>
      </c>
      <c r="E44" t="s">
        <v>64</v>
      </c>
      <c r="F44" t="str">
        <f>UnitControlCenter!$B$9</f>
        <v>billion 2023 dollars / year</v>
      </c>
      <c r="G44" t="s">
        <v>2943</v>
      </c>
      <c r="H44" t="s">
        <v>2412</v>
      </c>
      <c r="I44" t="s">
        <v>2396</v>
      </c>
    </row>
    <row r="45" spans="1:10" x14ac:dyDescent="0.25">
      <c r="A45" s="295" t="s">
        <v>2334</v>
      </c>
      <c r="B45" s="488" t="s">
        <v>2748</v>
      </c>
      <c r="C45" s="20">
        <v>1</v>
      </c>
      <c r="D45" t="s">
        <v>63</v>
      </c>
      <c r="E45" t="s">
        <v>64</v>
      </c>
      <c r="F45" t="str">
        <f>UnitControlCenter!$B$9</f>
        <v>billion 2023 dollars / year</v>
      </c>
      <c r="G45" t="s">
        <v>2742</v>
      </c>
    </row>
    <row r="46" spans="1:10" x14ac:dyDescent="0.25">
      <c r="A46" s="295" t="s">
        <v>2334</v>
      </c>
      <c r="B46" s="295" t="s">
        <v>2932</v>
      </c>
      <c r="C46" s="20">
        <v>1</v>
      </c>
      <c r="D46" t="s">
        <v>65</v>
      </c>
      <c r="E46" t="s">
        <v>66</v>
      </c>
      <c r="F46" t="str">
        <f>UnitControlCenter!$B$9</f>
        <v>billion 2023 dollars / year</v>
      </c>
      <c r="G46" t="s">
        <v>2933</v>
      </c>
      <c r="H46" t="s">
        <v>2934</v>
      </c>
      <c r="I46" t="s">
        <v>2935</v>
      </c>
    </row>
    <row r="47" spans="1:10" x14ac:dyDescent="0.25">
      <c r="A47" s="295" t="s">
        <v>2334</v>
      </c>
      <c r="B47" s="488" t="s">
        <v>2936</v>
      </c>
      <c r="C47" s="20">
        <v>1</v>
      </c>
      <c r="D47" t="s">
        <v>63</v>
      </c>
      <c r="E47" t="s">
        <v>64</v>
      </c>
      <c r="F47" t="str">
        <f>UnitControlCenter!$B$10</f>
        <v>billion 2023 dollars</v>
      </c>
      <c r="G47" t="s">
        <v>2937</v>
      </c>
    </row>
    <row r="48" spans="1:10" x14ac:dyDescent="0.25">
      <c r="A48" s="295" t="s">
        <v>2334</v>
      </c>
      <c r="B48" s="488" t="s">
        <v>2938</v>
      </c>
      <c r="C48" s="20">
        <v>1</v>
      </c>
      <c r="D48" t="s">
        <v>63</v>
      </c>
      <c r="E48" t="s">
        <v>64</v>
      </c>
      <c r="F48" t="str">
        <f>UnitControlCenter!$B$9</f>
        <v>billion 2023 dollars / year</v>
      </c>
      <c r="G48" t="s">
        <v>2939</v>
      </c>
    </row>
    <row r="49" spans="1:10" ht="15.75" thickBot="1" x14ac:dyDescent="0.3">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25">
      <c r="A50" s="295" t="s">
        <v>2856</v>
      </c>
      <c r="B50" s="488" t="s">
        <v>2873</v>
      </c>
      <c r="C50" s="20">
        <v>1</v>
      </c>
      <c r="D50" t="s">
        <v>65</v>
      </c>
      <c r="E50" t="s">
        <v>64</v>
      </c>
      <c r="F50" t="str">
        <f>UnitControlCenter!$B$11</f>
        <v>jobs</v>
      </c>
      <c r="G50" t="s">
        <v>2864</v>
      </c>
      <c r="H50" t="s">
        <v>2863</v>
      </c>
      <c r="I50" t="s">
        <v>2397</v>
      </c>
    </row>
    <row r="51" spans="1:10" x14ac:dyDescent="0.25">
      <c r="A51" s="295" t="s">
        <v>2856</v>
      </c>
      <c r="B51" s="488" t="s">
        <v>3266</v>
      </c>
      <c r="C51" s="20">
        <v>0</v>
      </c>
      <c r="D51" t="s">
        <v>65</v>
      </c>
      <c r="E51" t="s">
        <v>66</v>
      </c>
      <c r="F51" t="str">
        <f>UnitControlCenter!$B$11</f>
        <v>jobs</v>
      </c>
      <c r="G51" t="s">
        <v>3153</v>
      </c>
      <c r="H51" t="s">
        <v>3154</v>
      </c>
      <c r="I51" t="s">
        <v>3155</v>
      </c>
    </row>
    <row r="52" spans="1:10" x14ac:dyDescent="0.25">
      <c r="A52" s="295" t="s">
        <v>2856</v>
      </c>
      <c r="B52" s="488" t="s">
        <v>3267</v>
      </c>
      <c r="C52" s="20">
        <v>0</v>
      </c>
      <c r="D52" t="s">
        <v>65</v>
      </c>
      <c r="E52" t="s">
        <v>64</v>
      </c>
      <c r="F52" t="str">
        <f>UnitControlCenter!$B$13</f>
        <v>% change</v>
      </c>
      <c r="G52" t="s">
        <v>3172</v>
      </c>
      <c r="H52" t="s">
        <v>3154</v>
      </c>
      <c r="I52" t="s">
        <v>3155</v>
      </c>
    </row>
    <row r="53" spans="1:10" x14ac:dyDescent="0.25">
      <c r="A53" s="295" t="s">
        <v>2856</v>
      </c>
      <c r="B53" s="488" t="s">
        <v>3137</v>
      </c>
      <c r="C53" s="20">
        <v>0</v>
      </c>
      <c r="D53" t="s">
        <v>65</v>
      </c>
      <c r="E53" t="s">
        <v>66</v>
      </c>
      <c r="F53" t="str">
        <f>UnitControlCenter!$B$11</f>
        <v>jobs</v>
      </c>
      <c r="G53" t="s">
        <v>3176</v>
      </c>
      <c r="H53" t="s">
        <v>3156</v>
      </c>
      <c r="I53" s="20" t="s">
        <v>3157</v>
      </c>
      <c r="J53" s="20"/>
    </row>
    <row r="54" spans="1:10" x14ac:dyDescent="0.25">
      <c r="A54" s="295" t="s">
        <v>2856</v>
      </c>
      <c r="B54" s="488" t="s">
        <v>3169</v>
      </c>
      <c r="C54" s="20">
        <v>0</v>
      </c>
      <c r="D54" t="s">
        <v>65</v>
      </c>
      <c r="E54" t="s">
        <v>64</v>
      </c>
      <c r="F54" t="str">
        <f>UnitControlCenter!$B$13</f>
        <v>% change</v>
      </c>
      <c r="G54" t="s">
        <v>3175</v>
      </c>
      <c r="H54" t="s">
        <v>3156</v>
      </c>
      <c r="I54" s="20" t="s">
        <v>3157</v>
      </c>
      <c r="J54" s="20"/>
    </row>
    <row r="55" spans="1:10" x14ac:dyDescent="0.25">
      <c r="A55" s="295" t="s">
        <v>2856</v>
      </c>
      <c r="B55" s="488" t="s">
        <v>3142</v>
      </c>
      <c r="C55" s="20">
        <v>0</v>
      </c>
      <c r="D55" t="s">
        <v>65</v>
      </c>
      <c r="E55" t="s">
        <v>66</v>
      </c>
      <c r="F55" t="str">
        <f>UnitControlCenter!$B$11</f>
        <v>jobs</v>
      </c>
      <c r="G55" t="s">
        <v>3158</v>
      </c>
      <c r="H55" t="s">
        <v>3159</v>
      </c>
      <c r="I55" t="s">
        <v>3160</v>
      </c>
    </row>
    <row r="56" spans="1:10" x14ac:dyDescent="0.25">
      <c r="A56" s="295" t="s">
        <v>2856</v>
      </c>
      <c r="B56" s="488" t="s">
        <v>3170</v>
      </c>
      <c r="C56" s="20">
        <v>0</v>
      </c>
      <c r="D56" t="s">
        <v>65</v>
      </c>
      <c r="E56" t="s">
        <v>64</v>
      </c>
      <c r="F56" t="str">
        <f>UnitControlCenter!$B$13</f>
        <v>% change</v>
      </c>
      <c r="G56" t="s">
        <v>3173</v>
      </c>
      <c r="H56" t="s">
        <v>3159</v>
      </c>
      <c r="I56" t="s">
        <v>3160</v>
      </c>
    </row>
    <row r="57" spans="1:10" x14ac:dyDescent="0.25">
      <c r="A57" s="295" t="s">
        <v>2856</v>
      </c>
      <c r="B57" s="488" t="s">
        <v>3145</v>
      </c>
      <c r="C57" s="20">
        <v>0</v>
      </c>
      <c r="D57" t="s">
        <v>65</v>
      </c>
      <c r="E57" t="s">
        <v>66</v>
      </c>
      <c r="F57" t="str">
        <f>UnitControlCenter!$B$11</f>
        <v>jobs</v>
      </c>
      <c r="G57" t="s">
        <v>3161</v>
      </c>
      <c r="H57" t="s">
        <v>3162</v>
      </c>
      <c r="I57" t="s">
        <v>3163</v>
      </c>
    </row>
    <row r="58" spans="1:10" x14ac:dyDescent="0.25">
      <c r="A58" s="295" t="s">
        <v>2856</v>
      </c>
      <c r="B58" s="488" t="s">
        <v>3171</v>
      </c>
      <c r="C58" s="20">
        <v>0</v>
      </c>
      <c r="D58" t="s">
        <v>65</v>
      </c>
      <c r="E58" t="s">
        <v>64</v>
      </c>
      <c r="F58" t="str">
        <f>UnitControlCenter!$B$13</f>
        <v>% change</v>
      </c>
      <c r="G58" t="s">
        <v>3174</v>
      </c>
      <c r="H58" t="s">
        <v>3162</v>
      </c>
      <c r="I58" t="s">
        <v>3163</v>
      </c>
    </row>
    <row r="59" spans="1:10" x14ac:dyDescent="0.25">
      <c r="A59" s="295" t="s">
        <v>2856</v>
      </c>
      <c r="B59" s="488" t="s">
        <v>3225</v>
      </c>
      <c r="C59" s="20">
        <v>1</v>
      </c>
      <c r="D59" t="s">
        <v>65</v>
      </c>
      <c r="E59" t="s">
        <v>66</v>
      </c>
      <c r="F59" t="str">
        <f>UnitControlCenter!$B$11</f>
        <v>jobs</v>
      </c>
      <c r="G59" t="s">
        <v>3226</v>
      </c>
      <c r="H59" t="s">
        <v>3227</v>
      </c>
      <c r="I59" t="s">
        <v>3228</v>
      </c>
    </row>
    <row r="60" spans="1:10" x14ac:dyDescent="0.25">
      <c r="A60" s="295" t="s">
        <v>2856</v>
      </c>
      <c r="B60" s="488" t="s">
        <v>3229</v>
      </c>
      <c r="C60" s="20">
        <v>1</v>
      </c>
      <c r="D60" t="s">
        <v>65</v>
      </c>
      <c r="E60" t="s">
        <v>64</v>
      </c>
      <c r="F60" t="str">
        <f>UnitControlCenter!$B$13</f>
        <v>% change</v>
      </c>
      <c r="G60" t="s">
        <v>3230</v>
      </c>
      <c r="H60" t="s">
        <v>3227</v>
      </c>
      <c r="I60" t="s">
        <v>3228</v>
      </c>
    </row>
    <row r="61" spans="1:10" x14ac:dyDescent="0.25">
      <c r="A61" s="295" t="s">
        <v>2856</v>
      </c>
      <c r="B61" s="488" t="s">
        <v>2917</v>
      </c>
      <c r="C61" s="20">
        <v>1</v>
      </c>
      <c r="D61" t="s">
        <v>65</v>
      </c>
      <c r="E61" t="s">
        <v>64</v>
      </c>
      <c r="F61" t="str">
        <f>UnitControlCenter!$B$11</f>
        <v>jobs</v>
      </c>
      <c r="G61" t="s">
        <v>2921</v>
      </c>
      <c r="H61" t="s">
        <v>2920</v>
      </c>
      <c r="I61" t="s">
        <v>2931</v>
      </c>
    </row>
    <row r="62" spans="1:10" x14ac:dyDescent="0.25">
      <c r="A62" s="295" t="s">
        <v>2856</v>
      </c>
      <c r="B62" s="488" t="s">
        <v>2972</v>
      </c>
      <c r="C62" s="20">
        <v>1</v>
      </c>
      <c r="D62" t="s">
        <v>65</v>
      </c>
      <c r="E62" t="s">
        <v>64</v>
      </c>
      <c r="F62" t="str">
        <f>UnitControlCenter!$B$11</f>
        <v>jobs</v>
      </c>
      <c r="G62" t="s">
        <v>2971</v>
      </c>
      <c r="H62" t="s">
        <v>2863</v>
      </c>
      <c r="I62" t="s">
        <v>2397</v>
      </c>
    </row>
    <row r="63" spans="1:10" x14ac:dyDescent="0.25">
      <c r="A63" s="295" t="s">
        <v>2856</v>
      </c>
      <c r="B63" s="488" t="s">
        <v>2858</v>
      </c>
      <c r="C63" s="20">
        <v>1</v>
      </c>
      <c r="D63" t="s">
        <v>65</v>
      </c>
      <c r="E63" t="s">
        <v>64</v>
      </c>
      <c r="F63" t="str">
        <f>UnitControlCenter!$B$9</f>
        <v>billion 2023 dollars / year</v>
      </c>
      <c r="G63" t="s">
        <v>2865</v>
      </c>
      <c r="H63" t="s">
        <v>2867</v>
      </c>
      <c r="I63" t="s">
        <v>2397</v>
      </c>
    </row>
    <row r="64" spans="1:10" x14ac:dyDescent="0.25">
      <c r="A64" s="295" t="s">
        <v>2856</v>
      </c>
      <c r="B64" s="488" t="s">
        <v>2877</v>
      </c>
      <c r="C64" s="20">
        <v>1</v>
      </c>
      <c r="D64" t="s">
        <v>65</v>
      </c>
      <c r="E64" t="s">
        <v>64</v>
      </c>
      <c r="F64" t="str">
        <f>UnitControlCenter!$B$13</f>
        <v>% change</v>
      </c>
      <c r="G64" t="s">
        <v>2879</v>
      </c>
      <c r="H64" t="s">
        <v>2867</v>
      </c>
      <c r="I64" t="s">
        <v>2397</v>
      </c>
    </row>
    <row r="65" spans="1:10" x14ac:dyDescent="0.25">
      <c r="A65" s="295" t="s">
        <v>2856</v>
      </c>
      <c r="B65" s="488" t="s">
        <v>2918</v>
      </c>
      <c r="C65" s="20">
        <v>1</v>
      </c>
      <c r="D65" t="s">
        <v>65</v>
      </c>
      <c r="E65" t="s">
        <v>64</v>
      </c>
      <c r="F65" t="str">
        <f>UnitControlCenter!$B$9</f>
        <v>billion 2023 dollars / year</v>
      </c>
      <c r="G65" t="s">
        <v>2922</v>
      </c>
      <c r="H65" t="s">
        <v>2920</v>
      </c>
      <c r="I65" t="s">
        <v>2931</v>
      </c>
    </row>
    <row r="66" spans="1:10" x14ac:dyDescent="0.25">
      <c r="A66" s="295" t="s">
        <v>2856</v>
      </c>
      <c r="B66" s="488" t="s">
        <v>2872</v>
      </c>
      <c r="C66" s="20">
        <v>1</v>
      </c>
      <c r="D66" t="s">
        <v>65</v>
      </c>
      <c r="E66" t="s">
        <v>64</v>
      </c>
      <c r="F66" t="str">
        <f>UnitControlCenter!$B$9</f>
        <v>billion 2023 dollars / year</v>
      </c>
      <c r="G66" t="s">
        <v>2868</v>
      </c>
      <c r="H66" t="s">
        <v>2866</v>
      </c>
      <c r="I66" t="s">
        <v>2397</v>
      </c>
    </row>
    <row r="67" spans="1:10" x14ac:dyDescent="0.25">
      <c r="A67" s="295" t="s">
        <v>2856</v>
      </c>
      <c r="B67" s="488" t="s">
        <v>2870</v>
      </c>
      <c r="C67" s="20">
        <v>1</v>
      </c>
      <c r="D67" t="s">
        <v>63</v>
      </c>
      <c r="E67" t="s">
        <v>64</v>
      </c>
      <c r="F67" t="str">
        <f>UnitControlCenter!$B$14</f>
        <v>2023 dollars / employee-year</v>
      </c>
      <c r="G67" t="s">
        <v>2871</v>
      </c>
    </row>
    <row r="68" spans="1:10" ht="15.75" thickBot="1" x14ac:dyDescent="0.3">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25">
      <c r="A69" s="295" t="s">
        <v>2857</v>
      </c>
      <c r="B69" s="295" t="s">
        <v>2660</v>
      </c>
      <c r="C69" s="20">
        <v>0</v>
      </c>
      <c r="D69" t="s">
        <v>65</v>
      </c>
      <c r="E69" t="s">
        <v>64</v>
      </c>
      <c r="F69" t="str">
        <f>UnitControlCenter!$B$9</f>
        <v>billion 2023 dollars / year</v>
      </c>
      <c r="G69" t="s">
        <v>2661</v>
      </c>
      <c r="H69" t="s">
        <v>2662</v>
      </c>
      <c r="I69" t="s">
        <v>2641</v>
      </c>
    </row>
    <row r="70" spans="1:10" x14ac:dyDescent="0.25">
      <c r="A70" s="295" t="s">
        <v>2857</v>
      </c>
      <c r="B70" s="295" t="s">
        <v>2664</v>
      </c>
      <c r="C70" s="20">
        <v>0</v>
      </c>
      <c r="D70" t="s">
        <v>65</v>
      </c>
      <c r="E70" t="s">
        <v>64</v>
      </c>
      <c r="F70" t="str">
        <f>UnitControlCenter!$B$9</f>
        <v>billion 2023 dollars / year</v>
      </c>
      <c r="G70" t="s">
        <v>2674</v>
      </c>
      <c r="H70" t="s">
        <v>2675</v>
      </c>
      <c r="I70" t="s">
        <v>2676</v>
      </c>
    </row>
    <row r="71" spans="1:10" x14ac:dyDescent="0.25">
      <c r="A71" s="295" t="s">
        <v>2857</v>
      </c>
      <c r="B71" s="295" t="s">
        <v>2665</v>
      </c>
      <c r="C71" s="20">
        <v>0</v>
      </c>
      <c r="D71" t="s">
        <v>65</v>
      </c>
      <c r="E71" t="s">
        <v>64</v>
      </c>
      <c r="F71" t="str">
        <f>UnitControlCenter!$B$9</f>
        <v>billion 2023 dollars / year</v>
      </c>
      <c r="G71" t="s">
        <v>2685</v>
      </c>
      <c r="H71" t="s">
        <v>2683</v>
      </c>
      <c r="I71" t="s">
        <v>2684</v>
      </c>
    </row>
    <row r="72" spans="1:10" x14ac:dyDescent="0.25">
      <c r="A72" s="295" t="s">
        <v>2857</v>
      </c>
      <c r="B72" s="295" t="s">
        <v>2666</v>
      </c>
      <c r="C72" s="20">
        <v>0</v>
      </c>
      <c r="D72" t="s">
        <v>65</v>
      </c>
      <c r="E72" t="s">
        <v>64</v>
      </c>
      <c r="F72" t="str">
        <f>UnitControlCenter!$B$9</f>
        <v>billion 2023 dollars / year</v>
      </c>
      <c r="G72" t="s">
        <v>2679</v>
      </c>
      <c r="H72" t="s">
        <v>2675</v>
      </c>
      <c r="I72" t="s">
        <v>2677</v>
      </c>
    </row>
    <row r="73" spans="1:10" x14ac:dyDescent="0.25">
      <c r="A73" s="295" t="s">
        <v>2857</v>
      </c>
      <c r="B73" s="295" t="s">
        <v>2667</v>
      </c>
      <c r="C73" s="20">
        <v>0</v>
      </c>
      <c r="D73" t="s">
        <v>65</v>
      </c>
      <c r="E73" t="s">
        <v>64</v>
      </c>
      <c r="F73" t="str">
        <f>UnitControlCenter!$B$9</f>
        <v>billion 2023 dollars / year</v>
      </c>
      <c r="G73" t="s">
        <v>2680</v>
      </c>
      <c r="H73" t="s">
        <v>2675</v>
      </c>
      <c r="I73" t="s">
        <v>2678</v>
      </c>
    </row>
    <row r="74" spans="1:10" x14ac:dyDescent="0.25">
      <c r="A74" s="295" t="s">
        <v>2857</v>
      </c>
      <c r="B74" s="295" t="s">
        <v>2668</v>
      </c>
      <c r="C74" s="20">
        <v>0</v>
      </c>
      <c r="D74" t="s">
        <v>65</v>
      </c>
      <c r="E74" t="s">
        <v>64</v>
      </c>
      <c r="F74" t="str">
        <f>UnitControlCenter!$B$9</f>
        <v>billion 2023 dollars / year</v>
      </c>
      <c r="G74" t="s">
        <v>2686</v>
      </c>
      <c r="H74" t="s">
        <v>2683</v>
      </c>
      <c r="I74" t="s">
        <v>2684</v>
      </c>
    </row>
    <row r="75" spans="1:10" x14ac:dyDescent="0.25">
      <c r="A75" s="295" t="s">
        <v>2857</v>
      </c>
      <c r="B75" s="295" t="s">
        <v>2669</v>
      </c>
      <c r="C75" s="20">
        <v>0</v>
      </c>
      <c r="D75" t="s">
        <v>65</v>
      </c>
      <c r="E75" t="s">
        <v>64</v>
      </c>
      <c r="F75" t="str">
        <f>UnitControlCenter!$B$9</f>
        <v>billion 2023 dollars / year</v>
      </c>
      <c r="G75" t="s">
        <v>2687</v>
      </c>
      <c r="H75" t="s">
        <v>2683</v>
      </c>
      <c r="I75" t="s">
        <v>2684</v>
      </c>
    </row>
    <row r="76" spans="1:10" x14ac:dyDescent="0.25">
      <c r="A76" s="295" t="s">
        <v>2857</v>
      </c>
      <c r="B76" s="295" t="s">
        <v>2670</v>
      </c>
      <c r="C76" s="20">
        <v>0</v>
      </c>
      <c r="D76" t="s">
        <v>65</v>
      </c>
      <c r="E76" t="s">
        <v>64</v>
      </c>
      <c r="F76" t="str">
        <f>UnitControlCenter!$B$9</f>
        <v>billion 2023 dollars / year</v>
      </c>
      <c r="G76" t="s">
        <v>2688</v>
      </c>
      <c r="H76" t="s">
        <v>2683</v>
      </c>
      <c r="I76" t="s">
        <v>2684</v>
      </c>
    </row>
    <row r="77" spans="1:10" x14ac:dyDescent="0.25">
      <c r="A77" s="295" t="s">
        <v>2857</v>
      </c>
      <c r="B77" s="295" t="s">
        <v>2693</v>
      </c>
      <c r="C77" s="20">
        <v>0</v>
      </c>
      <c r="D77" t="s">
        <v>65</v>
      </c>
      <c r="E77" t="s">
        <v>64</v>
      </c>
      <c r="F77" t="str">
        <f>UnitControlCenter!$B$9</f>
        <v>billion 2023 dollars / year</v>
      </c>
      <c r="G77" t="s">
        <v>2691</v>
      </c>
      <c r="H77" t="s">
        <v>2683</v>
      </c>
      <c r="I77" t="s">
        <v>2689</v>
      </c>
    </row>
    <row r="78" spans="1:10" ht="15.75" thickBot="1" x14ac:dyDescent="0.3">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25">
      <c r="A79" s="295" t="s">
        <v>2335</v>
      </c>
      <c r="B79" s="295" t="s">
        <v>2973</v>
      </c>
      <c r="C79" s="20">
        <v>1</v>
      </c>
      <c r="D79" t="s">
        <v>63</v>
      </c>
      <c r="E79" t="s">
        <v>2975</v>
      </c>
      <c r="F79" t="str">
        <f>UnitControlCenter!$B$12</f>
        <v>incidents / year</v>
      </c>
      <c r="G79" t="s">
        <v>2902</v>
      </c>
    </row>
    <row r="80" spans="1:10" x14ac:dyDescent="0.25">
      <c r="A80" s="295" t="s">
        <v>2335</v>
      </c>
      <c r="B80" s="295" t="s">
        <v>3182</v>
      </c>
      <c r="C80" s="20">
        <v>1</v>
      </c>
      <c r="D80" t="s">
        <v>63</v>
      </c>
      <c r="E80" t="s">
        <v>64</v>
      </c>
      <c r="F80" t="str">
        <f>UnitControlCenter!$B$13</f>
        <v>% change</v>
      </c>
      <c r="G80" t="s">
        <v>3183</v>
      </c>
    </row>
    <row r="81" spans="1:10" x14ac:dyDescent="0.25">
      <c r="A81" s="295" t="s">
        <v>2335</v>
      </c>
      <c r="B81" s="295" t="s">
        <v>3264</v>
      </c>
      <c r="C81" s="20">
        <v>1</v>
      </c>
      <c r="D81" t="s">
        <v>65</v>
      </c>
      <c r="E81" t="s">
        <v>66</v>
      </c>
      <c r="F81" t="str">
        <f>UnitControlCenter!$B$12</f>
        <v>incidents / year</v>
      </c>
      <c r="G81" t="s">
        <v>3166</v>
      </c>
      <c r="H81" t="s">
        <v>3154</v>
      </c>
      <c r="I81" t="s">
        <v>3155</v>
      </c>
    </row>
    <row r="82" spans="1:10" x14ac:dyDescent="0.25">
      <c r="A82" s="295" t="s">
        <v>2335</v>
      </c>
      <c r="B82" s="295" t="s">
        <v>3265</v>
      </c>
      <c r="C82" s="20">
        <v>1</v>
      </c>
      <c r="D82" t="s">
        <v>65</v>
      </c>
      <c r="E82" t="s">
        <v>64</v>
      </c>
      <c r="F82" t="str">
        <f>UnitControlCenter!$B$13</f>
        <v>% change</v>
      </c>
      <c r="G82" t="s">
        <v>3177</v>
      </c>
      <c r="H82" t="s">
        <v>3154</v>
      </c>
      <c r="I82" t="s">
        <v>3155</v>
      </c>
    </row>
    <row r="83" spans="1:10" x14ac:dyDescent="0.25">
      <c r="A83" s="295" t="s">
        <v>2335</v>
      </c>
      <c r="B83" s="295" t="s">
        <v>3164</v>
      </c>
      <c r="C83" s="20">
        <v>1</v>
      </c>
      <c r="D83" t="s">
        <v>65</v>
      </c>
      <c r="E83" t="s">
        <v>66</v>
      </c>
      <c r="F83" t="str">
        <f>UnitControlCenter!$B$12</f>
        <v>incidents / year</v>
      </c>
      <c r="G83" t="s">
        <v>3167</v>
      </c>
      <c r="H83" t="s">
        <v>3156</v>
      </c>
      <c r="I83" s="20" t="s">
        <v>3157</v>
      </c>
      <c r="J83" s="20"/>
    </row>
    <row r="84" spans="1:10" x14ac:dyDescent="0.25">
      <c r="A84" s="295" t="s">
        <v>2335</v>
      </c>
      <c r="B84" s="295" t="s">
        <v>3180</v>
      </c>
      <c r="C84" s="20">
        <v>1</v>
      </c>
      <c r="D84" t="s">
        <v>65</v>
      </c>
      <c r="E84" t="s">
        <v>64</v>
      </c>
      <c r="F84" t="str">
        <f>UnitControlCenter!$B$13</f>
        <v>% change</v>
      </c>
      <c r="G84" t="s">
        <v>3178</v>
      </c>
      <c r="H84" t="s">
        <v>3156</v>
      </c>
      <c r="I84" s="20" t="s">
        <v>3157</v>
      </c>
      <c r="J84" s="20"/>
    </row>
    <row r="85" spans="1:10" x14ac:dyDescent="0.25">
      <c r="A85" s="295" t="s">
        <v>2335</v>
      </c>
      <c r="B85" s="295" t="s">
        <v>3165</v>
      </c>
      <c r="C85" s="20">
        <v>1</v>
      </c>
      <c r="D85" t="s">
        <v>65</v>
      </c>
      <c r="E85" t="s">
        <v>66</v>
      </c>
      <c r="F85" t="str">
        <f>UnitControlCenter!$B$12</f>
        <v>incidents / year</v>
      </c>
      <c r="G85" t="s">
        <v>3168</v>
      </c>
      <c r="H85" t="s">
        <v>3159</v>
      </c>
      <c r="I85" t="s">
        <v>3160</v>
      </c>
    </row>
    <row r="86" spans="1:10" x14ac:dyDescent="0.25">
      <c r="A86" s="295" t="s">
        <v>2335</v>
      </c>
      <c r="B86" s="295" t="s">
        <v>3181</v>
      </c>
      <c r="C86" s="20">
        <v>1</v>
      </c>
      <c r="D86" t="s">
        <v>65</v>
      </c>
      <c r="E86" t="s">
        <v>64</v>
      </c>
      <c r="F86" t="str">
        <f>UnitControlCenter!$B$13</f>
        <v>% change</v>
      </c>
      <c r="G86" t="s">
        <v>3179</v>
      </c>
      <c r="H86" t="s">
        <v>3159</v>
      </c>
      <c r="I86" t="s">
        <v>3160</v>
      </c>
    </row>
    <row r="87" spans="1:10" x14ac:dyDescent="0.25">
      <c r="A87" s="295" t="s">
        <v>2335</v>
      </c>
      <c r="B87" s="295" t="s">
        <v>2894</v>
      </c>
      <c r="C87" s="20">
        <v>0</v>
      </c>
      <c r="D87" t="s">
        <v>63</v>
      </c>
      <c r="E87" t="s">
        <v>64</v>
      </c>
      <c r="F87" t="str">
        <f>UnitControlCenter!$B$12</f>
        <v>incidents / year</v>
      </c>
      <c r="G87" t="s">
        <v>2902</v>
      </c>
    </row>
    <row r="88" spans="1:10" x14ac:dyDescent="0.25">
      <c r="A88" s="295" t="s">
        <v>2335</v>
      </c>
      <c r="B88" s="295" t="s">
        <v>2336</v>
      </c>
      <c r="C88" s="20">
        <v>1</v>
      </c>
      <c r="D88" t="s">
        <v>63</v>
      </c>
      <c r="E88" t="s">
        <v>64</v>
      </c>
      <c r="F88" t="str">
        <f>UnitControlCenter!$B$9</f>
        <v>billion 2023 dollars / year</v>
      </c>
      <c r="G88" t="s">
        <v>67</v>
      </c>
    </row>
    <row r="89" spans="1:10" x14ac:dyDescent="0.25">
      <c r="A89" s="295" t="s">
        <v>2335</v>
      </c>
      <c r="B89" s="295" t="s">
        <v>2895</v>
      </c>
      <c r="C89" s="20">
        <v>1</v>
      </c>
      <c r="D89" t="s">
        <v>63</v>
      </c>
      <c r="E89" t="s">
        <v>64</v>
      </c>
      <c r="F89" t="str">
        <f>UnitControlCenter!$B$12</f>
        <v>incidents / year</v>
      </c>
      <c r="G89" t="s">
        <v>2903</v>
      </c>
    </row>
    <row r="90" spans="1:10" x14ac:dyDescent="0.25">
      <c r="A90" s="295" t="s">
        <v>2335</v>
      </c>
      <c r="B90" s="295" t="s">
        <v>2896</v>
      </c>
      <c r="C90" s="20">
        <v>1</v>
      </c>
      <c r="D90" t="s">
        <v>63</v>
      </c>
      <c r="E90" t="s">
        <v>64</v>
      </c>
      <c r="F90" t="str">
        <f>UnitControlCenter!$B$12</f>
        <v>incidents / year</v>
      </c>
      <c r="G90" t="s">
        <v>2904</v>
      </c>
    </row>
    <row r="91" spans="1:10" x14ac:dyDescent="0.25">
      <c r="A91" s="295" t="s">
        <v>2335</v>
      </c>
      <c r="B91" s="295" t="s">
        <v>2909</v>
      </c>
      <c r="C91" s="20">
        <v>1</v>
      </c>
      <c r="D91" t="s">
        <v>63</v>
      </c>
      <c r="E91" t="s">
        <v>64</v>
      </c>
      <c r="F91" t="str">
        <f>UnitControlCenter!$B$12</f>
        <v>incidents / year</v>
      </c>
      <c r="G91" t="s">
        <v>2910</v>
      </c>
    </row>
    <row r="92" spans="1:10" x14ac:dyDescent="0.25">
      <c r="A92" s="295" t="s">
        <v>2335</v>
      </c>
      <c r="B92" s="295" t="s">
        <v>2897</v>
      </c>
      <c r="C92" s="20">
        <v>1</v>
      </c>
      <c r="D92" t="s">
        <v>63</v>
      </c>
      <c r="E92" t="s">
        <v>64</v>
      </c>
      <c r="F92" t="str">
        <f>UnitControlCenter!$B$12</f>
        <v>incidents / year</v>
      </c>
      <c r="G92" t="s">
        <v>2905</v>
      </c>
    </row>
    <row r="93" spans="1:10" x14ac:dyDescent="0.25">
      <c r="A93" s="295" t="s">
        <v>2335</v>
      </c>
      <c r="B93" s="295" t="s">
        <v>2898</v>
      </c>
      <c r="C93" s="20">
        <v>1</v>
      </c>
      <c r="D93" t="s">
        <v>63</v>
      </c>
      <c r="E93" t="s">
        <v>64</v>
      </c>
      <c r="F93" t="str">
        <f>UnitControlCenter!$B$12</f>
        <v>incidents / year</v>
      </c>
      <c r="G93" t="s">
        <v>2906</v>
      </c>
    </row>
    <row r="94" spans="1:10" x14ac:dyDescent="0.25">
      <c r="A94" s="295" t="s">
        <v>2335</v>
      </c>
      <c r="B94" s="295" t="s">
        <v>2899</v>
      </c>
      <c r="C94" s="20">
        <v>1</v>
      </c>
      <c r="D94" t="s">
        <v>63</v>
      </c>
      <c r="E94" t="s">
        <v>64</v>
      </c>
      <c r="F94" t="str">
        <f>UnitControlCenter!$B$12</f>
        <v>incidents / year</v>
      </c>
      <c r="G94" t="s">
        <v>2907</v>
      </c>
    </row>
    <row r="95" spans="1:10" ht="15.75" thickBot="1" x14ac:dyDescent="0.3">
      <c r="A95" s="486" t="s">
        <v>2335</v>
      </c>
      <c r="B95" s="486" t="s">
        <v>2900</v>
      </c>
      <c r="C95" s="487">
        <v>1</v>
      </c>
      <c r="D95" s="394" t="s">
        <v>63</v>
      </c>
      <c r="E95" s="394" t="s">
        <v>64</v>
      </c>
      <c r="F95" s="394" t="str">
        <f>UnitControlCenter!$B$12</f>
        <v>incidents / year</v>
      </c>
      <c r="G95" s="394" t="s">
        <v>2908</v>
      </c>
      <c r="H95" s="394"/>
      <c r="I95" s="394"/>
      <c r="J95" s="394"/>
    </row>
    <row r="96" spans="1:10" x14ac:dyDescent="0.25">
      <c r="A96" s="295" t="s">
        <v>2462</v>
      </c>
      <c r="B96" s="295" t="s">
        <v>2337</v>
      </c>
      <c r="C96" s="20">
        <v>1</v>
      </c>
      <c r="D96" t="s">
        <v>65</v>
      </c>
      <c r="E96" t="s">
        <v>66</v>
      </c>
      <c r="F96" t="str">
        <f>UnitControlCenter!$B$16</f>
        <v>terawatt-hours (TWh) / year</v>
      </c>
      <c r="G96" s="178" t="s">
        <v>4355</v>
      </c>
      <c r="H96" s="178" t="s">
        <v>4348</v>
      </c>
      <c r="I96" t="s">
        <v>3743</v>
      </c>
    </row>
    <row r="97" spans="1:10" x14ac:dyDescent="0.25">
      <c r="A97" s="295" t="s">
        <v>2462</v>
      </c>
      <c r="B97" s="295" t="s">
        <v>2338</v>
      </c>
      <c r="C97" s="20">
        <v>1</v>
      </c>
      <c r="D97" t="s">
        <v>65</v>
      </c>
      <c r="E97" t="s">
        <v>64</v>
      </c>
      <c r="F97" t="str">
        <f>UnitControlCenter!$B$16</f>
        <v>terawatt-hours (TWh) / year</v>
      </c>
      <c r="G97" s="178" t="s">
        <v>4349</v>
      </c>
      <c r="H97" s="178" t="s">
        <v>4350</v>
      </c>
      <c r="I97" t="s">
        <v>3743</v>
      </c>
    </row>
    <row r="98" spans="1:10" x14ac:dyDescent="0.25">
      <c r="A98" s="295" t="s">
        <v>2462</v>
      </c>
      <c r="B98" s="295" t="s">
        <v>2339</v>
      </c>
      <c r="C98" s="20">
        <v>1</v>
      </c>
      <c r="D98" t="s">
        <v>65</v>
      </c>
      <c r="E98" t="s">
        <v>66</v>
      </c>
      <c r="F98" t="str">
        <f>UnitControlCenter!$B$21</f>
        <v>gigawatts (GW) / year</v>
      </c>
      <c r="G98" s="178" t="s">
        <v>4351</v>
      </c>
      <c r="H98" s="178" t="s">
        <v>4352</v>
      </c>
      <c r="I98" t="s">
        <v>3662</v>
      </c>
    </row>
    <row r="99" spans="1:10" x14ac:dyDescent="0.25">
      <c r="A99" s="295" t="s">
        <v>2462</v>
      </c>
      <c r="B99" s="295" t="s">
        <v>2340</v>
      </c>
      <c r="C99" s="20">
        <v>1</v>
      </c>
      <c r="D99" t="s">
        <v>65</v>
      </c>
      <c r="E99" t="s">
        <v>64</v>
      </c>
      <c r="F99" t="str">
        <f>UnitControlCenter!$B$21</f>
        <v>gigawatts (GW) / year</v>
      </c>
      <c r="G99" s="178" t="s">
        <v>4354</v>
      </c>
      <c r="H99" s="178" t="s">
        <v>4353</v>
      </c>
      <c r="I99" t="s">
        <v>3663</v>
      </c>
    </row>
    <row r="100" spans="1:10" x14ac:dyDescent="0.25">
      <c r="A100" s="295" t="s">
        <v>2462</v>
      </c>
      <c r="B100" s="295" t="s">
        <v>2463</v>
      </c>
      <c r="C100" s="20">
        <v>1</v>
      </c>
      <c r="D100" t="s">
        <v>65</v>
      </c>
      <c r="E100" t="s">
        <v>66</v>
      </c>
      <c r="F100" t="str">
        <f>UnitControlCenter!$B$16</f>
        <v>terawatt-hours (TWh) / year</v>
      </c>
      <c r="G100" t="s">
        <v>2827</v>
      </c>
      <c r="H100" t="s">
        <v>2828</v>
      </c>
      <c r="I100" t="s">
        <v>2497</v>
      </c>
    </row>
    <row r="101" spans="1:10" x14ac:dyDescent="0.25">
      <c r="A101" s="295" t="s">
        <v>2462</v>
      </c>
      <c r="B101" s="295" t="s">
        <v>3327</v>
      </c>
      <c r="C101" s="20">
        <v>1</v>
      </c>
      <c r="D101" t="s">
        <v>63</v>
      </c>
      <c r="E101" t="s">
        <v>64</v>
      </c>
      <c r="F101" t="str">
        <f>UnitControlCenter!B18</f>
        <v>%</v>
      </c>
      <c r="G101" t="s">
        <v>3330</v>
      </c>
    </row>
    <row r="102" spans="1:10" x14ac:dyDescent="0.25">
      <c r="A102" s="295" t="s">
        <v>2462</v>
      </c>
      <c r="B102" s="295" t="s">
        <v>3332</v>
      </c>
      <c r="C102" s="20">
        <v>1</v>
      </c>
      <c r="D102" t="s">
        <v>63</v>
      </c>
      <c r="E102" t="s">
        <v>64</v>
      </c>
      <c r="F102" t="str">
        <f>UnitControlCenter!B19</f>
        <v>metric tons CO2e / megawatt-hour (MWh)</v>
      </c>
      <c r="G102" t="s">
        <v>3331</v>
      </c>
    </row>
    <row r="103" spans="1:10" ht="15.75" thickBot="1" x14ac:dyDescent="0.3">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2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25">
      <c r="A105" s="295" t="s">
        <v>3115</v>
      </c>
      <c r="B105" s="295" t="s">
        <v>2342</v>
      </c>
      <c r="C105" s="20">
        <v>1</v>
      </c>
      <c r="D105" t="s">
        <v>65</v>
      </c>
      <c r="E105" t="s">
        <v>66</v>
      </c>
      <c r="F105" t="str">
        <f>UnitControlCenter!$B$16</f>
        <v>terawatt-hours (TWh) / year</v>
      </c>
      <c r="G105" t="s">
        <v>2766</v>
      </c>
      <c r="H105" t="s">
        <v>2767</v>
      </c>
      <c r="I105" t="s">
        <v>2768</v>
      </c>
    </row>
    <row r="106" spans="1:10" x14ac:dyDescent="0.25">
      <c r="A106" s="295" t="s">
        <v>3115</v>
      </c>
      <c r="B106" s="295" t="s">
        <v>3116</v>
      </c>
      <c r="C106" s="20">
        <v>1</v>
      </c>
      <c r="D106" t="s">
        <v>65</v>
      </c>
      <c r="E106" t="s">
        <v>66</v>
      </c>
      <c r="F106" t="str">
        <f>UnitControlCenter!$B$3</f>
        <v>million metric tons / year</v>
      </c>
      <c r="G106" t="s">
        <v>3588</v>
      </c>
      <c r="H106" t="s">
        <v>3659</v>
      </c>
      <c r="I106" s="20" t="s">
        <v>3661</v>
      </c>
    </row>
    <row r="107" spans="1:10" x14ac:dyDescent="0.25">
      <c r="A107" s="295" t="s">
        <v>3115</v>
      </c>
      <c r="B107" s="295" t="s">
        <v>2456</v>
      </c>
      <c r="C107" s="20">
        <v>1</v>
      </c>
      <c r="D107" t="s">
        <v>65</v>
      </c>
      <c r="E107" t="s">
        <v>66</v>
      </c>
      <c r="F107" t="str">
        <f>UnitControlCenter!$B$23</f>
        <v>cubic km / yr</v>
      </c>
      <c r="G107" t="s">
        <v>3587</v>
      </c>
      <c r="H107" t="s">
        <v>3658</v>
      </c>
      <c r="I107" s="20" t="s">
        <v>3660</v>
      </c>
    </row>
    <row r="108" spans="1:10" s="394" customFormat="1" ht="15.75" thickBot="1" x14ac:dyDescent="0.3">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25">
      <c r="A109" s="295" t="s">
        <v>3547</v>
      </c>
      <c r="B109" s="295" t="s">
        <v>3548</v>
      </c>
      <c r="C109" s="20">
        <v>1</v>
      </c>
      <c r="D109" t="s">
        <v>65</v>
      </c>
      <c r="E109" t="s">
        <v>3554</v>
      </c>
      <c r="F109" t="str">
        <f>UnitControlCenter!$B$17</f>
        <v>terawatt-hours (TWh)</v>
      </c>
      <c r="G109" t="s">
        <v>3614</v>
      </c>
      <c r="H109" s="178" t="s">
        <v>4347</v>
      </c>
      <c r="I109" t="s">
        <v>3611</v>
      </c>
    </row>
    <row r="110" spans="1:10" x14ac:dyDescent="0.2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2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2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2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2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75" thickBot="1" x14ac:dyDescent="0.3">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25">
      <c r="A121" s="295" t="s">
        <v>2743</v>
      </c>
      <c r="B121" s="295" t="s">
        <v>2744</v>
      </c>
      <c r="C121" s="20">
        <v>1</v>
      </c>
      <c r="D121" t="s">
        <v>65</v>
      </c>
      <c r="E121" t="s">
        <v>66</v>
      </c>
      <c r="F121" t="str">
        <f>UnitControlCenter!$B$26</f>
        <v>million vehicles / year</v>
      </c>
      <c r="G121" t="s">
        <v>2607</v>
      </c>
      <c r="H121" t="s">
        <v>2608</v>
      </c>
      <c r="I121" t="s">
        <v>2609</v>
      </c>
    </row>
    <row r="122" spans="1:10" x14ac:dyDescent="0.25">
      <c r="A122" s="295" t="s">
        <v>2743</v>
      </c>
      <c r="B122" s="295" t="s">
        <v>2745</v>
      </c>
      <c r="C122" s="20">
        <v>1</v>
      </c>
      <c r="D122" t="s">
        <v>65</v>
      </c>
      <c r="E122" t="s">
        <v>66</v>
      </c>
      <c r="F122" t="str">
        <f>UnitControlCenter!$B$27</f>
        <v>thousand vehicles / year</v>
      </c>
      <c r="G122" t="s">
        <v>2610</v>
      </c>
      <c r="H122" t="s">
        <v>2611</v>
      </c>
      <c r="I122" t="s">
        <v>2612</v>
      </c>
    </row>
    <row r="123" spans="1:10" x14ac:dyDescent="0.25">
      <c r="A123" s="295" t="s">
        <v>2743</v>
      </c>
      <c r="B123" s="295" t="s">
        <v>3117</v>
      </c>
      <c r="C123" s="20">
        <v>1</v>
      </c>
      <c r="D123" t="s">
        <v>65</v>
      </c>
      <c r="E123" t="s">
        <v>66</v>
      </c>
      <c r="F123" t="str">
        <f>UnitControlCenter!$B$27</f>
        <v>thousand vehicles / year</v>
      </c>
      <c r="G123" t="s">
        <v>2613</v>
      </c>
      <c r="H123" t="s">
        <v>2608</v>
      </c>
      <c r="I123" t="s">
        <v>2609</v>
      </c>
    </row>
    <row r="124" spans="1:10" x14ac:dyDescent="0.25">
      <c r="A124" s="295" t="s">
        <v>2743</v>
      </c>
      <c r="B124" s="295" t="s">
        <v>3120</v>
      </c>
      <c r="C124" s="20">
        <v>1</v>
      </c>
      <c r="D124" t="s">
        <v>65</v>
      </c>
      <c r="E124" t="s">
        <v>66</v>
      </c>
      <c r="F124" t="str">
        <f>UnitControlCenter!$B$27</f>
        <v>thousand vehicles / year</v>
      </c>
      <c r="G124" t="s">
        <v>2614</v>
      </c>
      <c r="H124" t="s">
        <v>2611</v>
      </c>
      <c r="I124" t="s">
        <v>2612</v>
      </c>
    </row>
    <row r="125" spans="1:10" x14ac:dyDescent="0.25">
      <c r="A125" s="295" t="s">
        <v>2743</v>
      </c>
      <c r="B125" s="295" t="s">
        <v>3362</v>
      </c>
      <c r="C125" s="20">
        <v>1</v>
      </c>
      <c r="D125" t="s">
        <v>65</v>
      </c>
      <c r="E125" t="s">
        <v>66</v>
      </c>
      <c r="F125" t="str">
        <f>UnitControlCenter!$B$27</f>
        <v>thousand vehicles / year</v>
      </c>
      <c r="G125" t="s">
        <v>2498</v>
      </c>
      <c r="H125" t="s">
        <v>2499</v>
      </c>
      <c r="I125" t="s">
        <v>2598</v>
      </c>
    </row>
    <row r="126" spans="1:10" x14ac:dyDescent="0.25">
      <c r="A126" s="295" t="s">
        <v>2743</v>
      </c>
      <c r="B126" s="295" t="s">
        <v>3363</v>
      </c>
      <c r="C126" s="20">
        <v>0</v>
      </c>
      <c r="D126" t="s">
        <v>65</v>
      </c>
      <c r="E126" t="s">
        <v>66</v>
      </c>
      <c r="F126" t="str">
        <f>UnitControlCenter!$B$27</f>
        <v>thousand vehicles / year</v>
      </c>
      <c r="G126" t="s">
        <v>3364</v>
      </c>
      <c r="H126" t="s">
        <v>2499</v>
      </c>
      <c r="I126" t="s">
        <v>2598</v>
      </c>
    </row>
    <row r="127" spans="1:10" x14ac:dyDescent="0.25">
      <c r="A127" s="295" t="s">
        <v>2743</v>
      </c>
      <c r="B127" s="295" t="s">
        <v>2746</v>
      </c>
      <c r="C127" s="20">
        <v>1</v>
      </c>
      <c r="D127" t="s">
        <v>65</v>
      </c>
      <c r="E127" t="s">
        <v>66</v>
      </c>
      <c r="F127" t="str">
        <f>UnitControlCenter!$B$28</f>
        <v>million vehicles</v>
      </c>
      <c r="G127" t="s">
        <v>2615</v>
      </c>
      <c r="H127" t="s">
        <v>2608</v>
      </c>
      <c r="I127" t="s">
        <v>2609</v>
      </c>
    </row>
    <row r="128" spans="1:10" x14ac:dyDescent="0.25">
      <c r="A128" s="295" t="s">
        <v>2743</v>
      </c>
      <c r="B128" s="295" t="s">
        <v>2747</v>
      </c>
      <c r="C128" s="20">
        <v>1</v>
      </c>
      <c r="D128" t="s">
        <v>65</v>
      </c>
      <c r="E128" t="s">
        <v>66</v>
      </c>
      <c r="F128" t="str">
        <f>UnitControlCenter!$B$29</f>
        <v>thousand vehicles</v>
      </c>
      <c r="G128" t="s">
        <v>2826</v>
      </c>
      <c r="H128" t="s">
        <v>2611</v>
      </c>
      <c r="I128" t="s">
        <v>2612</v>
      </c>
    </row>
    <row r="129" spans="1:10" x14ac:dyDescent="0.25">
      <c r="A129" s="295" t="s">
        <v>2743</v>
      </c>
      <c r="B129" s="295" t="s">
        <v>3118</v>
      </c>
      <c r="C129" s="20">
        <v>1</v>
      </c>
      <c r="D129" t="s">
        <v>65</v>
      </c>
      <c r="E129" t="s">
        <v>66</v>
      </c>
      <c r="F129" t="str">
        <f>UnitControlCenter!$B$28</f>
        <v>million vehicles</v>
      </c>
      <c r="G129" t="s">
        <v>2616</v>
      </c>
      <c r="H129" t="s">
        <v>2608</v>
      </c>
      <c r="I129" t="s">
        <v>2609</v>
      </c>
    </row>
    <row r="130" spans="1:10" x14ac:dyDescent="0.25">
      <c r="A130" s="295" t="s">
        <v>2743</v>
      </c>
      <c r="B130" s="295" t="s">
        <v>3121</v>
      </c>
      <c r="C130" s="20">
        <v>1</v>
      </c>
      <c r="D130" t="s">
        <v>65</v>
      </c>
      <c r="E130" t="s">
        <v>66</v>
      </c>
      <c r="F130" t="str">
        <f>UnitControlCenter!$B$28</f>
        <v>million vehicles</v>
      </c>
      <c r="G130" t="s">
        <v>2617</v>
      </c>
      <c r="H130" t="s">
        <v>2611</v>
      </c>
      <c r="I130" t="s">
        <v>2612</v>
      </c>
    </row>
    <row r="131" spans="1:10" x14ac:dyDescent="0.25">
      <c r="A131" s="295" t="s">
        <v>2743</v>
      </c>
      <c r="B131" s="295" t="s">
        <v>3365</v>
      </c>
      <c r="C131" s="20">
        <v>1</v>
      </c>
      <c r="D131" t="s">
        <v>65</v>
      </c>
      <c r="E131" t="s">
        <v>66</v>
      </c>
      <c r="F131" t="str">
        <f>UnitControlCenter!$B$28</f>
        <v>million vehicles</v>
      </c>
      <c r="G131" t="s">
        <v>2599</v>
      </c>
      <c r="H131" t="s">
        <v>2499</v>
      </c>
      <c r="I131" t="s">
        <v>2598</v>
      </c>
    </row>
    <row r="132" spans="1:10" s="394" customFormat="1" ht="15.75" thickBot="1" x14ac:dyDescent="0.3">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25">
      <c r="A133" s="295" t="s">
        <v>2853</v>
      </c>
      <c r="B133" s="295" t="s">
        <v>2344</v>
      </c>
      <c r="C133" s="20">
        <v>1</v>
      </c>
      <c r="D133" t="s">
        <v>65</v>
      </c>
      <c r="E133" t="s">
        <v>66</v>
      </c>
      <c r="F133" t="str">
        <f>UnitControlCenter!$B$3</f>
        <v>million metric tons / year</v>
      </c>
      <c r="G133" t="s">
        <v>3269</v>
      </c>
      <c r="H133" t="s">
        <v>3268</v>
      </c>
      <c r="I133" t="s">
        <v>2600</v>
      </c>
    </row>
    <row r="134" spans="1:10" x14ac:dyDescent="0.25">
      <c r="A134" s="295" t="s">
        <v>2853</v>
      </c>
      <c r="B134" s="295" t="s">
        <v>2345</v>
      </c>
      <c r="C134" s="20">
        <v>1</v>
      </c>
      <c r="D134" t="s">
        <v>65</v>
      </c>
      <c r="E134" t="s">
        <v>66</v>
      </c>
      <c r="F134" t="str">
        <f>UnitControlCenter!$B$30</f>
        <v>quads / year</v>
      </c>
      <c r="G134" t="s">
        <v>2765</v>
      </c>
      <c r="H134" t="s">
        <v>2618</v>
      </c>
      <c r="I134" t="s">
        <v>2619</v>
      </c>
    </row>
    <row r="135" spans="1:10" x14ac:dyDescent="0.25">
      <c r="A135" s="295" t="s">
        <v>2853</v>
      </c>
      <c r="B135" s="295" t="s">
        <v>2395</v>
      </c>
      <c r="C135" s="20">
        <v>1</v>
      </c>
      <c r="D135" t="s">
        <v>65</v>
      </c>
      <c r="E135" t="s">
        <v>66</v>
      </c>
      <c r="F135" t="str">
        <f>UnitControlCenter!$B$30</f>
        <v>quads / year</v>
      </c>
      <c r="G135" t="s">
        <v>3270</v>
      </c>
      <c r="H135" t="s">
        <v>3268</v>
      </c>
      <c r="I135" t="s">
        <v>2600</v>
      </c>
    </row>
    <row r="136" spans="1:10" x14ac:dyDescent="0.25">
      <c r="A136" s="295" t="s">
        <v>2853</v>
      </c>
      <c r="B136" s="295" t="s">
        <v>3276</v>
      </c>
      <c r="C136" s="20">
        <v>1</v>
      </c>
      <c r="D136" t="s">
        <v>63</v>
      </c>
      <c r="E136" t="s">
        <v>64</v>
      </c>
      <c r="F136" t="str">
        <f>UnitControlCenter!$B$30</f>
        <v>quads / year</v>
      </c>
      <c r="G136" t="s">
        <v>3277</v>
      </c>
    </row>
    <row r="137" spans="1:10" x14ac:dyDescent="0.25">
      <c r="A137" s="295" t="s">
        <v>2853</v>
      </c>
      <c r="B137" s="295" t="s">
        <v>2854</v>
      </c>
      <c r="C137" s="20">
        <v>1</v>
      </c>
      <c r="D137" t="s">
        <v>65</v>
      </c>
      <c r="E137" t="s">
        <v>66</v>
      </c>
      <c r="F137" t="str">
        <f>UnitControlCenter!$B$24</f>
        <v>trillion passenger-miles / year</v>
      </c>
      <c r="G137" t="s">
        <v>2354</v>
      </c>
      <c r="H137" t="s">
        <v>2559</v>
      </c>
      <c r="I137" t="s">
        <v>2560</v>
      </c>
    </row>
    <row r="138" spans="1:10" ht="15.75" thickBot="1" x14ac:dyDescent="0.3">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25">
      <c r="A139" s="295" t="s">
        <v>2346</v>
      </c>
      <c r="B139" s="295" t="s">
        <v>2734</v>
      </c>
      <c r="C139" s="20">
        <v>1</v>
      </c>
      <c r="D139" t="s">
        <v>65</v>
      </c>
      <c r="E139" t="s">
        <v>66</v>
      </c>
      <c r="F139" t="str">
        <f>UnitControlCenter!$B$30</f>
        <v>quads / year</v>
      </c>
      <c r="G139" t="s">
        <v>3061</v>
      </c>
      <c r="H139" t="s">
        <v>3059</v>
      </c>
      <c r="I139" s="17" t="s">
        <v>3060</v>
      </c>
      <c r="J139" s="17"/>
    </row>
    <row r="140" spans="1:10" x14ac:dyDescent="0.25">
      <c r="A140" s="295" t="s">
        <v>2346</v>
      </c>
      <c r="B140" s="295" t="s">
        <v>2735</v>
      </c>
      <c r="C140" s="20">
        <v>1</v>
      </c>
      <c r="D140" t="s">
        <v>65</v>
      </c>
      <c r="E140" t="s">
        <v>66</v>
      </c>
      <c r="F140" t="str">
        <f>UnitControlCenter!$B$30</f>
        <v>quads / year</v>
      </c>
      <c r="G140" t="s">
        <v>2736</v>
      </c>
      <c r="H140" t="s">
        <v>2730</v>
      </c>
      <c r="I140" t="s">
        <v>2731</v>
      </c>
    </row>
    <row r="141" spans="1:10" x14ac:dyDescent="0.25">
      <c r="A141" s="295" t="s">
        <v>2346</v>
      </c>
      <c r="B141" s="295" t="s">
        <v>3278</v>
      </c>
      <c r="C141" s="20">
        <v>1</v>
      </c>
      <c r="D141" t="s">
        <v>63</v>
      </c>
      <c r="E141" t="s">
        <v>64</v>
      </c>
      <c r="F141" t="str">
        <f>UnitControlCenter!$B$30</f>
        <v>quads / year</v>
      </c>
      <c r="G141" t="s">
        <v>3279</v>
      </c>
    </row>
    <row r="142" spans="1:10" x14ac:dyDescent="0.25">
      <c r="A142" s="295" t="s">
        <v>2346</v>
      </c>
      <c r="B142" s="295" t="s">
        <v>2732</v>
      </c>
      <c r="C142" s="20">
        <v>1</v>
      </c>
      <c r="D142" t="s">
        <v>65</v>
      </c>
      <c r="E142" t="s">
        <v>66</v>
      </c>
      <c r="F142" t="str">
        <f>UnitControlCenter!$B$30</f>
        <v>quads / year</v>
      </c>
      <c r="G142" t="s">
        <v>3058</v>
      </c>
      <c r="H142" t="s">
        <v>3059</v>
      </c>
      <c r="I142" s="17" t="s">
        <v>3060</v>
      </c>
      <c r="J142" s="17"/>
    </row>
    <row r="143" spans="1:10" x14ac:dyDescent="0.25">
      <c r="A143" s="295" t="s">
        <v>2346</v>
      </c>
      <c r="B143" s="295" t="s">
        <v>2733</v>
      </c>
      <c r="C143" s="20">
        <v>1</v>
      </c>
      <c r="D143" t="s">
        <v>65</v>
      </c>
      <c r="E143" t="s">
        <v>66</v>
      </c>
      <c r="F143" t="str">
        <f>UnitControlCenter!$B$30</f>
        <v>quads / year</v>
      </c>
      <c r="G143" t="s">
        <v>2729</v>
      </c>
      <c r="H143" t="s">
        <v>2730</v>
      </c>
      <c r="I143" t="s">
        <v>2731</v>
      </c>
    </row>
    <row r="144" spans="1:10" x14ac:dyDescent="0.25">
      <c r="A144" s="295" t="s">
        <v>2346</v>
      </c>
      <c r="B144" s="295" t="s">
        <v>3280</v>
      </c>
      <c r="C144" s="20">
        <v>1</v>
      </c>
      <c r="D144" t="s">
        <v>63</v>
      </c>
      <c r="E144" t="s">
        <v>64</v>
      </c>
      <c r="F144" t="str">
        <f>UnitControlCenter!$B$30</f>
        <v>quads / year</v>
      </c>
      <c r="G144" t="s">
        <v>3281</v>
      </c>
    </row>
    <row r="145" spans="1:10" x14ac:dyDescent="0.25">
      <c r="A145" s="295" t="s">
        <v>2346</v>
      </c>
      <c r="B145" s="295" t="s">
        <v>3530</v>
      </c>
      <c r="C145" s="20">
        <v>1</v>
      </c>
      <c r="D145" t="s">
        <v>65</v>
      </c>
      <c r="E145" t="s">
        <v>66</v>
      </c>
      <c r="F145" t="str">
        <f>UnitControlCenter!$B$30</f>
        <v>quads / year</v>
      </c>
      <c r="G145" t="s">
        <v>3678</v>
      </c>
      <c r="H145" t="s">
        <v>3534</v>
      </c>
      <c r="I145" t="s">
        <v>3535</v>
      </c>
    </row>
    <row r="146" spans="1:10" s="394" customFormat="1" ht="15.75" thickBot="1" x14ac:dyDescent="0.3">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2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25">
      <c r="A148" s="295" t="s">
        <v>2811</v>
      </c>
      <c r="B148" s="295" t="s">
        <v>2392</v>
      </c>
      <c r="C148" s="20">
        <v>1</v>
      </c>
      <c r="D148" t="s">
        <v>65</v>
      </c>
      <c r="E148" t="s">
        <v>66</v>
      </c>
      <c r="F148" t="str">
        <f>UnitControlCenter!$B$3</f>
        <v>million metric tons / year</v>
      </c>
      <c r="G148" t="s">
        <v>2605</v>
      </c>
      <c r="H148" t="s">
        <v>2603</v>
      </c>
      <c r="I148" t="s">
        <v>2604</v>
      </c>
    </row>
    <row r="149" spans="1:10" x14ac:dyDescent="0.2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25">
      <c r="A150" s="295" t="s">
        <v>2811</v>
      </c>
      <c r="B150" s="295" t="s">
        <v>2394</v>
      </c>
      <c r="C150" s="20">
        <v>1</v>
      </c>
      <c r="D150" t="s">
        <v>65</v>
      </c>
      <c r="E150" t="s">
        <v>66</v>
      </c>
      <c r="F150" t="str">
        <f>UnitControlCenter!$B$3</f>
        <v>million metric tons / year</v>
      </c>
      <c r="G150" t="s">
        <v>2606</v>
      </c>
      <c r="H150" t="s">
        <v>2603</v>
      </c>
      <c r="I150" t="s">
        <v>2604</v>
      </c>
    </row>
    <row r="151" spans="1:10" x14ac:dyDescent="0.2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25">
      <c r="A152" s="295" t="s">
        <v>2811</v>
      </c>
      <c r="B152" s="295" t="s">
        <v>2810</v>
      </c>
      <c r="C152" s="20">
        <v>1</v>
      </c>
      <c r="D152" t="s">
        <v>65</v>
      </c>
      <c r="E152" t="s">
        <v>66</v>
      </c>
      <c r="F152" t="str">
        <f>UnitControlCenter!$B$3</f>
        <v>million metric tons / year</v>
      </c>
      <c r="G152" t="s">
        <v>2850</v>
      </c>
      <c r="H152" t="s">
        <v>2812</v>
      </c>
      <c r="I152" t="s">
        <v>2813</v>
      </c>
    </row>
    <row r="153" spans="1:10" x14ac:dyDescent="0.25">
      <c r="A153" s="295" t="s">
        <v>2811</v>
      </c>
      <c r="B153" s="295" t="s">
        <v>3341</v>
      </c>
      <c r="C153" s="20">
        <v>1</v>
      </c>
      <c r="D153" t="s">
        <v>65</v>
      </c>
      <c r="E153" t="s">
        <v>66</v>
      </c>
      <c r="F153" t="str">
        <f>UnitControlCenter!$B$3</f>
        <v>million metric tons / year</v>
      </c>
      <c r="G153" t="s">
        <v>3438</v>
      </c>
      <c r="H153" t="s">
        <v>3335</v>
      </c>
      <c r="I153" t="s">
        <v>3338</v>
      </c>
    </row>
    <row r="154" spans="1:10" x14ac:dyDescent="0.25">
      <c r="A154" s="295" t="s">
        <v>2811</v>
      </c>
      <c r="B154" s="295" t="s">
        <v>3333</v>
      </c>
      <c r="C154" s="20">
        <v>1</v>
      </c>
      <c r="D154" t="s">
        <v>65</v>
      </c>
      <c r="E154" t="s">
        <v>66</v>
      </c>
      <c r="F154" t="str">
        <f>UnitControlCenter!$B$3</f>
        <v>million metric tons / year</v>
      </c>
      <c r="G154" t="s">
        <v>3336</v>
      </c>
      <c r="H154" t="s">
        <v>3059</v>
      </c>
      <c r="I154" s="17" t="s">
        <v>3060</v>
      </c>
      <c r="J154" s="17"/>
    </row>
    <row r="155" spans="1:10" ht="15.75" thickBot="1" x14ac:dyDescent="0.3">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25">
      <c r="A156" s="295" t="s">
        <v>3466</v>
      </c>
      <c r="B156" s="295" t="s">
        <v>3467</v>
      </c>
      <c r="C156" s="20">
        <v>1</v>
      </c>
      <c r="D156" t="s">
        <v>65</v>
      </c>
      <c r="E156" t="s">
        <v>66</v>
      </c>
      <c r="F156" t="str">
        <f>UnitControlCenter!$B$30</f>
        <v>quads / year</v>
      </c>
      <c r="G156" t="s">
        <v>2357</v>
      </c>
      <c r="H156" t="s">
        <v>2358</v>
      </c>
      <c r="I156" t="s">
        <v>2589</v>
      </c>
    </row>
    <row r="157" spans="1:10" s="295" customFormat="1" x14ac:dyDescent="0.2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25">
      <c r="A158" s="295" t="s">
        <v>3466</v>
      </c>
      <c r="B158" s="295" t="s">
        <v>3469</v>
      </c>
      <c r="C158" s="20">
        <v>1</v>
      </c>
      <c r="D158" t="s">
        <v>65</v>
      </c>
      <c r="E158" t="s">
        <v>66</v>
      </c>
      <c r="F158" t="str">
        <f>UnitControlCenter!$B$30</f>
        <v>quads / year</v>
      </c>
      <c r="G158" t="s">
        <v>2628</v>
      </c>
      <c r="H158" t="s">
        <v>2630</v>
      </c>
      <c r="I158" t="s">
        <v>2629</v>
      </c>
    </row>
    <row r="159" spans="1:10" s="295" customFormat="1" x14ac:dyDescent="0.25">
      <c r="A159" s="295" t="s">
        <v>3466</v>
      </c>
      <c r="B159" s="295" t="s">
        <v>3470</v>
      </c>
      <c r="C159" s="20">
        <v>1</v>
      </c>
      <c r="D159" s="295" t="s">
        <v>63</v>
      </c>
      <c r="E159" s="295" t="s">
        <v>64</v>
      </c>
      <c r="F159" s="295" t="str">
        <f>UnitControlCenter!$B$30</f>
        <v>quads / year</v>
      </c>
      <c r="G159" s="295" t="s">
        <v>3282</v>
      </c>
    </row>
    <row r="160" spans="1:10" x14ac:dyDescent="0.2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75" thickBot="1" x14ac:dyDescent="0.3">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25">
      <c r="A162" s="295" t="s">
        <v>2413</v>
      </c>
      <c r="B162" s="295" t="s">
        <v>2414</v>
      </c>
      <c r="C162" s="20">
        <v>1</v>
      </c>
      <c r="D162" t="s">
        <v>65</v>
      </c>
      <c r="E162" t="s">
        <v>66</v>
      </c>
      <c r="F162" t="str">
        <f>UnitControlCenter!$B$30</f>
        <v>quads / year</v>
      </c>
      <c r="G162" t="s">
        <v>3652</v>
      </c>
      <c r="H162" t="s">
        <v>3651</v>
      </c>
      <c r="I162" t="s">
        <v>3650</v>
      </c>
    </row>
    <row r="163" spans="1:10" x14ac:dyDescent="0.25">
      <c r="A163" s="295" t="s">
        <v>2413</v>
      </c>
      <c r="B163" s="295" t="s">
        <v>2415</v>
      </c>
      <c r="C163" s="20">
        <v>1</v>
      </c>
      <c r="D163" t="s">
        <v>65</v>
      </c>
      <c r="E163" t="s">
        <v>66</v>
      </c>
      <c r="F163" t="str">
        <f>UnitControlCenter!$B$30</f>
        <v>quads / year</v>
      </c>
      <c r="G163" t="s">
        <v>3653</v>
      </c>
      <c r="H163" t="s">
        <v>3274</v>
      </c>
      <c r="I163" t="s">
        <v>3275</v>
      </c>
    </row>
    <row r="164" spans="1:10" x14ac:dyDescent="0.25">
      <c r="A164" s="295" t="s">
        <v>2413</v>
      </c>
      <c r="B164" s="295" t="s">
        <v>3648</v>
      </c>
      <c r="C164" s="20">
        <v>1</v>
      </c>
      <c r="D164" t="s">
        <v>65</v>
      </c>
      <c r="E164" t="s">
        <v>66</v>
      </c>
      <c r="F164" t="str">
        <f>UnitControlCenter!$B$30</f>
        <v>quads / year</v>
      </c>
      <c r="G164" t="s">
        <v>3664</v>
      </c>
      <c r="H164" t="s">
        <v>3654</v>
      </c>
      <c r="I164" s="20" t="s">
        <v>3655</v>
      </c>
    </row>
    <row r="165" spans="1:10" x14ac:dyDescent="0.25">
      <c r="A165" s="295" t="s">
        <v>2413</v>
      </c>
      <c r="B165" s="295" t="s">
        <v>3649</v>
      </c>
      <c r="C165" s="20">
        <v>1</v>
      </c>
      <c r="D165" t="s">
        <v>65</v>
      </c>
      <c r="E165" t="s">
        <v>66</v>
      </c>
      <c r="F165" t="str">
        <f>UnitControlCenter!$B$30</f>
        <v>quads / year</v>
      </c>
      <c r="G165" t="s">
        <v>3665</v>
      </c>
      <c r="H165" t="s">
        <v>3274</v>
      </c>
      <c r="I165" t="s">
        <v>3275</v>
      </c>
    </row>
    <row r="166" spans="1:10" x14ac:dyDescent="0.25">
      <c r="A166" s="295" t="s">
        <v>2413</v>
      </c>
      <c r="B166" s="295" t="s">
        <v>2869</v>
      </c>
      <c r="C166" s="20">
        <v>0</v>
      </c>
      <c r="D166" t="s">
        <v>63</v>
      </c>
      <c r="E166" t="s">
        <v>64</v>
      </c>
      <c r="F166" t="str">
        <f>UnitControlCenter!$B$31</f>
        <v>thousand BTU / 2023 dollar</v>
      </c>
      <c r="G166" t="s">
        <v>2822</v>
      </c>
    </row>
    <row r="167" spans="1:10" x14ac:dyDescent="0.25">
      <c r="A167" s="295" t="s">
        <v>2413</v>
      </c>
      <c r="B167" s="295" t="s">
        <v>2416</v>
      </c>
      <c r="C167" s="20">
        <v>1</v>
      </c>
      <c r="D167" t="s">
        <v>63</v>
      </c>
      <c r="E167" t="s">
        <v>64</v>
      </c>
      <c r="F167" t="str">
        <f>UnitControlCenter!$B$16</f>
        <v>terawatt-hours (TWh) / year</v>
      </c>
      <c r="G167" t="s">
        <v>2316</v>
      </c>
    </row>
    <row r="168" spans="1:10" x14ac:dyDescent="0.25">
      <c r="A168" s="295" t="s">
        <v>2413</v>
      </c>
      <c r="B168" s="295" t="s">
        <v>2417</v>
      </c>
      <c r="C168" s="20">
        <v>1</v>
      </c>
      <c r="D168" t="s">
        <v>63</v>
      </c>
      <c r="E168" t="s">
        <v>64</v>
      </c>
      <c r="F168" t="str">
        <f>UnitControlCenter!$B$32</f>
        <v>millions of short tons / year</v>
      </c>
      <c r="G168" t="s">
        <v>2315</v>
      </c>
    </row>
    <row r="169" spans="1:10" x14ac:dyDescent="0.25">
      <c r="A169" s="295" t="s">
        <v>2413</v>
      </c>
      <c r="B169" s="295" t="s">
        <v>2418</v>
      </c>
      <c r="C169" s="20">
        <v>1</v>
      </c>
      <c r="D169" t="s">
        <v>63</v>
      </c>
      <c r="E169" t="s">
        <v>64</v>
      </c>
      <c r="F169" t="str">
        <f>UnitControlCenter!$B$32</f>
        <v>millions of short tons / year</v>
      </c>
      <c r="G169" t="s">
        <v>2314</v>
      </c>
    </row>
    <row r="170" spans="1:10" x14ac:dyDescent="0.25">
      <c r="A170" s="295" t="s">
        <v>2413</v>
      </c>
      <c r="B170" s="295" t="s">
        <v>2419</v>
      </c>
      <c r="C170" s="20">
        <v>1</v>
      </c>
      <c r="D170" t="s">
        <v>63</v>
      </c>
      <c r="E170" t="s">
        <v>64</v>
      </c>
      <c r="F170" t="str">
        <f>UnitControlCenter!$B$33</f>
        <v>trillion cubic feet / year</v>
      </c>
      <c r="G170" t="s">
        <v>2313</v>
      </c>
    </row>
    <row r="171" spans="1:10" x14ac:dyDescent="0.25">
      <c r="A171" s="295" t="s">
        <v>2413</v>
      </c>
      <c r="B171" s="295" t="s">
        <v>2420</v>
      </c>
      <c r="C171" s="20">
        <v>1</v>
      </c>
      <c r="D171" t="s">
        <v>63</v>
      </c>
      <c r="E171" t="s">
        <v>64</v>
      </c>
      <c r="F171" t="str">
        <f>UnitControlCenter!$B$34</f>
        <v>million barrels of oil / year</v>
      </c>
      <c r="G171" t="s">
        <v>2312</v>
      </c>
    </row>
    <row r="172" spans="1:10" x14ac:dyDescent="0.25">
      <c r="A172" s="295" t="s">
        <v>2413</v>
      </c>
      <c r="B172" s="295" t="s">
        <v>2421</v>
      </c>
      <c r="C172" s="20">
        <v>1</v>
      </c>
      <c r="D172" t="s">
        <v>63</v>
      </c>
      <c r="E172" t="s">
        <v>64</v>
      </c>
      <c r="F172" t="str">
        <f>UnitControlCenter!$B$34</f>
        <v>million barrels of oil / year</v>
      </c>
      <c r="G172" t="s">
        <v>2363</v>
      </c>
    </row>
    <row r="173" spans="1:10" x14ac:dyDescent="0.25">
      <c r="A173" s="295" t="s">
        <v>2413</v>
      </c>
      <c r="B173" s="295" t="s">
        <v>2422</v>
      </c>
      <c r="C173" s="20">
        <v>1</v>
      </c>
      <c r="D173" t="s">
        <v>63</v>
      </c>
      <c r="E173" t="s">
        <v>64</v>
      </c>
      <c r="F173" t="str">
        <f>UnitControlCenter!$B$32</f>
        <v>millions of short tons / year</v>
      </c>
      <c r="G173" t="s">
        <v>2364</v>
      </c>
    </row>
    <row r="174" spans="1:10" x14ac:dyDescent="0.25">
      <c r="A174" s="295" t="s">
        <v>2413</v>
      </c>
      <c r="B174" s="295" t="s">
        <v>2631</v>
      </c>
      <c r="C174" s="20">
        <v>1</v>
      </c>
      <c r="D174" t="s">
        <v>63</v>
      </c>
      <c r="E174" t="s">
        <v>64</v>
      </c>
      <c r="F174" t="str">
        <f>UnitControlCenter!$B$35</f>
        <v>million gallons / year</v>
      </c>
      <c r="G174" t="s">
        <v>2635</v>
      </c>
    </row>
    <row r="175" spans="1:10" x14ac:dyDescent="0.25">
      <c r="A175" s="295" t="s">
        <v>2413</v>
      </c>
      <c r="B175" s="295" t="s">
        <v>2632</v>
      </c>
      <c r="C175" s="20">
        <v>1</v>
      </c>
      <c r="D175" t="s">
        <v>63</v>
      </c>
      <c r="E175" t="s">
        <v>64</v>
      </c>
      <c r="F175" t="str">
        <f>UnitControlCenter!$B$32</f>
        <v>millions of short tons / year</v>
      </c>
      <c r="G175" t="s">
        <v>2636</v>
      </c>
    </row>
    <row r="176" spans="1:10" ht="15.75" thickBot="1" x14ac:dyDescent="0.3">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25">
      <c r="A177" s="295" t="s">
        <v>3344</v>
      </c>
      <c r="B177" s="295" t="s">
        <v>3372</v>
      </c>
      <c r="C177" s="20">
        <v>1</v>
      </c>
      <c r="D177" t="s">
        <v>65</v>
      </c>
      <c r="E177" t="s">
        <v>66</v>
      </c>
      <c r="F177" t="str">
        <f>UnitControlCenter!$B$36</f>
        <v>trillion BTU / year</v>
      </c>
      <c r="G177" t="s">
        <v>2642</v>
      </c>
      <c r="H177" t="s">
        <v>2643</v>
      </c>
      <c r="I177" t="s">
        <v>2644</v>
      </c>
    </row>
    <row r="178" spans="1:10" x14ac:dyDescent="0.25">
      <c r="A178" s="295" t="s">
        <v>3344</v>
      </c>
      <c r="B178" s="295" t="s">
        <v>3373</v>
      </c>
      <c r="C178" s="20">
        <v>1</v>
      </c>
      <c r="D178" t="s">
        <v>65</v>
      </c>
      <c r="E178" t="s">
        <v>66</v>
      </c>
      <c r="F178" t="str">
        <f>UnitControlCenter!$B$36</f>
        <v>trillion BTU / year</v>
      </c>
      <c r="G178" t="s">
        <v>2645</v>
      </c>
      <c r="H178" t="s">
        <v>2643</v>
      </c>
      <c r="I178" t="s">
        <v>2644</v>
      </c>
    </row>
    <row r="179" spans="1:10" x14ac:dyDescent="0.25">
      <c r="A179" s="295" t="s">
        <v>3344</v>
      </c>
      <c r="B179" s="295" t="s">
        <v>3374</v>
      </c>
      <c r="C179" s="20">
        <v>1</v>
      </c>
      <c r="D179" t="s">
        <v>65</v>
      </c>
      <c r="E179" t="s">
        <v>66</v>
      </c>
      <c r="F179" t="str">
        <f>UnitControlCenter!$B$9</f>
        <v>billion 2023 dollars / year</v>
      </c>
      <c r="G179" t="s">
        <v>2646</v>
      </c>
      <c r="H179" t="s">
        <v>2643</v>
      </c>
      <c r="I179" t="s">
        <v>2644</v>
      </c>
    </row>
    <row r="180" spans="1:10" x14ac:dyDescent="0.25">
      <c r="A180" s="295" t="s">
        <v>3344</v>
      </c>
      <c r="B180" s="295" t="s">
        <v>3375</v>
      </c>
      <c r="C180" s="20">
        <v>1</v>
      </c>
      <c r="D180" t="s">
        <v>65</v>
      </c>
      <c r="E180" t="s">
        <v>66</v>
      </c>
      <c r="F180" t="str">
        <f>UnitControlCenter!$B$9</f>
        <v>billion 2023 dollars / year</v>
      </c>
      <c r="G180" t="s">
        <v>2647</v>
      </c>
      <c r="H180" t="s">
        <v>2643</v>
      </c>
      <c r="I180" t="s">
        <v>2644</v>
      </c>
    </row>
    <row r="181" spans="1:10" x14ac:dyDescent="0.25">
      <c r="A181" s="295" t="s">
        <v>3344</v>
      </c>
      <c r="B181" s="295" t="s">
        <v>3376</v>
      </c>
      <c r="C181" s="20">
        <v>1</v>
      </c>
      <c r="D181" t="s">
        <v>65</v>
      </c>
      <c r="E181" t="s">
        <v>66</v>
      </c>
      <c r="F181" t="str">
        <f>UnitControlCenter!B3</f>
        <v>million metric tons / year</v>
      </c>
      <c r="G181" t="s">
        <v>2892</v>
      </c>
      <c r="H181" t="s">
        <v>2890</v>
      </c>
      <c r="I181" t="s">
        <v>2891</v>
      </c>
    </row>
    <row r="182" spans="1:10" x14ac:dyDescent="0.25">
      <c r="A182" s="295" t="s">
        <v>3344</v>
      </c>
      <c r="B182" s="295" t="s">
        <v>3377</v>
      </c>
      <c r="C182" s="20">
        <v>1</v>
      </c>
      <c r="D182" t="s">
        <v>65</v>
      </c>
      <c r="E182" t="s">
        <v>66</v>
      </c>
      <c r="F182" t="str">
        <f>UnitControlCenter!B3</f>
        <v>million metric tons / year</v>
      </c>
      <c r="G182" t="s">
        <v>2893</v>
      </c>
      <c r="H182" t="s">
        <v>2890</v>
      </c>
      <c r="I182" t="s">
        <v>2891</v>
      </c>
    </row>
    <row r="183" spans="1:10" x14ac:dyDescent="0.25">
      <c r="A183" s="295" t="s">
        <v>3344</v>
      </c>
      <c r="B183" s="295" t="s">
        <v>3378</v>
      </c>
      <c r="C183" s="20">
        <v>1</v>
      </c>
      <c r="D183" t="s">
        <v>65</v>
      </c>
      <c r="E183" t="s">
        <v>66</v>
      </c>
      <c r="F183" t="str">
        <f>UnitControlCenter!$B$36</f>
        <v>trillion BTU / year</v>
      </c>
      <c r="G183" t="s">
        <v>2724</v>
      </c>
      <c r="H183" t="s">
        <v>2719</v>
      </c>
      <c r="I183" t="s">
        <v>2720</v>
      </c>
    </row>
    <row r="184" spans="1:10" x14ac:dyDescent="0.25">
      <c r="A184" s="295" t="s">
        <v>3344</v>
      </c>
      <c r="B184" s="295" t="s">
        <v>3379</v>
      </c>
      <c r="C184" s="20">
        <v>1</v>
      </c>
      <c r="D184" t="s">
        <v>65</v>
      </c>
      <c r="E184" t="s">
        <v>66</v>
      </c>
      <c r="F184" t="str">
        <f>UnitControlCenter!$B$36</f>
        <v>trillion BTU / year</v>
      </c>
      <c r="G184" t="s">
        <v>2725</v>
      </c>
      <c r="H184" t="s">
        <v>2719</v>
      </c>
      <c r="I184" t="s">
        <v>2721</v>
      </c>
    </row>
    <row r="185" spans="1:10" x14ac:dyDescent="0.25">
      <c r="A185" s="295" t="s">
        <v>3344</v>
      </c>
      <c r="B185" s="295" t="s">
        <v>3380</v>
      </c>
      <c r="C185" s="20">
        <v>1</v>
      </c>
      <c r="D185" t="s">
        <v>65</v>
      </c>
      <c r="E185" t="s">
        <v>66</v>
      </c>
      <c r="F185" t="str">
        <f>UnitControlCenter!$B$9</f>
        <v>billion 2023 dollars / year</v>
      </c>
      <c r="G185" t="s">
        <v>2726</v>
      </c>
      <c r="H185" t="s">
        <v>2719</v>
      </c>
      <c r="I185" t="s">
        <v>2722</v>
      </c>
    </row>
    <row r="186" spans="1:10" x14ac:dyDescent="0.25">
      <c r="A186" s="295" t="s">
        <v>3344</v>
      </c>
      <c r="B186" s="295" t="s">
        <v>3381</v>
      </c>
      <c r="C186" s="20">
        <v>1</v>
      </c>
      <c r="D186" t="s">
        <v>65</v>
      </c>
      <c r="E186" t="s">
        <v>66</v>
      </c>
      <c r="F186" t="str">
        <f>UnitControlCenter!$B$9</f>
        <v>billion 2023 dollars / year</v>
      </c>
      <c r="G186" t="s">
        <v>2727</v>
      </c>
      <c r="H186" t="s">
        <v>2719</v>
      </c>
      <c r="I186" t="s">
        <v>2723</v>
      </c>
    </row>
    <row r="187" spans="1:10" x14ac:dyDescent="0.25">
      <c r="A187" s="295" t="s">
        <v>3344</v>
      </c>
      <c r="B187" s="295" t="s">
        <v>3382</v>
      </c>
      <c r="C187" s="20">
        <v>1</v>
      </c>
      <c r="D187" t="s">
        <v>65</v>
      </c>
      <c r="E187" t="s">
        <v>66</v>
      </c>
      <c r="F187" t="str">
        <f>UnitControlCenter!$B$30</f>
        <v>quads / year</v>
      </c>
      <c r="G187" t="s">
        <v>2753</v>
      </c>
      <c r="H187" t="s">
        <v>2755</v>
      </c>
      <c r="I187" t="s">
        <v>2756</v>
      </c>
    </row>
    <row r="188" spans="1:10" x14ac:dyDescent="0.25">
      <c r="A188" s="295" t="s">
        <v>3344</v>
      </c>
      <c r="B188" s="295" t="s">
        <v>3383</v>
      </c>
      <c r="C188" s="20">
        <v>1</v>
      </c>
      <c r="D188" t="s">
        <v>65</v>
      </c>
      <c r="E188" t="s">
        <v>66</v>
      </c>
      <c r="F188" t="str">
        <f>UnitControlCenter!$B$30</f>
        <v>quads / year</v>
      </c>
      <c r="G188" t="s">
        <v>2754</v>
      </c>
      <c r="H188" t="s">
        <v>2755</v>
      </c>
      <c r="I188" t="s">
        <v>2756</v>
      </c>
    </row>
    <row r="189" spans="1:10" x14ac:dyDescent="0.25">
      <c r="A189" s="295" t="s">
        <v>3344</v>
      </c>
      <c r="B189" s="295" t="s">
        <v>3709</v>
      </c>
      <c r="C189" s="20">
        <v>1</v>
      </c>
      <c r="D189" t="s">
        <v>65</v>
      </c>
      <c r="E189" t="s">
        <v>66</v>
      </c>
      <c r="F189" t="s">
        <v>353</v>
      </c>
      <c r="G189" t="s">
        <v>3744</v>
      </c>
      <c r="H189" t="s">
        <v>3746</v>
      </c>
      <c r="I189" t="s">
        <v>3710</v>
      </c>
    </row>
    <row r="190" spans="1:10" x14ac:dyDescent="0.2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2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2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2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2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2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25">
      <c r="A196" s="295" t="s">
        <v>3344</v>
      </c>
      <c r="B196" s="295" t="s">
        <v>3389</v>
      </c>
      <c r="C196" s="20">
        <v>1</v>
      </c>
      <c r="D196" t="s">
        <v>65</v>
      </c>
      <c r="E196" t="s">
        <v>66</v>
      </c>
      <c r="F196" t="str">
        <f>UnitControlCenter!$B$10</f>
        <v>billion 2023 dollars</v>
      </c>
      <c r="G196" t="s">
        <v>3358</v>
      </c>
      <c r="H196" t="s">
        <v>3346</v>
      </c>
      <c r="I196" s="17" t="s">
        <v>3353</v>
      </c>
      <c r="J196" s="17"/>
    </row>
    <row r="197" spans="1:10" ht="15.75" thickBot="1" x14ac:dyDescent="0.3">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25">
      <c r="A198" s="295" t="s">
        <v>2347</v>
      </c>
      <c r="B198" s="295" t="s">
        <v>93</v>
      </c>
      <c r="C198" s="20">
        <v>1</v>
      </c>
      <c r="D198" t="s">
        <v>65</v>
      </c>
      <c r="E198" t="s">
        <v>2353</v>
      </c>
      <c r="F198" t="str">
        <f>UnitControlCenter!$B$22</f>
        <v>2023 dollars / megawatt-hour (MWh)</v>
      </c>
      <c r="G198" t="s">
        <v>3299</v>
      </c>
      <c r="H198" t="s">
        <v>3298</v>
      </c>
      <c r="I198" t="s">
        <v>3656</v>
      </c>
    </row>
    <row r="199" spans="1:10" x14ac:dyDescent="0.25">
      <c r="A199" s="295" t="s">
        <v>2347</v>
      </c>
      <c r="B199" s="295" t="s">
        <v>447</v>
      </c>
      <c r="C199" s="20">
        <v>1</v>
      </c>
      <c r="D199" t="s">
        <v>65</v>
      </c>
      <c r="E199" t="s">
        <v>2353</v>
      </c>
      <c r="F199" t="str">
        <f>UnitControlCenter!$B$37</f>
        <v>2023 dollars / short ton</v>
      </c>
      <c r="G199" t="s">
        <v>2655</v>
      </c>
      <c r="H199" t="s">
        <v>2656</v>
      </c>
      <c r="I199" t="s">
        <v>2657</v>
      </c>
    </row>
    <row r="200" spans="1:10" x14ac:dyDescent="0.25">
      <c r="A200" s="295" t="s">
        <v>2347</v>
      </c>
      <c r="B200" s="295" t="s">
        <v>444</v>
      </c>
      <c r="C200" s="20">
        <v>1</v>
      </c>
      <c r="D200" t="s">
        <v>65</v>
      </c>
      <c r="E200" t="s">
        <v>2353</v>
      </c>
      <c r="F200" t="str">
        <f>UnitControlCenter!$B$37</f>
        <v>2023 dollars / short ton</v>
      </c>
      <c r="G200" t="s">
        <v>2366</v>
      </c>
      <c r="H200" t="s">
        <v>342</v>
      </c>
      <c r="I200" t="s">
        <v>2542</v>
      </c>
    </row>
    <row r="201" spans="1:10" x14ac:dyDescent="0.25">
      <c r="A201" s="295" t="s">
        <v>2347</v>
      </c>
      <c r="B201" s="295" t="s">
        <v>87</v>
      </c>
      <c r="C201" s="20">
        <v>1</v>
      </c>
      <c r="D201" t="s">
        <v>65</v>
      </c>
      <c r="E201" t="s">
        <v>2353</v>
      </c>
      <c r="F201" t="str">
        <f>UnitControlCenter!$B$38</f>
        <v>2023 dollars / thousand cubic feet</v>
      </c>
      <c r="G201" t="s">
        <v>3301</v>
      </c>
      <c r="H201" t="s">
        <v>3300</v>
      </c>
      <c r="I201" t="s">
        <v>3657</v>
      </c>
    </row>
    <row r="202" spans="1:10" x14ac:dyDescent="0.25">
      <c r="A202" s="295" t="s">
        <v>2347</v>
      </c>
      <c r="B202" s="295" t="s">
        <v>95</v>
      </c>
      <c r="C202" s="20">
        <v>1</v>
      </c>
      <c r="D202" t="s">
        <v>65</v>
      </c>
      <c r="E202" t="s">
        <v>2353</v>
      </c>
      <c r="F202" t="str">
        <f>UnitControlCenter!$B$39</f>
        <v>2023 dollars / gallon</v>
      </c>
      <c r="G202" t="s">
        <v>2368</v>
      </c>
      <c r="H202" t="s">
        <v>337</v>
      </c>
      <c r="I202" s="20">
        <v>969696</v>
      </c>
      <c r="J202" s="20"/>
    </row>
    <row r="203" spans="1:10" x14ac:dyDescent="0.25">
      <c r="A203" s="295" t="s">
        <v>2347</v>
      </c>
      <c r="B203" s="295" t="s">
        <v>96</v>
      </c>
      <c r="C203" s="20">
        <v>1</v>
      </c>
      <c r="D203" t="s">
        <v>65</v>
      </c>
      <c r="E203" t="s">
        <v>2353</v>
      </c>
      <c r="F203" t="str">
        <f>UnitControlCenter!$B$39</f>
        <v>2023 dollars / gallon</v>
      </c>
      <c r="G203" t="s">
        <v>2650</v>
      </c>
      <c r="H203" t="s">
        <v>2648</v>
      </c>
      <c r="I203" t="s">
        <v>2649</v>
      </c>
    </row>
    <row r="204" spans="1:10" x14ac:dyDescent="0.25">
      <c r="A204" s="295" t="s">
        <v>2347</v>
      </c>
      <c r="B204" s="295" t="s">
        <v>92</v>
      </c>
      <c r="C204" s="20">
        <v>1</v>
      </c>
      <c r="D204" t="s">
        <v>65</v>
      </c>
      <c r="E204" t="s">
        <v>2353</v>
      </c>
      <c r="F204" t="str">
        <f>UnitControlCenter!$B$37</f>
        <v>2023 dollars / short ton</v>
      </c>
      <c r="G204" t="s">
        <v>2651</v>
      </c>
      <c r="H204" t="s">
        <v>2652</v>
      </c>
      <c r="I204" t="s">
        <v>2653</v>
      </c>
    </row>
    <row r="205" spans="1:10" x14ac:dyDescent="0.25">
      <c r="A205" s="295" t="s">
        <v>2347</v>
      </c>
      <c r="B205" s="295" t="s">
        <v>2592</v>
      </c>
      <c r="C205" s="20">
        <v>1</v>
      </c>
      <c r="D205" t="s">
        <v>65</v>
      </c>
      <c r="E205" t="s">
        <v>2353</v>
      </c>
      <c r="F205" t="str">
        <f>UnitControlCenter!$B$40</f>
        <v>2023 dollars / barrel of oil</v>
      </c>
      <c r="G205" t="s">
        <v>2716</v>
      </c>
      <c r="H205" t="s">
        <v>2717</v>
      </c>
      <c r="I205" t="s">
        <v>2718</v>
      </c>
    </row>
    <row r="206" spans="1:10" x14ac:dyDescent="0.25">
      <c r="A206" s="295" t="s">
        <v>2347</v>
      </c>
      <c r="B206" s="295" t="s">
        <v>2654</v>
      </c>
      <c r="C206" s="20">
        <v>1</v>
      </c>
      <c r="D206" t="s">
        <v>65</v>
      </c>
      <c r="E206" t="s">
        <v>2353</v>
      </c>
      <c r="F206" t="str">
        <f>UnitControlCenter!$B$39</f>
        <v>2023 dollars / gallon</v>
      </c>
      <c r="G206" t="s">
        <v>2658</v>
      </c>
      <c r="H206" t="s">
        <v>2365</v>
      </c>
      <c r="I206" t="s">
        <v>2588</v>
      </c>
    </row>
    <row r="207" spans="1:10" ht="15.75" thickBot="1" x14ac:dyDescent="0.3">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25">
      <c r="A208" s="295" t="s">
        <v>2348</v>
      </c>
      <c r="B208" s="295" t="s">
        <v>3480</v>
      </c>
      <c r="C208" s="20">
        <v>1</v>
      </c>
      <c r="D208" t="s">
        <v>63</v>
      </c>
      <c r="E208" t="s">
        <v>64</v>
      </c>
      <c r="F208" t="str">
        <f>UnitControlCenter!$B$42</f>
        <v>2023 dollars / kilowatt-hour (kWh)</v>
      </c>
      <c r="G208" t="s">
        <v>2369</v>
      </c>
    </row>
    <row r="209" spans="1:10" x14ac:dyDescent="0.2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25">
      <c r="A210" s="295" t="s">
        <v>2348</v>
      </c>
      <c r="B210" s="295" t="s">
        <v>2350</v>
      </c>
      <c r="C210" s="20">
        <v>1</v>
      </c>
      <c r="D210" t="s">
        <v>63</v>
      </c>
      <c r="E210" t="s">
        <v>64</v>
      </c>
      <c r="F210" t="str">
        <f>UnitControlCenter!$B$45</f>
        <v>million 2023 dollars / megawatt (MW)</v>
      </c>
      <c r="G210" t="s">
        <v>2370</v>
      </c>
    </row>
    <row r="211" spans="1:10" x14ac:dyDescent="0.25">
      <c r="A211" s="295" t="s">
        <v>2348</v>
      </c>
      <c r="B211" s="295" t="s">
        <v>2351</v>
      </c>
      <c r="C211" s="20">
        <v>1</v>
      </c>
      <c r="D211" t="s">
        <v>63</v>
      </c>
      <c r="E211" t="s">
        <v>64</v>
      </c>
      <c r="F211" t="str">
        <f>UnitControlCenter!$B$45</f>
        <v>million 2023 dollars / megawatt (MW)</v>
      </c>
      <c r="G211" t="s">
        <v>2371</v>
      </c>
    </row>
    <row r="212" spans="1:10" x14ac:dyDescent="0.25">
      <c r="A212" s="295" t="s">
        <v>2348</v>
      </c>
      <c r="B212" s="295" t="s">
        <v>2352</v>
      </c>
      <c r="C212" s="20">
        <v>1</v>
      </c>
      <c r="D212" t="s">
        <v>63</v>
      </c>
      <c r="E212" t="s">
        <v>64</v>
      </c>
      <c r="F212" t="str">
        <f>UnitControlCenter!$B$45</f>
        <v>million 2023 dollars / megawatt (MW)</v>
      </c>
      <c r="G212" t="s">
        <v>2372</v>
      </c>
    </row>
    <row r="213" spans="1:10" ht="15.75" thickBot="1" x14ac:dyDescent="0.3">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2537</v>
      </c>
      <c r="B1" s="163"/>
      <c r="C1" s="156"/>
      <c r="D1" s="156"/>
    </row>
    <row r="2" spans="1:5" x14ac:dyDescent="0.25">
      <c r="A2" s="9" t="s">
        <v>2501</v>
      </c>
      <c r="B2" s="164" t="s">
        <v>2502</v>
      </c>
      <c r="C2" s="9" t="s">
        <v>2503</v>
      </c>
      <c r="D2" s="9" t="s">
        <v>2504</v>
      </c>
    </row>
    <row r="3" spans="1:5" x14ac:dyDescent="0.25">
      <c r="A3" s="340" t="s">
        <v>3591</v>
      </c>
      <c r="B3" s="343" t="s">
        <v>3593</v>
      </c>
      <c r="C3" s="341"/>
      <c r="D3" s="342" t="s">
        <v>3592</v>
      </c>
    </row>
    <row r="4" spans="1:5" x14ac:dyDescent="0.25">
      <c r="A4" t="s">
        <v>2551</v>
      </c>
      <c r="B4" s="20" t="s">
        <v>2545</v>
      </c>
      <c r="C4" s="182"/>
      <c r="D4" s="344" t="s">
        <v>3595</v>
      </c>
      <c r="E4" t="s">
        <v>3598</v>
      </c>
    </row>
    <row r="5" spans="1:5" x14ac:dyDescent="0.25">
      <c r="A5" t="s">
        <v>3602</v>
      </c>
      <c r="B5" s="165" t="s">
        <v>3603</v>
      </c>
      <c r="C5" s="345"/>
      <c r="D5" s="344" t="s">
        <v>3597</v>
      </c>
      <c r="E5" t="s">
        <v>3601</v>
      </c>
    </row>
    <row r="6" spans="1:5" x14ac:dyDescent="0.25">
      <c r="A6" t="s">
        <v>3054</v>
      </c>
      <c r="B6" s="165" t="s">
        <v>3604</v>
      </c>
      <c r="C6" s="194"/>
      <c r="D6" t="s">
        <v>3608</v>
      </c>
    </row>
    <row r="7" spans="1:5" x14ac:dyDescent="0.25">
      <c r="A7" t="s">
        <v>3609</v>
      </c>
      <c r="B7" s="165" t="s">
        <v>3610</v>
      </c>
      <c r="C7" s="347"/>
      <c r="D7" s="346" t="s">
        <v>3581</v>
      </c>
    </row>
    <row r="8" spans="1:5" x14ac:dyDescent="0.25">
      <c r="A8" t="s">
        <v>2511</v>
      </c>
      <c r="B8" s="20" t="s">
        <v>2522</v>
      </c>
      <c r="C8" s="170"/>
      <c r="D8" t="s">
        <v>437</v>
      </c>
    </row>
    <row r="9" spans="1:5" x14ac:dyDescent="0.25">
      <c r="A9" t="s">
        <v>3565</v>
      </c>
      <c r="B9" s="20" t="s">
        <v>3564</v>
      </c>
      <c r="C9" s="334"/>
      <c r="D9" t="s">
        <v>3496</v>
      </c>
    </row>
    <row r="10" spans="1:5" x14ac:dyDescent="0.25">
      <c r="A10" t="s">
        <v>2519</v>
      </c>
      <c r="B10" s="165" t="s">
        <v>2520</v>
      </c>
      <c r="C10" s="169"/>
      <c r="D10" t="s">
        <v>92</v>
      </c>
    </row>
    <row r="11" spans="1:5" x14ac:dyDescent="0.25">
      <c r="A11" t="s">
        <v>2547</v>
      </c>
      <c r="B11" s="20" t="s">
        <v>2541</v>
      </c>
      <c r="C11" s="179"/>
      <c r="D11" t="s">
        <v>91</v>
      </c>
    </row>
    <row r="12" spans="1:5" x14ac:dyDescent="0.25">
      <c r="A12" t="s">
        <v>2526</v>
      </c>
      <c r="B12" s="20" t="s">
        <v>2542</v>
      </c>
      <c r="C12" s="174"/>
      <c r="D12" t="s">
        <v>2538</v>
      </c>
    </row>
    <row r="13" spans="1:5" x14ac:dyDescent="0.25">
      <c r="A13" t="s">
        <v>2548</v>
      </c>
      <c r="B13" s="20" t="s">
        <v>2367</v>
      </c>
      <c r="C13" s="178"/>
      <c r="D13" t="s">
        <v>2539</v>
      </c>
    </row>
    <row r="14" spans="1:5" x14ac:dyDescent="0.25">
      <c r="A14" t="s">
        <v>2546</v>
      </c>
      <c r="B14" s="20" t="s">
        <v>2543</v>
      </c>
      <c r="C14" s="181"/>
      <c r="D14" t="s">
        <v>452</v>
      </c>
    </row>
    <row r="15" spans="1:5" x14ac:dyDescent="0.25">
      <c r="A15" t="s">
        <v>2527</v>
      </c>
      <c r="B15" s="20" t="s">
        <v>2523</v>
      </c>
      <c r="C15" s="173"/>
      <c r="D15" t="s">
        <v>455</v>
      </c>
    </row>
    <row r="16" spans="1:5" x14ac:dyDescent="0.25">
      <c r="A16" t="s">
        <v>2500</v>
      </c>
      <c r="B16" s="166" t="s">
        <v>2507</v>
      </c>
      <c r="C16" s="162"/>
      <c r="D16" t="s">
        <v>89</v>
      </c>
    </row>
    <row r="17" spans="1:5" x14ac:dyDescent="0.25">
      <c r="A17" t="s">
        <v>3055</v>
      </c>
      <c r="B17" t="s">
        <v>3605</v>
      </c>
      <c r="C17" s="195"/>
      <c r="D17" t="s">
        <v>3498</v>
      </c>
    </row>
    <row r="18" spans="1:5" x14ac:dyDescent="0.25">
      <c r="A18" t="s">
        <v>2528</v>
      </c>
      <c r="B18" s="20" t="s">
        <v>2524</v>
      </c>
      <c r="C18" s="175"/>
      <c r="D18" t="s">
        <v>3499</v>
      </c>
    </row>
    <row r="19" spans="1:5" x14ac:dyDescent="0.25">
      <c r="A19" t="s">
        <v>2510</v>
      </c>
      <c r="B19" s="165" t="s">
        <v>2515</v>
      </c>
      <c r="C19" s="171"/>
      <c r="D19" t="s">
        <v>2540</v>
      </c>
    </row>
    <row r="20" spans="1:5" x14ac:dyDescent="0.25">
      <c r="A20" t="s">
        <v>2550</v>
      </c>
      <c r="B20" s="20" t="s">
        <v>2544</v>
      </c>
      <c r="C20" s="180"/>
      <c r="D20" t="s">
        <v>2470</v>
      </c>
    </row>
    <row r="21" spans="1:5" x14ac:dyDescent="0.25">
      <c r="A21" t="s">
        <v>2513</v>
      </c>
      <c r="B21" s="165" t="s">
        <v>2514</v>
      </c>
      <c r="C21" s="161"/>
      <c r="D21" t="s">
        <v>2625</v>
      </c>
    </row>
    <row r="22" spans="1:5" x14ac:dyDescent="0.25">
      <c r="A22" t="s">
        <v>2593</v>
      </c>
      <c r="B22" s="165" t="s">
        <v>2595</v>
      </c>
      <c r="C22" s="183"/>
      <c r="D22" t="s">
        <v>2592</v>
      </c>
    </row>
    <row r="23" spans="1:5" x14ac:dyDescent="0.25">
      <c r="A23" t="s">
        <v>2594</v>
      </c>
      <c r="B23" s="165">
        <v>740000</v>
      </c>
      <c r="C23" s="184"/>
      <c r="D23" t="s">
        <v>2468</v>
      </c>
    </row>
    <row r="24" spans="1:5" x14ac:dyDescent="0.25">
      <c r="A24" t="s">
        <v>2529</v>
      </c>
      <c r="B24" s="20" t="s">
        <v>2525</v>
      </c>
      <c r="C24" s="176"/>
      <c r="D24" t="s">
        <v>312</v>
      </c>
    </row>
    <row r="25" spans="1:5" x14ac:dyDescent="0.25">
      <c r="A25" t="s">
        <v>3563</v>
      </c>
      <c r="B25" s="20" t="s">
        <v>3606</v>
      </c>
      <c r="C25" s="333"/>
      <c r="D25" t="s">
        <v>3495</v>
      </c>
    </row>
    <row r="26" spans="1:5" x14ac:dyDescent="0.25">
      <c r="A26" t="s">
        <v>2512</v>
      </c>
      <c r="B26" s="165" t="s">
        <v>2517</v>
      </c>
      <c r="C26" s="168"/>
      <c r="D26" t="s">
        <v>3427</v>
      </c>
    </row>
    <row r="27" spans="1:5" x14ac:dyDescent="0.25">
      <c r="A27" t="s">
        <v>3428</v>
      </c>
      <c r="B27" s="165" t="s">
        <v>3429</v>
      </c>
      <c r="C27" s="332"/>
      <c r="D27" t="s">
        <v>3426</v>
      </c>
    </row>
    <row r="28" spans="1:5" x14ac:dyDescent="0.25">
      <c r="A28" t="s">
        <v>3056</v>
      </c>
      <c r="B28" s="17" t="s">
        <v>3607</v>
      </c>
      <c r="C28" s="196"/>
      <c r="D28" t="s">
        <v>3497</v>
      </c>
    </row>
    <row r="29" spans="1:5" x14ac:dyDescent="0.25">
      <c r="A29" t="s">
        <v>2536</v>
      </c>
      <c r="B29" s="20" t="s">
        <v>2535</v>
      </c>
      <c r="C29" s="177"/>
      <c r="D29" t="s">
        <v>444</v>
      </c>
    </row>
    <row r="30" spans="1:5" x14ac:dyDescent="0.25">
      <c r="A30" t="s">
        <v>3057</v>
      </c>
      <c r="B30" s="193" t="s">
        <v>3050</v>
      </c>
      <c r="C30" s="192"/>
      <c r="D30" t="s">
        <v>3494</v>
      </c>
    </row>
    <row r="31" spans="1:5" x14ac:dyDescent="0.25">
      <c r="A31" t="s">
        <v>2506</v>
      </c>
      <c r="B31" s="165" t="s">
        <v>2516</v>
      </c>
      <c r="C31" s="167"/>
      <c r="D31" t="s">
        <v>447</v>
      </c>
    </row>
    <row r="32" spans="1:5" x14ac:dyDescent="0.25">
      <c r="A32" t="s">
        <v>3602</v>
      </c>
      <c r="B32" s="165" t="s">
        <v>3603</v>
      </c>
      <c r="C32" s="345"/>
      <c r="D32" t="s">
        <v>3596</v>
      </c>
      <c r="E32" t="s">
        <v>3600</v>
      </c>
    </row>
    <row r="33" spans="1:5" x14ac:dyDescent="0.25">
      <c r="A33" t="s">
        <v>2551</v>
      </c>
      <c r="B33" s="20" t="s">
        <v>2545</v>
      </c>
      <c r="C33" s="182"/>
      <c r="D33" s="344" t="s">
        <v>3594</v>
      </c>
      <c r="E33" t="s">
        <v>3599</v>
      </c>
    </row>
    <row r="35" spans="1:5" x14ac:dyDescent="0.25">
      <c r="A35" s="42" t="s">
        <v>2521</v>
      </c>
      <c r="B35" s="163"/>
      <c r="C35" s="156"/>
      <c r="D35" s="156"/>
    </row>
    <row r="36" spans="1:5" s="9" customFormat="1" x14ac:dyDescent="0.25">
      <c r="A36" s="9" t="s">
        <v>2501</v>
      </c>
      <c r="B36" s="164" t="s">
        <v>2502</v>
      </c>
      <c r="C36" s="9" t="s">
        <v>2503</v>
      </c>
      <c r="D36" s="9" t="s">
        <v>2585</v>
      </c>
    </row>
    <row r="37" spans="1:5" x14ac:dyDescent="0.25">
      <c r="A37" t="s">
        <v>2527</v>
      </c>
      <c r="B37" s="20" t="s">
        <v>2523</v>
      </c>
      <c r="C37" s="173"/>
      <c r="D37" t="s">
        <v>2587</v>
      </c>
    </row>
    <row r="38" spans="1:5" x14ac:dyDescent="0.25">
      <c r="A38" t="s">
        <v>2500</v>
      </c>
      <c r="B38" s="166" t="s">
        <v>2507</v>
      </c>
      <c r="C38" s="162"/>
      <c r="D38" t="s">
        <v>2586</v>
      </c>
    </row>
    <row r="39" spans="1:5" x14ac:dyDescent="0.25">
      <c r="A39" t="s">
        <v>2512</v>
      </c>
      <c r="B39" s="20" t="s">
        <v>2517</v>
      </c>
      <c r="C39" s="168"/>
      <c r="D39" t="s">
        <v>4</v>
      </c>
    </row>
    <row r="40" spans="1:5" x14ac:dyDescent="0.25">
      <c r="A40" t="s">
        <v>2526</v>
      </c>
      <c r="B40" s="20" t="s">
        <v>2542</v>
      </c>
      <c r="C40" s="174"/>
      <c r="D40" t="s">
        <v>93</v>
      </c>
    </row>
    <row r="41" spans="1:5" x14ac:dyDescent="0.25">
      <c r="A41" t="s">
        <v>2506</v>
      </c>
      <c r="B41" s="20">
        <v>969696</v>
      </c>
      <c r="C41" s="167"/>
      <c r="D41" t="s">
        <v>9</v>
      </c>
    </row>
    <row r="42" spans="1:5" x14ac:dyDescent="0.25">
      <c r="A42" t="s">
        <v>2519</v>
      </c>
      <c r="B42" s="20" t="s">
        <v>2520</v>
      </c>
      <c r="C42" s="169"/>
      <c r="D42" t="s">
        <v>2427</v>
      </c>
    </row>
    <row r="43" spans="1:5" x14ac:dyDescent="0.25">
      <c r="A43" t="s">
        <v>2528</v>
      </c>
      <c r="B43" s="20" t="s">
        <v>2524</v>
      </c>
      <c r="C43" s="175"/>
      <c r="D43" t="s">
        <v>132</v>
      </c>
    </row>
    <row r="44" spans="1:5" x14ac:dyDescent="0.25">
      <c r="A44" t="s">
        <v>2529</v>
      </c>
      <c r="B44" s="20" t="s">
        <v>2525</v>
      </c>
      <c r="C44" s="176"/>
      <c r="D44" t="s">
        <v>2436</v>
      </c>
    </row>
    <row r="45" spans="1:5" x14ac:dyDescent="0.25">
      <c r="A45" t="s">
        <v>2511</v>
      </c>
      <c r="B45" s="20" t="s">
        <v>2522</v>
      </c>
      <c r="C45" s="172"/>
      <c r="D45" t="s">
        <v>2487</v>
      </c>
    </row>
    <row r="46" spans="1:5" x14ac:dyDescent="0.25">
      <c r="A46" t="s">
        <v>2593</v>
      </c>
      <c r="B46" s="165" t="s">
        <v>2595</v>
      </c>
      <c r="C46" s="183"/>
      <c r="D46" t="s">
        <v>2794</v>
      </c>
    </row>
    <row r="48" spans="1:5" x14ac:dyDescent="0.25">
      <c r="A48" s="42" t="s">
        <v>2530</v>
      </c>
      <c r="B48" s="163"/>
      <c r="C48" s="156"/>
      <c r="D48" s="156"/>
    </row>
    <row r="49" spans="1:4" x14ac:dyDescent="0.25">
      <c r="A49" s="9" t="s">
        <v>2501</v>
      </c>
      <c r="B49" s="164" t="s">
        <v>2502</v>
      </c>
      <c r="C49" s="9" t="s">
        <v>2503</v>
      </c>
      <c r="D49" s="9" t="s">
        <v>2504</v>
      </c>
    </row>
    <row r="50" spans="1:4" x14ac:dyDescent="0.25">
      <c r="A50" t="s">
        <v>2512</v>
      </c>
      <c r="B50" s="165" t="s">
        <v>2517</v>
      </c>
      <c r="C50" s="168"/>
      <c r="D50" t="s">
        <v>2531</v>
      </c>
    </row>
    <row r="51" spans="1:4" x14ac:dyDescent="0.25">
      <c r="A51" t="s">
        <v>2506</v>
      </c>
      <c r="B51" s="20">
        <v>969696</v>
      </c>
      <c r="C51" s="167"/>
      <c r="D51" t="s">
        <v>2532</v>
      </c>
    </row>
    <row r="52" spans="1:4" x14ac:dyDescent="0.25">
      <c r="A52" t="s">
        <v>2519</v>
      </c>
      <c r="B52" s="20" t="s">
        <v>2520</v>
      </c>
      <c r="C52" s="169"/>
      <c r="D52" t="s">
        <v>2533</v>
      </c>
    </row>
    <row r="53" spans="1:4" x14ac:dyDescent="0.25">
      <c r="A53" t="s">
        <v>2593</v>
      </c>
      <c r="B53" s="165" t="s">
        <v>2595</v>
      </c>
      <c r="C53" s="183"/>
      <c r="D53" t="s">
        <v>2795</v>
      </c>
    </row>
    <row r="55" spans="1:4" x14ac:dyDescent="0.25">
      <c r="A55" s="42" t="s">
        <v>2534</v>
      </c>
      <c r="B55" s="163"/>
      <c r="C55" s="156"/>
      <c r="D55" s="156"/>
    </row>
    <row r="56" spans="1:4" x14ac:dyDescent="0.25">
      <c r="A56" s="9" t="s">
        <v>2501</v>
      </c>
      <c r="B56" s="164" t="s">
        <v>2502</v>
      </c>
      <c r="C56" s="9" t="s">
        <v>2503</v>
      </c>
      <c r="D56" s="9" t="s">
        <v>2504</v>
      </c>
    </row>
    <row r="57" spans="1:4" x14ac:dyDescent="0.25">
      <c r="A57" t="s">
        <v>2519</v>
      </c>
      <c r="B57" s="20" t="s">
        <v>2520</v>
      </c>
      <c r="C57" s="169"/>
      <c r="D57" t="s">
        <v>2238</v>
      </c>
    </row>
    <row r="58" spans="1:4" x14ac:dyDescent="0.25">
      <c r="A58" t="s">
        <v>2513</v>
      </c>
      <c r="B58" s="165" t="s">
        <v>2514</v>
      </c>
      <c r="C58" s="161"/>
      <c r="D58" t="s">
        <v>847</v>
      </c>
    </row>
    <row r="59" spans="1:4" x14ac:dyDescent="0.25">
      <c r="A59" t="s">
        <v>2512</v>
      </c>
      <c r="B59" s="165" t="s">
        <v>2517</v>
      </c>
      <c r="C59" s="168"/>
      <c r="D59" t="s">
        <v>2236</v>
      </c>
    </row>
    <row r="60" spans="1:4" x14ac:dyDescent="0.25">
      <c r="A60" t="s">
        <v>2506</v>
      </c>
      <c r="B60" s="165" t="s">
        <v>2516</v>
      </c>
      <c r="C60" s="167"/>
      <c r="D60" t="s">
        <v>2220</v>
      </c>
    </row>
    <row r="61" spans="1:4" x14ac:dyDescent="0.25">
      <c r="B61" s="165"/>
    </row>
    <row r="62" spans="1:4" x14ac:dyDescent="0.25">
      <c r="A62" s="42" t="s">
        <v>2671</v>
      </c>
      <c r="B62" s="163"/>
      <c r="C62" s="156"/>
      <c r="D62" s="156"/>
    </row>
    <row r="63" spans="1:4" x14ac:dyDescent="0.25">
      <c r="A63" s="9" t="s">
        <v>2501</v>
      </c>
      <c r="B63" s="164" t="s">
        <v>2502</v>
      </c>
      <c r="C63" s="9" t="s">
        <v>2503</v>
      </c>
      <c r="D63" s="9" t="s">
        <v>2504</v>
      </c>
    </row>
    <row r="64" spans="1:4" x14ac:dyDescent="0.25">
      <c r="A64" t="s">
        <v>2512</v>
      </c>
      <c r="B64" s="165" t="s">
        <v>2517</v>
      </c>
      <c r="C64" s="168"/>
      <c r="D64" t="s">
        <v>2563</v>
      </c>
    </row>
    <row r="65" spans="1:4" x14ac:dyDescent="0.25">
      <c r="A65" t="s">
        <v>2527</v>
      </c>
      <c r="B65" s="20" t="s">
        <v>2523</v>
      </c>
      <c r="C65" s="173"/>
      <c r="D65" t="s">
        <v>2564</v>
      </c>
    </row>
    <row r="66" spans="1:4" x14ac:dyDescent="0.25">
      <c r="A66" t="s">
        <v>2526</v>
      </c>
      <c r="B66" s="20" t="s">
        <v>2542</v>
      </c>
      <c r="C66" s="174"/>
      <c r="D66" t="s">
        <v>2565</v>
      </c>
    </row>
    <row r="67" spans="1:4" x14ac:dyDescent="0.25">
      <c r="A67" t="s">
        <v>2519</v>
      </c>
      <c r="B67" s="165" t="s">
        <v>2520</v>
      </c>
      <c r="C67" s="169"/>
      <c r="D67" t="s">
        <v>2566</v>
      </c>
    </row>
    <row r="68" spans="1:4" x14ac:dyDescent="0.25">
      <c r="A68" t="s">
        <v>2513</v>
      </c>
      <c r="B68" s="165" t="s">
        <v>2514</v>
      </c>
      <c r="C68" s="161"/>
      <c r="D68" t="s">
        <v>2567</v>
      </c>
    </row>
    <row r="70" spans="1:4" x14ac:dyDescent="0.25">
      <c r="A70" s="42" t="s">
        <v>2940</v>
      </c>
      <c r="B70" s="163"/>
      <c r="C70" s="156"/>
      <c r="D70" s="156"/>
    </row>
    <row r="71" spans="1:4" x14ac:dyDescent="0.25">
      <c r="A71" s="9" t="s">
        <v>2501</v>
      </c>
      <c r="B71" s="164" t="s">
        <v>2502</v>
      </c>
      <c r="C71" s="9" t="s">
        <v>2503</v>
      </c>
      <c r="D71" s="9" t="s">
        <v>2504</v>
      </c>
    </row>
    <row r="72" spans="1:4" x14ac:dyDescent="0.25">
      <c r="A72" t="s">
        <v>2527</v>
      </c>
      <c r="B72" s="20" t="s">
        <v>2523</v>
      </c>
      <c r="C72" s="173"/>
      <c r="D72" t="s">
        <v>2930</v>
      </c>
    </row>
    <row r="73" spans="1:4" x14ac:dyDescent="0.25">
      <c r="A73" t="s">
        <v>2512</v>
      </c>
      <c r="B73" s="165" t="s">
        <v>2517</v>
      </c>
      <c r="C73" s="168"/>
      <c r="D73" t="s">
        <v>2929</v>
      </c>
    </row>
    <row r="74" spans="1:4" x14ac:dyDescent="0.25">
      <c r="A74" t="s">
        <v>2511</v>
      </c>
      <c r="B74" s="20" t="s">
        <v>2522</v>
      </c>
      <c r="C74" s="172"/>
      <c r="D74" t="s">
        <v>2926</v>
      </c>
    </row>
    <row r="75" spans="1:4" x14ac:dyDescent="0.25">
      <c r="A75" t="s">
        <v>2551</v>
      </c>
      <c r="B75" s="20" t="s">
        <v>2545</v>
      </c>
      <c r="C75" s="182"/>
      <c r="D75" t="s">
        <v>2927</v>
      </c>
    </row>
    <row r="76" spans="1:4" x14ac:dyDescent="0.25">
      <c r="A76" t="s">
        <v>2529</v>
      </c>
      <c r="B76" s="20" t="s">
        <v>2525</v>
      </c>
      <c r="C76" s="176"/>
      <c r="D76" t="s">
        <v>2928</v>
      </c>
    </row>
    <row r="78" spans="1:4" x14ac:dyDescent="0.25">
      <c r="A78" s="42" t="s">
        <v>3014</v>
      </c>
      <c r="B78" s="163"/>
      <c r="C78" s="156"/>
      <c r="D78" s="156"/>
    </row>
    <row r="79" spans="1:4" x14ac:dyDescent="0.25">
      <c r="A79" s="9" t="s">
        <v>2501</v>
      </c>
      <c r="B79" s="164" t="s">
        <v>2502</v>
      </c>
      <c r="C79" s="9" t="s">
        <v>2503</v>
      </c>
      <c r="D79" s="9" t="s">
        <v>2504</v>
      </c>
    </row>
    <row r="80" spans="1:4" x14ac:dyDescent="0.25">
      <c r="A80" t="s">
        <v>2593</v>
      </c>
      <c r="B80" s="165" t="s">
        <v>2595</v>
      </c>
      <c r="C80" s="183"/>
      <c r="D80" t="s">
        <v>2947</v>
      </c>
    </row>
    <row r="81" spans="1:4" x14ac:dyDescent="0.25">
      <c r="A81" t="s">
        <v>2527</v>
      </c>
      <c r="B81" s="20" t="s">
        <v>2523</v>
      </c>
      <c r="C81" s="173"/>
      <c r="D81" t="s">
        <v>2948</v>
      </c>
    </row>
    <row r="82" spans="1:4" x14ac:dyDescent="0.25">
      <c r="A82" t="s">
        <v>2529</v>
      </c>
      <c r="B82" s="20" t="s">
        <v>2525</v>
      </c>
      <c r="C82" s="176"/>
      <c r="D82" t="s">
        <v>459</v>
      </c>
    </row>
    <row r="83" spans="1:4" x14ac:dyDescent="0.25">
      <c r="A83" t="s">
        <v>2528</v>
      </c>
      <c r="B83" s="20" t="s">
        <v>2524</v>
      </c>
      <c r="C83" s="175"/>
      <c r="D83" t="s">
        <v>2949</v>
      </c>
    </row>
    <row r="84" spans="1:4" x14ac:dyDescent="0.25">
      <c r="A84" t="s">
        <v>2526</v>
      </c>
      <c r="B84" s="20" t="s">
        <v>2542</v>
      </c>
      <c r="C84" s="174"/>
      <c r="D84" t="s">
        <v>2950</v>
      </c>
    </row>
    <row r="85" spans="1:4" x14ac:dyDescent="0.25">
      <c r="A85" t="s">
        <v>2506</v>
      </c>
      <c r="B85" s="165" t="s">
        <v>2516</v>
      </c>
      <c r="C85" s="167"/>
      <c r="D85" t="s">
        <v>264</v>
      </c>
    </row>
    <row r="86" spans="1:4" x14ac:dyDescent="0.25">
      <c r="A86" t="s">
        <v>2512</v>
      </c>
      <c r="B86" s="165" t="s">
        <v>2517</v>
      </c>
      <c r="C86" s="168"/>
      <c r="D86" t="s">
        <v>2951</v>
      </c>
    </row>
    <row r="87" spans="1:4" x14ac:dyDescent="0.25">
      <c r="A87" t="s">
        <v>2519</v>
      </c>
      <c r="B87" s="165" t="s">
        <v>2520</v>
      </c>
      <c r="C87" s="169"/>
      <c r="D87" t="s">
        <v>2952</v>
      </c>
    </row>
    <row r="88" spans="1:4" x14ac:dyDescent="0.25">
      <c r="A88" t="s">
        <v>2511</v>
      </c>
      <c r="B88" s="20" t="s">
        <v>2522</v>
      </c>
      <c r="C88" s="172"/>
      <c r="D88" t="s">
        <v>2953</v>
      </c>
    </row>
    <row r="89" spans="1:4" x14ac:dyDescent="0.25">
      <c r="A89" t="s">
        <v>2513</v>
      </c>
      <c r="B89" s="165" t="s">
        <v>2514</v>
      </c>
      <c r="C89" s="161"/>
      <c r="D89" t="s">
        <v>2567</v>
      </c>
    </row>
    <row r="90" spans="1:4" x14ac:dyDescent="0.25">
      <c r="B90" s="165"/>
    </row>
    <row r="91" spans="1:4" x14ac:dyDescent="0.25">
      <c r="A91" s="42" t="s">
        <v>2912</v>
      </c>
      <c r="B91" s="163"/>
      <c r="C91" s="156"/>
      <c r="D91" s="156"/>
    </row>
    <row r="92" spans="1:4" x14ac:dyDescent="0.25">
      <c r="A92" s="9" t="s">
        <v>2501</v>
      </c>
      <c r="B92" s="164" t="s">
        <v>2502</v>
      </c>
      <c r="C92" s="9" t="s">
        <v>2503</v>
      </c>
      <c r="D92" s="9" t="s">
        <v>2504</v>
      </c>
    </row>
    <row r="93" spans="1:4" x14ac:dyDescent="0.25">
      <c r="A93" t="s">
        <v>2512</v>
      </c>
      <c r="B93" s="165" t="s">
        <v>2517</v>
      </c>
      <c r="C93" s="168"/>
      <c r="D93" t="s">
        <v>2860</v>
      </c>
    </row>
    <row r="94" spans="1:4" x14ac:dyDescent="0.25">
      <c r="A94" t="s">
        <v>2527</v>
      </c>
      <c r="B94" s="20" t="s">
        <v>2523</v>
      </c>
      <c r="C94" s="173"/>
      <c r="D94" t="s">
        <v>2861</v>
      </c>
    </row>
    <row r="95" spans="1:4" x14ac:dyDescent="0.25">
      <c r="A95" t="s">
        <v>2526</v>
      </c>
      <c r="B95" s="20" t="s">
        <v>2542</v>
      </c>
      <c r="C95" s="174"/>
      <c r="D95" t="s">
        <v>2862</v>
      </c>
    </row>
    <row r="96" spans="1:4" x14ac:dyDescent="0.25">
      <c r="A96" t="s">
        <v>2513</v>
      </c>
      <c r="B96" s="165" t="s">
        <v>2514</v>
      </c>
      <c r="C96" s="161"/>
      <c r="D96" t="s">
        <v>2567</v>
      </c>
    </row>
    <row r="98" spans="1:4" x14ac:dyDescent="0.25">
      <c r="A98" s="42" t="s">
        <v>3266</v>
      </c>
      <c r="B98" s="163"/>
      <c r="C98" s="156"/>
      <c r="D98" s="156"/>
    </row>
    <row r="99" spans="1:4" x14ac:dyDescent="0.25">
      <c r="A99" s="9" t="s">
        <v>2501</v>
      </c>
      <c r="B99" s="164" t="s">
        <v>2502</v>
      </c>
      <c r="C99" s="9" t="s">
        <v>2503</v>
      </c>
      <c r="D99" s="9" t="s">
        <v>2504</v>
      </c>
    </row>
    <row r="100" spans="1:4" x14ac:dyDescent="0.25">
      <c r="A100" t="s">
        <v>2547</v>
      </c>
      <c r="B100" s="20" t="s">
        <v>2541</v>
      </c>
      <c r="C100" s="179"/>
      <c r="D100" t="s">
        <v>3135</v>
      </c>
    </row>
    <row r="101" spans="1:4" x14ac:dyDescent="0.25">
      <c r="A101" t="s">
        <v>2519</v>
      </c>
      <c r="B101" s="165" t="s">
        <v>2520</v>
      </c>
      <c r="C101" s="169"/>
      <c r="D101" t="s">
        <v>3136</v>
      </c>
    </row>
    <row r="103" spans="1:4" x14ac:dyDescent="0.25">
      <c r="A103" s="42" t="s">
        <v>3137</v>
      </c>
      <c r="B103" s="163"/>
      <c r="C103" s="156"/>
      <c r="D103" s="156"/>
    </row>
    <row r="104" spans="1:4" x14ac:dyDescent="0.25">
      <c r="A104" s="9" t="s">
        <v>2501</v>
      </c>
      <c r="B104" s="164" t="s">
        <v>2502</v>
      </c>
      <c r="C104" s="9" t="s">
        <v>2503</v>
      </c>
      <c r="D104" s="9" t="s">
        <v>2504</v>
      </c>
    </row>
    <row r="105" spans="1:4" x14ac:dyDescent="0.25">
      <c r="A105" t="s">
        <v>2512</v>
      </c>
      <c r="B105" s="165" t="s">
        <v>2517</v>
      </c>
      <c r="C105" s="168"/>
      <c r="D105" t="s">
        <v>3138</v>
      </c>
    </row>
    <row r="106" spans="1:4" x14ac:dyDescent="0.25">
      <c r="A106" t="s">
        <v>2526</v>
      </c>
      <c r="B106" s="20" t="s">
        <v>2542</v>
      </c>
      <c r="C106" s="174"/>
      <c r="D106" t="s">
        <v>3139</v>
      </c>
    </row>
    <row r="107" spans="1:4" x14ac:dyDescent="0.25">
      <c r="A107" t="s">
        <v>2519</v>
      </c>
      <c r="B107" s="165" t="s">
        <v>2520</v>
      </c>
      <c r="C107" s="169"/>
      <c r="D107" t="s">
        <v>3140</v>
      </c>
    </row>
    <row r="108" spans="1:4" x14ac:dyDescent="0.25">
      <c r="A108" t="s">
        <v>2527</v>
      </c>
      <c r="B108" s="20" t="s">
        <v>2523</v>
      </c>
      <c r="C108" s="173"/>
      <c r="D108" t="s">
        <v>3141</v>
      </c>
    </row>
    <row r="110" spans="1:4" x14ac:dyDescent="0.25">
      <c r="A110" s="42" t="s">
        <v>3142</v>
      </c>
      <c r="B110" s="163"/>
      <c r="C110" s="156"/>
      <c r="D110" s="156"/>
    </row>
    <row r="111" spans="1:4" x14ac:dyDescent="0.25">
      <c r="A111" s="9" t="s">
        <v>2501</v>
      </c>
      <c r="B111" s="164" t="s">
        <v>2502</v>
      </c>
      <c r="C111" s="9" t="s">
        <v>2503</v>
      </c>
      <c r="D111" s="9" t="s">
        <v>2504</v>
      </c>
    </row>
    <row r="112" spans="1:4" x14ac:dyDescent="0.25">
      <c r="A112" t="s">
        <v>2551</v>
      </c>
      <c r="B112" s="20" t="s">
        <v>2545</v>
      </c>
      <c r="C112" s="182"/>
      <c r="D112" t="s">
        <v>3143</v>
      </c>
    </row>
    <row r="113" spans="1:4" x14ac:dyDescent="0.25">
      <c r="A113" t="s">
        <v>2528</v>
      </c>
      <c r="B113" s="20" t="s">
        <v>2524</v>
      </c>
      <c r="C113" s="175"/>
      <c r="D113" t="s">
        <v>3144</v>
      </c>
    </row>
    <row r="115" spans="1:4" x14ac:dyDescent="0.25">
      <c r="A115" s="42" t="s">
        <v>3145</v>
      </c>
      <c r="B115" s="163"/>
      <c r="C115" s="156"/>
      <c r="D115" s="156"/>
    </row>
    <row r="116" spans="1:4" x14ac:dyDescent="0.25">
      <c r="A116" s="9" t="s">
        <v>2501</v>
      </c>
      <c r="B116" s="164" t="s">
        <v>2502</v>
      </c>
      <c r="C116" s="9" t="s">
        <v>2503</v>
      </c>
      <c r="D116" s="9" t="s">
        <v>2504</v>
      </c>
    </row>
    <row r="117" spans="1:4" x14ac:dyDescent="0.25">
      <c r="A117" t="s">
        <v>2547</v>
      </c>
      <c r="B117" s="20" t="s">
        <v>2541</v>
      </c>
      <c r="C117" s="179"/>
      <c r="D117" t="s">
        <v>3146</v>
      </c>
    </row>
    <row r="118" spans="1:4" x14ac:dyDescent="0.25">
      <c r="A118" t="s">
        <v>2527</v>
      </c>
      <c r="B118" s="20" t="s">
        <v>2523</v>
      </c>
      <c r="C118" s="173"/>
      <c r="D118" t="s">
        <v>3147</v>
      </c>
    </row>
    <row r="119" spans="1:4" x14ac:dyDescent="0.25">
      <c r="A119" t="s">
        <v>2529</v>
      </c>
      <c r="B119" s="20" t="s">
        <v>2525</v>
      </c>
      <c r="C119" s="176"/>
      <c r="D119" t="s">
        <v>3148</v>
      </c>
    </row>
    <row r="120" spans="1:4" x14ac:dyDescent="0.25">
      <c r="A120" t="s">
        <v>2519</v>
      </c>
      <c r="B120" s="165" t="s">
        <v>2520</v>
      </c>
      <c r="C120" s="169"/>
      <c r="D120" t="s">
        <v>3149</v>
      </c>
    </row>
    <row r="121" spans="1:4" x14ac:dyDescent="0.25">
      <c r="A121" t="s">
        <v>2526</v>
      </c>
      <c r="B121" s="20" t="s">
        <v>2542</v>
      </c>
      <c r="C121" s="174"/>
      <c r="D121" t="s">
        <v>3150</v>
      </c>
    </row>
    <row r="122" spans="1:4" x14ac:dyDescent="0.25">
      <c r="A122" t="s">
        <v>2506</v>
      </c>
      <c r="B122" s="165" t="s">
        <v>2516</v>
      </c>
      <c r="C122" s="167"/>
      <c r="D122" t="s">
        <v>3151</v>
      </c>
    </row>
    <row r="123" spans="1:4" x14ac:dyDescent="0.25">
      <c r="A123" t="s">
        <v>2512</v>
      </c>
      <c r="B123" s="165" t="s">
        <v>2517</v>
      </c>
      <c r="C123" s="168"/>
      <c r="D123" t="s">
        <v>3152</v>
      </c>
    </row>
    <row r="125" spans="1:4" x14ac:dyDescent="0.25">
      <c r="A125" s="42" t="s">
        <v>2874</v>
      </c>
      <c r="B125" s="163"/>
      <c r="C125" s="156"/>
      <c r="D125" s="156"/>
    </row>
    <row r="126" spans="1:4" x14ac:dyDescent="0.25">
      <c r="A126" s="9" t="s">
        <v>2501</v>
      </c>
      <c r="B126" s="164" t="s">
        <v>2502</v>
      </c>
      <c r="C126" s="9" t="s">
        <v>2503</v>
      </c>
      <c r="D126" s="9" t="s">
        <v>2504</v>
      </c>
    </row>
    <row r="127" spans="1:4" x14ac:dyDescent="0.25">
      <c r="A127" t="s">
        <v>2527</v>
      </c>
      <c r="B127" s="20" t="s">
        <v>2523</v>
      </c>
      <c r="C127" s="173"/>
      <c r="D127" t="s">
        <v>2875</v>
      </c>
    </row>
    <row r="128" spans="1:4" x14ac:dyDescent="0.25">
      <c r="A128" t="s">
        <v>2519</v>
      </c>
      <c r="B128" s="165" t="s">
        <v>2520</v>
      </c>
      <c r="C128" s="169"/>
      <c r="D128" t="s">
        <v>2876</v>
      </c>
    </row>
    <row r="129" spans="1:4" x14ac:dyDescent="0.25">
      <c r="A129" t="s">
        <v>2513</v>
      </c>
      <c r="B129" s="165" t="s">
        <v>2514</v>
      </c>
      <c r="C129" s="161"/>
      <c r="D129" t="s">
        <v>2567</v>
      </c>
    </row>
    <row r="130" spans="1:4" x14ac:dyDescent="0.25">
      <c r="B130" s="165"/>
    </row>
    <row r="131" spans="1:4" x14ac:dyDescent="0.25">
      <c r="A131" s="42" t="s">
        <v>2913</v>
      </c>
      <c r="B131" s="163"/>
      <c r="C131" s="156"/>
      <c r="D131" s="156"/>
    </row>
    <row r="132" spans="1:4" x14ac:dyDescent="0.25">
      <c r="A132" s="9" t="s">
        <v>2501</v>
      </c>
      <c r="B132" s="164" t="s">
        <v>2502</v>
      </c>
      <c r="C132" s="9" t="s">
        <v>2503</v>
      </c>
      <c r="D132" s="9" t="s">
        <v>2504</v>
      </c>
    </row>
    <row r="133" spans="1:4" x14ac:dyDescent="0.25">
      <c r="A133" t="s">
        <v>2512</v>
      </c>
      <c r="B133" s="165" t="s">
        <v>2517</v>
      </c>
      <c r="C133" s="168"/>
      <c r="D133" t="s">
        <v>2914</v>
      </c>
    </row>
    <row r="134" spans="1:4" x14ac:dyDescent="0.25">
      <c r="A134" t="s">
        <v>2551</v>
      </c>
      <c r="B134" s="20" t="s">
        <v>2545</v>
      </c>
      <c r="C134" s="182"/>
      <c r="D134" t="s">
        <v>2915</v>
      </c>
    </row>
    <row r="135" spans="1:4" x14ac:dyDescent="0.25">
      <c r="A135" t="s">
        <v>2529</v>
      </c>
      <c r="B135" s="20" t="s">
        <v>2525</v>
      </c>
      <c r="C135" s="176"/>
      <c r="D135" t="s">
        <v>2916</v>
      </c>
    </row>
    <row r="136" spans="1:4" x14ac:dyDescent="0.25">
      <c r="A136" t="s">
        <v>2513</v>
      </c>
      <c r="B136" s="165" t="s">
        <v>2514</v>
      </c>
      <c r="C136" s="161"/>
      <c r="D136" t="s">
        <v>2567</v>
      </c>
    </row>
    <row r="138" spans="1:4" x14ac:dyDescent="0.25">
      <c r="A138" s="42" t="s">
        <v>2569</v>
      </c>
      <c r="B138" s="163"/>
      <c r="C138" s="156"/>
      <c r="D138" s="156"/>
    </row>
    <row r="139" spans="1:4" x14ac:dyDescent="0.25">
      <c r="A139" s="9" t="s">
        <v>2501</v>
      </c>
      <c r="B139" s="164" t="s">
        <v>2502</v>
      </c>
      <c r="C139" s="9" t="s">
        <v>2503</v>
      </c>
      <c r="D139" s="9" t="s">
        <v>2504</v>
      </c>
    </row>
    <row r="140" spans="1:4" x14ac:dyDescent="0.25">
      <c r="A140" t="s">
        <v>2513</v>
      </c>
      <c r="B140" s="165" t="s">
        <v>2514</v>
      </c>
      <c r="C140" s="161"/>
      <c r="D140" t="s">
        <v>2570</v>
      </c>
    </row>
    <row r="141" spans="1:4" x14ac:dyDescent="0.25">
      <c r="A141" t="s">
        <v>2527</v>
      </c>
      <c r="B141" s="20" t="s">
        <v>2523</v>
      </c>
      <c r="C141" s="173"/>
      <c r="D141" t="s">
        <v>2571</v>
      </c>
    </row>
    <row r="142" spans="1:4" x14ac:dyDescent="0.25">
      <c r="A142" t="s">
        <v>2529</v>
      </c>
      <c r="B142" s="20" t="s">
        <v>2525</v>
      </c>
      <c r="C142" s="176"/>
      <c r="D142" t="s">
        <v>2663</v>
      </c>
    </row>
    <row r="143" spans="1:4" x14ac:dyDescent="0.25">
      <c r="A143" t="s">
        <v>2528</v>
      </c>
      <c r="B143" s="20" t="s">
        <v>2524</v>
      </c>
      <c r="C143" s="175"/>
      <c r="D143" t="s">
        <v>2572</v>
      </c>
    </row>
    <row r="144" spans="1:4" x14ac:dyDescent="0.25">
      <c r="A144" t="s">
        <v>2526</v>
      </c>
      <c r="B144" s="20" t="s">
        <v>2542</v>
      </c>
      <c r="C144" s="174"/>
      <c r="D144" t="s">
        <v>2573</v>
      </c>
    </row>
    <row r="145" spans="1:4" x14ac:dyDescent="0.25">
      <c r="A145" t="s">
        <v>2506</v>
      </c>
      <c r="B145" s="165" t="s">
        <v>2516</v>
      </c>
      <c r="C145" s="167"/>
      <c r="D145" t="s">
        <v>2574</v>
      </c>
    </row>
    <row r="146" spans="1:4" x14ac:dyDescent="0.25">
      <c r="A146" t="s">
        <v>2512</v>
      </c>
      <c r="B146" s="165" t="s">
        <v>2517</v>
      </c>
      <c r="C146" s="168"/>
      <c r="D146" t="s">
        <v>2575</v>
      </c>
    </row>
    <row r="147" spans="1:4" x14ac:dyDescent="0.25">
      <c r="A147" t="s">
        <v>2519</v>
      </c>
      <c r="B147" s="165" t="s">
        <v>2520</v>
      </c>
      <c r="C147" s="169"/>
      <c r="D147" t="s">
        <v>2576</v>
      </c>
    </row>
    <row r="148" spans="1:4" x14ac:dyDescent="0.25">
      <c r="A148" t="s">
        <v>2511</v>
      </c>
      <c r="B148" s="20" t="s">
        <v>2522</v>
      </c>
      <c r="C148" s="172"/>
      <c r="D148" t="s">
        <v>2577</v>
      </c>
    </row>
    <row r="150" spans="1:4" x14ac:dyDescent="0.25">
      <c r="A150" s="42" t="s">
        <v>2568</v>
      </c>
      <c r="B150" s="163"/>
      <c r="C150" s="156"/>
      <c r="D150" s="156"/>
    </row>
    <row r="151" spans="1:4" x14ac:dyDescent="0.25">
      <c r="A151" s="9" t="s">
        <v>2501</v>
      </c>
      <c r="B151" s="164" t="s">
        <v>2502</v>
      </c>
      <c r="C151" s="9" t="s">
        <v>2503</v>
      </c>
      <c r="D151" s="9" t="s">
        <v>2504</v>
      </c>
    </row>
    <row r="152" spans="1:4" x14ac:dyDescent="0.25">
      <c r="A152" t="s">
        <v>2519</v>
      </c>
      <c r="B152" s="165" t="s">
        <v>2520</v>
      </c>
      <c r="C152" s="169"/>
      <c r="D152" t="s">
        <v>2681</v>
      </c>
    </row>
    <row r="153" spans="1:4" x14ac:dyDescent="0.25">
      <c r="A153" t="s">
        <v>2526</v>
      </c>
      <c r="B153" s="20" t="s">
        <v>2542</v>
      </c>
      <c r="C153" s="174"/>
      <c r="D153" t="s">
        <v>2682</v>
      </c>
    </row>
    <row r="154" spans="1:4" x14ac:dyDescent="0.25">
      <c r="A154" t="s">
        <v>2512</v>
      </c>
      <c r="B154" s="165" t="s">
        <v>2517</v>
      </c>
      <c r="C154" s="168"/>
      <c r="D154" t="s">
        <v>2672</v>
      </c>
    </row>
    <row r="155" spans="1:4" x14ac:dyDescent="0.25">
      <c r="A155" t="s">
        <v>2527</v>
      </c>
      <c r="B155" s="20" t="s">
        <v>2523</v>
      </c>
      <c r="C155" s="173"/>
      <c r="D155" t="s">
        <v>2673</v>
      </c>
    </row>
    <row r="156" spans="1:4" x14ac:dyDescent="0.25">
      <c r="A156" t="s">
        <v>2513</v>
      </c>
      <c r="B156" s="165" t="s">
        <v>2514</v>
      </c>
      <c r="C156" s="161"/>
      <c r="D156" t="s">
        <v>2567</v>
      </c>
    </row>
    <row r="158" spans="1:4" x14ac:dyDescent="0.25">
      <c r="A158" s="42" t="s">
        <v>2505</v>
      </c>
      <c r="B158" s="163"/>
      <c r="C158" s="156"/>
      <c r="D158" s="156"/>
    </row>
    <row r="159" spans="1:4" x14ac:dyDescent="0.25">
      <c r="A159" s="9" t="s">
        <v>2501</v>
      </c>
      <c r="B159" s="164" t="s">
        <v>2502</v>
      </c>
      <c r="C159" s="9" t="s">
        <v>2503</v>
      </c>
      <c r="D159" s="9" t="s">
        <v>2504</v>
      </c>
    </row>
    <row r="160" spans="1:4" x14ac:dyDescent="0.25">
      <c r="A160" t="s">
        <v>2526</v>
      </c>
      <c r="B160" s="20" t="s">
        <v>2542</v>
      </c>
      <c r="C160" s="174"/>
      <c r="D160" t="s">
        <v>2246</v>
      </c>
    </row>
    <row r="161" spans="1:4" x14ac:dyDescent="0.25">
      <c r="A161" t="s">
        <v>2506</v>
      </c>
      <c r="B161" s="165" t="s">
        <v>2516</v>
      </c>
      <c r="C161" s="167"/>
      <c r="D161" t="s">
        <v>2248</v>
      </c>
    </row>
    <row r="162" spans="1:4" x14ac:dyDescent="0.25">
      <c r="A162" t="s">
        <v>2512</v>
      </c>
      <c r="B162" s="165" t="s">
        <v>2517</v>
      </c>
      <c r="C162" s="168"/>
      <c r="D162" t="s">
        <v>2247</v>
      </c>
    </row>
    <row r="163" spans="1:4" x14ac:dyDescent="0.25">
      <c r="A163" t="s">
        <v>2511</v>
      </c>
      <c r="B163" s="20" t="s">
        <v>2522</v>
      </c>
      <c r="C163" s="170"/>
      <c r="D163" t="s">
        <v>2508</v>
      </c>
    </row>
    <row r="164" spans="1:4" x14ac:dyDescent="0.25">
      <c r="A164" t="s">
        <v>2527</v>
      </c>
      <c r="B164" s="20" t="s">
        <v>2523</v>
      </c>
      <c r="C164" s="173"/>
      <c r="D164" t="s">
        <v>2509</v>
      </c>
    </row>
    <row r="165" spans="1:4" x14ac:dyDescent="0.25">
      <c r="A165" t="s">
        <v>2513</v>
      </c>
      <c r="B165" s="165" t="s">
        <v>2514</v>
      </c>
      <c r="C165" s="161"/>
      <c r="D165" t="s">
        <v>2249</v>
      </c>
    </row>
    <row r="166" spans="1:4" x14ac:dyDescent="0.25">
      <c r="A166" t="s">
        <v>2519</v>
      </c>
      <c r="B166" s="165" t="s">
        <v>2520</v>
      </c>
      <c r="C166" s="169"/>
      <c r="D166" t="s">
        <v>2518</v>
      </c>
    </row>
    <row r="168" spans="1:4" x14ac:dyDescent="0.25">
      <c r="A168" s="42" t="s">
        <v>2552</v>
      </c>
      <c r="B168" s="163"/>
      <c r="C168" s="156"/>
      <c r="D168" s="156"/>
    </row>
    <row r="169" spans="1:4" x14ac:dyDescent="0.25">
      <c r="A169" s="9" t="s">
        <v>2501</v>
      </c>
      <c r="B169" s="164" t="s">
        <v>2502</v>
      </c>
      <c r="C169" s="9" t="s">
        <v>2503</v>
      </c>
      <c r="D169" s="9" t="s">
        <v>2504</v>
      </c>
    </row>
    <row r="170" spans="1:4" x14ac:dyDescent="0.25">
      <c r="A170" t="s">
        <v>2512</v>
      </c>
      <c r="B170" s="165" t="s">
        <v>2517</v>
      </c>
      <c r="C170" s="168"/>
      <c r="D170" t="s">
        <v>144</v>
      </c>
    </row>
    <row r="171" spans="1:4" x14ac:dyDescent="0.25">
      <c r="A171" t="s">
        <v>2500</v>
      </c>
      <c r="B171" s="166" t="s">
        <v>2507</v>
      </c>
      <c r="C171" s="162"/>
      <c r="D171" t="s">
        <v>2554</v>
      </c>
    </row>
    <row r="172" spans="1:4" x14ac:dyDescent="0.25">
      <c r="A172" t="s">
        <v>2551</v>
      </c>
      <c r="B172" s="20" t="s">
        <v>2545</v>
      </c>
      <c r="C172" s="182"/>
      <c r="D172" t="s">
        <v>2561</v>
      </c>
    </row>
    <row r="173" spans="1:4" x14ac:dyDescent="0.25">
      <c r="A173" t="s">
        <v>2519</v>
      </c>
      <c r="B173" s="165" t="s">
        <v>2520</v>
      </c>
      <c r="C173" s="169"/>
      <c r="D173" t="s">
        <v>2555</v>
      </c>
    </row>
    <row r="174" spans="1:4" x14ac:dyDescent="0.25">
      <c r="A174" t="s">
        <v>2528</v>
      </c>
      <c r="B174" s="20" t="s">
        <v>2524</v>
      </c>
      <c r="C174" s="175"/>
      <c r="D174" t="s">
        <v>2556</v>
      </c>
    </row>
    <row r="175" spans="1:4" x14ac:dyDescent="0.25">
      <c r="A175" t="s">
        <v>2527</v>
      </c>
      <c r="B175" s="20" t="s">
        <v>2523</v>
      </c>
      <c r="C175" s="173"/>
      <c r="D175" t="s">
        <v>2557</v>
      </c>
    </row>
    <row r="176" spans="1:4" x14ac:dyDescent="0.25">
      <c r="A176" t="s">
        <v>2546</v>
      </c>
      <c r="B176" s="20" t="s">
        <v>2543</v>
      </c>
      <c r="C176" s="181"/>
      <c r="D176" t="s">
        <v>2558</v>
      </c>
    </row>
    <row r="177" spans="1:4" x14ac:dyDescent="0.25">
      <c r="A177" t="s">
        <v>2513</v>
      </c>
      <c r="B177" s="165" t="s">
        <v>2514</v>
      </c>
      <c r="C177" s="161"/>
      <c r="D177" t="s">
        <v>2562</v>
      </c>
    </row>
    <row r="178" spans="1:4" x14ac:dyDescent="0.25">
      <c r="A178" t="s">
        <v>2526</v>
      </c>
      <c r="B178" s="20" t="s">
        <v>2542</v>
      </c>
      <c r="C178" s="174"/>
      <c r="D178" t="s">
        <v>2343</v>
      </c>
    </row>
    <row r="179" spans="1:4" x14ac:dyDescent="0.25">
      <c r="A179" t="s">
        <v>2529</v>
      </c>
      <c r="B179" s="20" t="s">
        <v>2525</v>
      </c>
      <c r="C179" s="176"/>
      <c r="D179" t="s">
        <v>3119</v>
      </c>
    </row>
    <row r="180" spans="1:4" x14ac:dyDescent="0.25">
      <c r="A180" t="s">
        <v>2506</v>
      </c>
      <c r="B180" s="165" t="s">
        <v>2516</v>
      </c>
      <c r="C180" s="167"/>
      <c r="D180" t="s">
        <v>2553</v>
      </c>
    </row>
    <row r="182" spans="1:4" x14ac:dyDescent="0.25">
      <c r="A182" s="42" t="s">
        <v>2578</v>
      </c>
      <c r="B182" s="163"/>
      <c r="C182" s="156"/>
      <c r="D182" s="156"/>
    </row>
    <row r="183" spans="1:4" x14ac:dyDescent="0.25">
      <c r="A183" s="9" t="s">
        <v>2501</v>
      </c>
      <c r="B183" s="164" t="s">
        <v>2502</v>
      </c>
      <c r="C183" s="9" t="s">
        <v>2503</v>
      </c>
      <c r="D183" s="9" t="s">
        <v>2504</v>
      </c>
    </row>
    <row r="184" spans="1:4" x14ac:dyDescent="0.25">
      <c r="A184" t="s">
        <v>2506</v>
      </c>
      <c r="B184" s="165" t="s">
        <v>2516</v>
      </c>
      <c r="C184" s="167"/>
      <c r="D184" t="s">
        <v>2760</v>
      </c>
    </row>
    <row r="185" spans="1:4" x14ac:dyDescent="0.25">
      <c r="A185" t="s">
        <v>2512</v>
      </c>
      <c r="B185" s="165" t="s">
        <v>2517</v>
      </c>
      <c r="C185" s="168"/>
      <c r="D185" t="s">
        <v>3030</v>
      </c>
    </row>
    <row r="186" spans="1:4" x14ac:dyDescent="0.25">
      <c r="A186" t="s">
        <v>2511</v>
      </c>
      <c r="B186" s="20" t="s">
        <v>2522</v>
      </c>
      <c r="C186" s="170"/>
      <c r="D186" t="s">
        <v>3031</v>
      </c>
    </row>
    <row r="187" spans="1:4" x14ac:dyDescent="0.25">
      <c r="A187" t="s">
        <v>2547</v>
      </c>
      <c r="B187" s="20" t="s">
        <v>2541</v>
      </c>
      <c r="C187" s="179"/>
      <c r="D187" t="s">
        <v>3032</v>
      </c>
    </row>
    <row r="188" spans="1:4" x14ac:dyDescent="0.25">
      <c r="A188" t="s">
        <v>2548</v>
      </c>
      <c r="B188" s="20" t="s">
        <v>2367</v>
      </c>
      <c r="C188" s="178"/>
      <c r="D188" t="s">
        <v>3033</v>
      </c>
    </row>
    <row r="189" spans="1:4" x14ac:dyDescent="0.25">
      <c r="A189" t="s">
        <v>2519</v>
      </c>
      <c r="B189" s="165" t="s">
        <v>2520</v>
      </c>
      <c r="C189" s="169"/>
      <c r="D189" t="s">
        <v>3034</v>
      </c>
    </row>
    <row r="190" spans="1:4" x14ac:dyDescent="0.25">
      <c r="A190" t="s">
        <v>2528</v>
      </c>
      <c r="B190" s="20" t="s">
        <v>2524</v>
      </c>
      <c r="C190" s="175"/>
      <c r="D190" t="s">
        <v>3035</v>
      </c>
    </row>
    <row r="191" spans="1:4" x14ac:dyDescent="0.25">
      <c r="A191" t="s">
        <v>2513</v>
      </c>
      <c r="B191" s="165" t="s">
        <v>2514</v>
      </c>
      <c r="C191" s="161"/>
      <c r="D191" t="s">
        <v>3036</v>
      </c>
    </row>
    <row r="192" spans="1:4" x14ac:dyDescent="0.25">
      <c r="A192" t="s">
        <v>2526</v>
      </c>
      <c r="B192" s="20" t="s">
        <v>2542</v>
      </c>
      <c r="C192" s="174"/>
      <c r="D192" t="s">
        <v>2579</v>
      </c>
    </row>
    <row r="193" spans="1:4" x14ac:dyDescent="0.25">
      <c r="A193" t="s">
        <v>2550</v>
      </c>
      <c r="B193" s="20" t="s">
        <v>2544</v>
      </c>
      <c r="C193" s="180"/>
      <c r="D193" t="s">
        <v>3037</v>
      </c>
    </row>
    <row r="194" spans="1:4" x14ac:dyDescent="0.25">
      <c r="A194" t="s">
        <v>2593</v>
      </c>
      <c r="B194" s="165" t="s">
        <v>2595</v>
      </c>
      <c r="C194" s="183"/>
      <c r="D194" t="s">
        <v>3038</v>
      </c>
    </row>
    <row r="195" spans="1:4" x14ac:dyDescent="0.25">
      <c r="A195" t="s">
        <v>2546</v>
      </c>
      <c r="B195" s="20" t="s">
        <v>2543</v>
      </c>
      <c r="C195" s="181"/>
      <c r="D195" t="s">
        <v>3039</v>
      </c>
    </row>
    <row r="196" spans="1:4" x14ac:dyDescent="0.25">
      <c r="A196" t="s">
        <v>2500</v>
      </c>
      <c r="B196" s="166" t="s">
        <v>2507</v>
      </c>
      <c r="C196" s="162"/>
      <c r="D196" t="s">
        <v>2580</v>
      </c>
    </row>
    <row r="197" spans="1:4" x14ac:dyDescent="0.25">
      <c r="A197" t="s">
        <v>2527</v>
      </c>
      <c r="B197" s="20" t="s">
        <v>2523</v>
      </c>
      <c r="C197" s="173"/>
      <c r="D197" t="s">
        <v>3040</v>
      </c>
    </row>
    <row r="198" spans="1:4" x14ac:dyDescent="0.25">
      <c r="A198" t="s">
        <v>2594</v>
      </c>
      <c r="B198" s="165">
        <v>740000</v>
      </c>
      <c r="C198" s="184"/>
      <c r="D198" t="s">
        <v>3041</v>
      </c>
    </row>
    <row r="199" spans="1:4" x14ac:dyDescent="0.25">
      <c r="A199" t="s">
        <v>2529</v>
      </c>
      <c r="B199" s="20" t="s">
        <v>2525</v>
      </c>
      <c r="C199" s="176"/>
      <c r="D199" t="s">
        <v>3042</v>
      </c>
    </row>
    <row r="200" spans="1:4" x14ac:dyDescent="0.25">
      <c r="A200" t="s">
        <v>2536</v>
      </c>
      <c r="B200" s="20" t="s">
        <v>2535</v>
      </c>
      <c r="C200" s="177"/>
      <c r="D200" t="s">
        <v>3043</v>
      </c>
    </row>
    <row r="201" spans="1:4" x14ac:dyDescent="0.25">
      <c r="A201" t="s">
        <v>2551</v>
      </c>
      <c r="B201" s="20" t="s">
        <v>2545</v>
      </c>
      <c r="C201" s="182"/>
      <c r="D201" t="s">
        <v>3044</v>
      </c>
    </row>
    <row r="202" spans="1:4" x14ac:dyDescent="0.25">
      <c r="A202" t="s">
        <v>2510</v>
      </c>
      <c r="B202" s="165" t="s">
        <v>2515</v>
      </c>
      <c r="C202" s="171"/>
      <c r="D202" t="s">
        <v>3045</v>
      </c>
    </row>
    <row r="203" spans="1:4" x14ac:dyDescent="0.25">
      <c r="A203" t="s">
        <v>3057</v>
      </c>
      <c r="B203" s="193" t="s">
        <v>3050</v>
      </c>
      <c r="C203" s="192"/>
      <c r="D203" t="s">
        <v>3046</v>
      </c>
    </row>
    <row r="204" spans="1:4" x14ac:dyDescent="0.25">
      <c r="A204" t="s">
        <v>3054</v>
      </c>
      <c r="B204" s="165" t="s">
        <v>3051</v>
      </c>
      <c r="C204" s="194"/>
      <c r="D204" t="s">
        <v>3047</v>
      </c>
    </row>
    <row r="205" spans="1:4" x14ac:dyDescent="0.25">
      <c r="A205" t="s">
        <v>3055</v>
      </c>
      <c r="B205" t="s">
        <v>3052</v>
      </c>
      <c r="C205" s="195"/>
      <c r="D205" t="s">
        <v>3048</v>
      </c>
    </row>
    <row r="206" spans="1:4" x14ac:dyDescent="0.25">
      <c r="A206" t="s">
        <v>3056</v>
      </c>
      <c r="B206" s="17" t="s">
        <v>3053</v>
      </c>
      <c r="C206" s="196"/>
      <c r="D206" t="s">
        <v>3049</v>
      </c>
    </row>
    <row r="208" spans="1:4" x14ac:dyDescent="0.25">
      <c r="A208" s="42" t="s">
        <v>2581</v>
      </c>
      <c r="B208" s="163"/>
      <c r="C208" s="156"/>
      <c r="D208" s="156"/>
    </row>
    <row r="209" spans="1:4" x14ac:dyDescent="0.25">
      <c r="A209" s="9" t="s">
        <v>2501</v>
      </c>
      <c r="B209" s="164" t="s">
        <v>2502</v>
      </c>
      <c r="C209" s="9" t="s">
        <v>2503</v>
      </c>
      <c r="D209" s="9" t="s">
        <v>2504</v>
      </c>
    </row>
    <row r="210" spans="1:4" x14ac:dyDescent="0.25">
      <c r="A210" t="s">
        <v>2513</v>
      </c>
      <c r="B210" s="165" t="s">
        <v>2514</v>
      </c>
      <c r="C210" s="161"/>
      <c r="D210" t="s">
        <v>126</v>
      </c>
    </row>
    <row r="211" spans="1:4" x14ac:dyDescent="0.25">
      <c r="A211" t="s">
        <v>2519</v>
      </c>
      <c r="B211" s="165" t="s">
        <v>2520</v>
      </c>
      <c r="C211" s="169"/>
      <c r="D211" t="s">
        <v>125</v>
      </c>
    </row>
    <row r="212" spans="1:4" x14ac:dyDescent="0.25">
      <c r="A212" t="s">
        <v>2526</v>
      </c>
      <c r="B212" s="20" t="s">
        <v>2542</v>
      </c>
      <c r="C212" s="174"/>
      <c r="D212" t="s">
        <v>124</v>
      </c>
    </row>
    <row r="213" spans="1:4" x14ac:dyDescent="0.25">
      <c r="A213" t="s">
        <v>2527</v>
      </c>
      <c r="B213" s="20" t="s">
        <v>2523</v>
      </c>
      <c r="C213" s="173"/>
      <c r="D213" t="s">
        <v>122</v>
      </c>
    </row>
    <row r="214" spans="1:4" x14ac:dyDescent="0.25">
      <c r="A214" t="s">
        <v>2512</v>
      </c>
      <c r="B214" s="165" t="s">
        <v>2517</v>
      </c>
      <c r="C214" s="168"/>
      <c r="D214" t="s">
        <v>121</v>
      </c>
    </row>
    <row r="216" spans="1:4" x14ac:dyDescent="0.25">
      <c r="A216" s="42" t="s">
        <v>2582</v>
      </c>
      <c r="B216" s="163"/>
      <c r="C216" s="156"/>
      <c r="D216" s="156"/>
    </row>
    <row r="217" spans="1:4" x14ac:dyDescent="0.25">
      <c r="A217" s="9" t="s">
        <v>2501</v>
      </c>
      <c r="B217" s="164" t="s">
        <v>2502</v>
      </c>
      <c r="C217" s="9" t="s">
        <v>2503</v>
      </c>
      <c r="D217" s="9" t="s">
        <v>2504</v>
      </c>
    </row>
    <row r="218" spans="1:4" x14ac:dyDescent="0.25">
      <c r="A218" t="s">
        <v>2500</v>
      </c>
      <c r="B218" s="166" t="s">
        <v>2507</v>
      </c>
      <c r="C218" s="162"/>
      <c r="D218" t="s">
        <v>165</v>
      </c>
    </row>
    <row r="219" spans="1:4" x14ac:dyDescent="0.25">
      <c r="A219" t="s">
        <v>2519</v>
      </c>
      <c r="B219" s="165" t="s">
        <v>2520</v>
      </c>
      <c r="C219" s="169"/>
      <c r="D219" t="s">
        <v>280</v>
      </c>
    </row>
    <row r="220" spans="1:4" x14ac:dyDescent="0.25">
      <c r="A220" t="s">
        <v>2506</v>
      </c>
      <c r="B220" s="165" t="s">
        <v>2516</v>
      </c>
      <c r="C220" s="167"/>
      <c r="D220" t="s">
        <v>281</v>
      </c>
    </row>
    <row r="222" spans="1:4" x14ac:dyDescent="0.25">
      <c r="A222" s="42" t="s">
        <v>2621</v>
      </c>
      <c r="B222" s="163"/>
      <c r="C222" s="156"/>
      <c r="D222" s="156"/>
    </row>
    <row r="223" spans="1:4" x14ac:dyDescent="0.25">
      <c r="A223" s="9" t="s">
        <v>2501</v>
      </c>
      <c r="B223" s="164" t="s">
        <v>2502</v>
      </c>
      <c r="C223" s="9" t="s">
        <v>2503</v>
      </c>
      <c r="D223" s="9" t="s">
        <v>2504</v>
      </c>
    </row>
    <row r="224" spans="1:4" x14ac:dyDescent="0.25">
      <c r="A224" t="s">
        <v>2511</v>
      </c>
      <c r="B224" s="20" t="s">
        <v>2522</v>
      </c>
      <c r="C224" s="170"/>
      <c r="D224" t="s">
        <v>2471</v>
      </c>
    </row>
    <row r="225" spans="1:4" x14ac:dyDescent="0.25">
      <c r="A225" t="s">
        <v>2526</v>
      </c>
      <c r="B225" s="20" t="s">
        <v>2542</v>
      </c>
      <c r="C225" s="174"/>
      <c r="D225" t="s">
        <v>93</v>
      </c>
    </row>
    <row r="226" spans="1:4" x14ac:dyDescent="0.25">
      <c r="A226" t="s">
        <v>2512</v>
      </c>
      <c r="B226" s="165" t="s">
        <v>2517</v>
      </c>
      <c r="C226" s="168"/>
      <c r="D226" t="s">
        <v>87</v>
      </c>
    </row>
    <row r="227" spans="1:4" x14ac:dyDescent="0.25">
      <c r="A227" t="s">
        <v>2546</v>
      </c>
      <c r="B227" s="20" t="s">
        <v>2543</v>
      </c>
      <c r="C227" s="181"/>
      <c r="D227" t="s">
        <v>2622</v>
      </c>
    </row>
    <row r="228" spans="1:4" x14ac:dyDescent="0.25">
      <c r="A228" t="s">
        <v>2527</v>
      </c>
      <c r="B228" s="20" t="s">
        <v>2523</v>
      </c>
      <c r="C228" s="173"/>
      <c r="D228" t="s">
        <v>2623</v>
      </c>
    </row>
    <row r="229" spans="1:4" x14ac:dyDescent="0.25">
      <c r="A229" t="s">
        <v>2519</v>
      </c>
      <c r="B229" s="165" t="s">
        <v>2520</v>
      </c>
      <c r="C229" s="169"/>
      <c r="D229" t="s">
        <v>98</v>
      </c>
    </row>
    <row r="230" spans="1:4" x14ac:dyDescent="0.25">
      <c r="A230" t="s">
        <v>2528</v>
      </c>
      <c r="B230" s="20" t="s">
        <v>2524</v>
      </c>
      <c r="C230" s="175"/>
      <c r="D230" t="s">
        <v>97</v>
      </c>
    </row>
    <row r="231" spans="1:4" x14ac:dyDescent="0.25">
      <c r="A231" t="s">
        <v>2513</v>
      </c>
      <c r="B231" s="165" t="s">
        <v>2514</v>
      </c>
      <c r="C231" s="161"/>
      <c r="D231" t="s">
        <v>96</v>
      </c>
    </row>
    <row r="232" spans="1:4" x14ac:dyDescent="0.25">
      <c r="A232" t="s">
        <v>2506</v>
      </c>
      <c r="B232" s="165" t="s">
        <v>2516</v>
      </c>
      <c r="C232" s="167"/>
      <c r="D232" t="s">
        <v>95</v>
      </c>
    </row>
    <row r="234" spans="1:4" x14ac:dyDescent="0.25">
      <c r="A234" s="42" t="s">
        <v>2626</v>
      </c>
      <c r="B234" s="163"/>
      <c r="C234" s="156"/>
      <c r="D234" s="156"/>
    </row>
    <row r="235" spans="1:4" x14ac:dyDescent="0.25">
      <c r="A235" s="9" t="s">
        <v>2501</v>
      </c>
      <c r="B235" s="164" t="s">
        <v>2502</v>
      </c>
      <c r="C235" s="9" t="s">
        <v>2503</v>
      </c>
      <c r="D235" s="9" t="s">
        <v>2504</v>
      </c>
    </row>
    <row r="236" spans="1:4" x14ac:dyDescent="0.25">
      <c r="A236" t="s">
        <v>2511</v>
      </c>
      <c r="B236" s="20" t="s">
        <v>2522</v>
      </c>
      <c r="C236" s="170"/>
      <c r="D236" t="s">
        <v>2471</v>
      </c>
    </row>
    <row r="237" spans="1:4" x14ac:dyDescent="0.25">
      <c r="A237" t="s">
        <v>2529</v>
      </c>
      <c r="B237" s="20" t="s">
        <v>2525</v>
      </c>
      <c r="C237" s="176"/>
      <c r="D237" t="s">
        <v>2584</v>
      </c>
    </row>
    <row r="238" spans="1:4" x14ac:dyDescent="0.25">
      <c r="A238" t="s">
        <v>2519</v>
      </c>
      <c r="B238" s="165" t="s">
        <v>2520</v>
      </c>
      <c r="C238" s="169"/>
      <c r="D238" t="s">
        <v>92</v>
      </c>
    </row>
    <row r="239" spans="1:4" x14ac:dyDescent="0.25">
      <c r="A239" t="s">
        <v>2526</v>
      </c>
      <c r="B239" s="20" t="s">
        <v>2542</v>
      </c>
      <c r="C239" s="174"/>
      <c r="D239" t="s">
        <v>93</v>
      </c>
    </row>
    <row r="240" spans="1:4" x14ac:dyDescent="0.25">
      <c r="A240" t="s">
        <v>2512</v>
      </c>
      <c r="B240" s="165" t="s">
        <v>2517</v>
      </c>
      <c r="C240" s="168"/>
      <c r="D240" t="s">
        <v>87</v>
      </c>
    </row>
    <row r="241" spans="1:4" x14ac:dyDescent="0.25">
      <c r="A241" t="s">
        <v>2527</v>
      </c>
      <c r="B241" s="20" t="s">
        <v>2523</v>
      </c>
      <c r="C241" s="173"/>
      <c r="D241" t="s">
        <v>2624</v>
      </c>
    </row>
    <row r="242" spans="1:4" x14ac:dyDescent="0.25">
      <c r="A242" t="s">
        <v>2506</v>
      </c>
      <c r="B242" s="165" t="s">
        <v>2516</v>
      </c>
      <c r="C242" s="167"/>
      <c r="D242" t="s">
        <v>447</v>
      </c>
    </row>
    <row r="243" spans="1:4" x14ac:dyDescent="0.25">
      <c r="A243" t="s">
        <v>2593</v>
      </c>
      <c r="B243" s="165" t="s">
        <v>2595</v>
      </c>
      <c r="C243" s="183"/>
      <c r="D243" t="s">
        <v>2592</v>
      </c>
    </row>
    <row r="244" spans="1:4" x14ac:dyDescent="0.25">
      <c r="A244" t="s">
        <v>2594</v>
      </c>
      <c r="B244" s="165">
        <v>740000</v>
      </c>
      <c r="C244" s="184"/>
      <c r="D244" t="s">
        <v>2468</v>
      </c>
    </row>
    <row r="245" spans="1:4" x14ac:dyDescent="0.25">
      <c r="A245" t="s">
        <v>2513</v>
      </c>
      <c r="B245" s="165" t="s">
        <v>2514</v>
      </c>
      <c r="C245" s="161"/>
      <c r="D245" t="s">
        <v>2625</v>
      </c>
    </row>
    <row r="247" spans="1:4" x14ac:dyDescent="0.25">
      <c r="A247" s="42" t="s">
        <v>3514</v>
      </c>
      <c r="B247" s="163"/>
      <c r="C247" s="156"/>
      <c r="D247" s="156"/>
    </row>
    <row r="248" spans="1:4" x14ac:dyDescent="0.25">
      <c r="A248" s="9" t="s">
        <v>2501</v>
      </c>
      <c r="B248" s="164" t="s">
        <v>2502</v>
      </c>
      <c r="C248" s="9" t="s">
        <v>2503</v>
      </c>
      <c r="D248" s="9" t="s">
        <v>2504</v>
      </c>
    </row>
    <row r="249" spans="1:4" x14ac:dyDescent="0.25">
      <c r="A249" t="s">
        <v>2548</v>
      </c>
      <c r="B249" s="20" t="s">
        <v>2367</v>
      </c>
      <c r="C249" s="178"/>
      <c r="D249" t="s">
        <v>3522</v>
      </c>
    </row>
    <row r="250" spans="1:4" x14ac:dyDescent="0.25">
      <c r="A250" t="s">
        <v>2526</v>
      </c>
      <c r="B250" s="20" t="s">
        <v>2542</v>
      </c>
      <c r="C250" s="174"/>
      <c r="D250" t="s">
        <v>3523</v>
      </c>
    </row>
    <row r="251" spans="1:4" x14ac:dyDescent="0.25">
      <c r="A251" t="s">
        <v>2547</v>
      </c>
      <c r="B251" s="20" t="s">
        <v>2541</v>
      </c>
      <c r="C251" s="179"/>
      <c r="D251" t="s">
        <v>3524</v>
      </c>
    </row>
    <row r="252" spans="1:4" x14ac:dyDescent="0.25">
      <c r="A252" t="s">
        <v>2512</v>
      </c>
      <c r="B252" s="165" t="s">
        <v>2517</v>
      </c>
      <c r="C252" s="168"/>
      <c r="D252" t="s">
        <v>3525</v>
      </c>
    </row>
    <row r="253" spans="1:4" x14ac:dyDescent="0.25">
      <c r="A253" t="s">
        <v>2527</v>
      </c>
      <c r="B253" s="20" t="s">
        <v>2523</v>
      </c>
      <c r="C253" s="173"/>
      <c r="D253" t="s">
        <v>3526</v>
      </c>
    </row>
    <row r="254" spans="1:4" x14ac:dyDescent="0.25">
      <c r="A254" t="s">
        <v>2506</v>
      </c>
      <c r="B254" s="165" t="s">
        <v>2516</v>
      </c>
      <c r="C254" s="167"/>
      <c r="D254" t="s">
        <v>3527</v>
      </c>
    </row>
    <row r="255" spans="1:4" x14ac:dyDescent="0.25">
      <c r="A255" t="s">
        <v>2528</v>
      </c>
      <c r="B255" s="20" t="s">
        <v>2524</v>
      </c>
      <c r="C255" s="175"/>
      <c r="D255" t="s">
        <v>3528</v>
      </c>
    </row>
    <row r="256" spans="1:4" x14ac:dyDescent="0.25">
      <c r="A256" t="s">
        <v>2551</v>
      </c>
      <c r="B256" s="20" t="s">
        <v>2545</v>
      </c>
      <c r="C256" s="182"/>
      <c r="D256" t="s">
        <v>3529</v>
      </c>
    </row>
    <row r="258" spans="1:4" x14ac:dyDescent="0.25">
      <c r="A258" s="42" t="s">
        <v>2627</v>
      </c>
      <c r="B258" s="163"/>
      <c r="C258" s="156"/>
      <c r="D258" s="156"/>
    </row>
    <row r="259" spans="1:4" x14ac:dyDescent="0.25">
      <c r="A259" s="9" t="s">
        <v>2501</v>
      </c>
      <c r="B259" s="164" t="s">
        <v>2502</v>
      </c>
      <c r="C259" s="9" t="s">
        <v>2503</v>
      </c>
      <c r="D259" s="9" t="s">
        <v>2504</v>
      </c>
    </row>
    <row r="260" spans="1:4" x14ac:dyDescent="0.25">
      <c r="A260" t="s">
        <v>2511</v>
      </c>
      <c r="B260" s="20" t="s">
        <v>2522</v>
      </c>
      <c r="C260" s="170"/>
      <c r="D260" t="s">
        <v>2471</v>
      </c>
    </row>
    <row r="261" spans="1:4" x14ac:dyDescent="0.25">
      <c r="A261" t="s">
        <v>2506</v>
      </c>
      <c r="B261" s="165" t="s">
        <v>2516</v>
      </c>
      <c r="C261" s="167"/>
      <c r="D261" t="s">
        <v>447</v>
      </c>
    </row>
    <row r="262" spans="1:4" x14ac:dyDescent="0.25">
      <c r="A262" t="s">
        <v>2529</v>
      </c>
      <c r="B262" s="20" t="s">
        <v>2525</v>
      </c>
      <c r="C262" s="176"/>
      <c r="D262" t="s">
        <v>2584</v>
      </c>
    </row>
    <row r="263" spans="1:4" x14ac:dyDescent="0.25">
      <c r="A263" t="s">
        <v>2519</v>
      </c>
      <c r="B263" s="165" t="s">
        <v>2520</v>
      </c>
      <c r="C263" s="169"/>
      <c r="D263" t="s">
        <v>92</v>
      </c>
    </row>
    <row r="264" spans="1:4" x14ac:dyDescent="0.25">
      <c r="A264" t="s">
        <v>2546</v>
      </c>
      <c r="B264" s="20" t="s">
        <v>2543</v>
      </c>
      <c r="C264" s="181"/>
      <c r="D264" t="s">
        <v>2620</v>
      </c>
    </row>
    <row r="265" spans="1:4" x14ac:dyDescent="0.25">
      <c r="A265" t="s">
        <v>2593</v>
      </c>
      <c r="B265" s="165" t="s">
        <v>2595</v>
      </c>
      <c r="C265" s="183"/>
      <c r="D265" t="s">
        <v>2592</v>
      </c>
    </row>
    <row r="266" spans="1:4" x14ac:dyDescent="0.25">
      <c r="A266" t="s">
        <v>2513</v>
      </c>
      <c r="B266" s="165" t="s">
        <v>2514</v>
      </c>
      <c r="C266" s="161"/>
      <c r="D266" t="s">
        <v>2625</v>
      </c>
    </row>
    <row r="267" spans="1:4" x14ac:dyDescent="0.25">
      <c r="A267" t="s">
        <v>2527</v>
      </c>
      <c r="B267" s="20" t="s">
        <v>2523</v>
      </c>
      <c r="C267" s="173"/>
      <c r="D267" t="s">
        <v>2624</v>
      </c>
    </row>
    <row r="268" spans="1:4" x14ac:dyDescent="0.25">
      <c r="A268" t="s">
        <v>2512</v>
      </c>
      <c r="B268" s="165" t="s">
        <v>2517</v>
      </c>
      <c r="C268" s="168"/>
      <c r="D268" t="s">
        <v>87</v>
      </c>
    </row>
    <row r="269" spans="1:4" x14ac:dyDescent="0.25">
      <c r="A269" t="s">
        <v>2526</v>
      </c>
      <c r="B269" s="20" t="s">
        <v>2542</v>
      </c>
      <c r="C269" s="174"/>
      <c r="D269" t="s">
        <v>93</v>
      </c>
    </row>
    <row r="271" spans="1:4" x14ac:dyDescent="0.25">
      <c r="A271" s="42" t="s">
        <v>2601</v>
      </c>
      <c r="B271" s="163"/>
      <c r="C271" s="156"/>
      <c r="D271" s="156"/>
    </row>
    <row r="272" spans="1:4" x14ac:dyDescent="0.25">
      <c r="A272" s="9" t="s">
        <v>2501</v>
      </c>
      <c r="B272" s="164" t="s">
        <v>2502</v>
      </c>
      <c r="C272" s="9" t="s">
        <v>2503</v>
      </c>
      <c r="D272" s="9" t="s">
        <v>2504</v>
      </c>
    </row>
    <row r="273" spans="1:4" x14ac:dyDescent="0.25">
      <c r="A273" t="s">
        <v>2511</v>
      </c>
      <c r="B273" s="20" t="s">
        <v>2522</v>
      </c>
      <c r="C273" s="170"/>
      <c r="D273" t="s">
        <v>437</v>
      </c>
    </row>
    <row r="274" spans="1:4" x14ac:dyDescent="0.25">
      <c r="A274" t="s">
        <v>2550</v>
      </c>
      <c r="B274" s="20" t="s">
        <v>2544</v>
      </c>
      <c r="C274" s="180"/>
      <c r="D274" t="s">
        <v>2470</v>
      </c>
    </row>
    <row r="275" spans="1:4" x14ac:dyDescent="0.25">
      <c r="A275" t="s">
        <v>2519</v>
      </c>
      <c r="B275" s="165" t="s">
        <v>2520</v>
      </c>
      <c r="C275" s="169"/>
      <c r="D275" t="s">
        <v>92</v>
      </c>
    </row>
    <row r="276" spans="1:4" x14ac:dyDescent="0.25">
      <c r="A276" t="s">
        <v>2526</v>
      </c>
      <c r="B276" s="20" t="s">
        <v>2542</v>
      </c>
      <c r="C276" s="174"/>
      <c r="D276" t="s">
        <v>2590</v>
      </c>
    </row>
    <row r="277" spans="1:4" x14ac:dyDescent="0.25">
      <c r="A277" t="s">
        <v>2546</v>
      </c>
      <c r="B277" s="20" t="s">
        <v>2543</v>
      </c>
      <c r="C277" s="181"/>
      <c r="D277" t="s">
        <v>2591</v>
      </c>
    </row>
    <row r="278" spans="1:4" x14ac:dyDescent="0.25">
      <c r="A278" t="s">
        <v>2500</v>
      </c>
      <c r="B278" s="166" t="s">
        <v>2507</v>
      </c>
      <c r="C278" s="162"/>
      <c r="D278" t="s">
        <v>89</v>
      </c>
    </row>
    <row r="279" spans="1:4" x14ac:dyDescent="0.25">
      <c r="A279" t="s">
        <v>2528</v>
      </c>
      <c r="B279" s="20" t="s">
        <v>2524</v>
      </c>
      <c r="C279" s="175"/>
      <c r="D279" t="s">
        <v>88</v>
      </c>
    </row>
    <row r="280" spans="1:4" x14ac:dyDescent="0.25">
      <c r="A280" t="s">
        <v>2512</v>
      </c>
      <c r="B280" s="165" t="s">
        <v>2517</v>
      </c>
      <c r="C280" s="168"/>
      <c r="D280" t="s">
        <v>87</v>
      </c>
    </row>
    <row r="281" spans="1:4" x14ac:dyDescent="0.25">
      <c r="A281" t="s">
        <v>2536</v>
      </c>
      <c r="B281" s="20" t="s">
        <v>2535</v>
      </c>
      <c r="C281" s="177"/>
      <c r="D281" t="s">
        <v>444</v>
      </c>
    </row>
    <row r="282" spans="1:4" x14ac:dyDescent="0.25">
      <c r="A282" t="s">
        <v>2506</v>
      </c>
      <c r="B282" s="165" t="s">
        <v>2516</v>
      </c>
      <c r="C282" s="167"/>
      <c r="D282" t="s">
        <v>447</v>
      </c>
    </row>
    <row r="283" spans="1:4" x14ac:dyDescent="0.25">
      <c r="A283" t="s">
        <v>2594</v>
      </c>
      <c r="B283" s="165">
        <v>740000</v>
      </c>
      <c r="C283" s="184"/>
      <c r="D283" t="s">
        <v>2468</v>
      </c>
    </row>
    <row r="284" spans="1:4" x14ac:dyDescent="0.25">
      <c r="B284" s="165"/>
    </row>
    <row r="285" spans="1:4" x14ac:dyDescent="0.25">
      <c r="A285" s="42" t="s">
        <v>2601</v>
      </c>
      <c r="B285" s="163"/>
      <c r="C285" s="156"/>
      <c r="D285" s="156"/>
    </row>
    <row r="286" spans="1:4" x14ac:dyDescent="0.25">
      <c r="A286" s="9" t="s">
        <v>2501</v>
      </c>
      <c r="B286" s="164" t="s">
        <v>2502</v>
      </c>
      <c r="C286" s="9" t="s">
        <v>2503</v>
      </c>
      <c r="D286" s="9" t="s">
        <v>2504</v>
      </c>
    </row>
    <row r="287" spans="1:4" x14ac:dyDescent="0.25">
      <c r="A287" t="s">
        <v>2511</v>
      </c>
      <c r="B287" s="20" t="s">
        <v>2522</v>
      </c>
      <c r="C287" s="170"/>
      <c r="D287" s="348" t="s">
        <v>2471</v>
      </c>
    </row>
    <row r="288" spans="1:4" x14ac:dyDescent="0.25">
      <c r="A288" t="s">
        <v>2551</v>
      </c>
      <c r="B288" s="20" t="s">
        <v>2545</v>
      </c>
      <c r="C288" s="182"/>
      <c r="D288" t="s">
        <v>2583</v>
      </c>
    </row>
    <row r="289" spans="1:4" x14ac:dyDescent="0.25">
      <c r="A289" t="s">
        <v>2519</v>
      </c>
      <c r="B289" s="165" t="s">
        <v>2520</v>
      </c>
      <c r="C289" s="169"/>
      <c r="D289" t="s">
        <v>92</v>
      </c>
    </row>
    <row r="290" spans="1:4" x14ac:dyDescent="0.25">
      <c r="A290" t="s">
        <v>2513</v>
      </c>
      <c r="B290" s="165" t="s">
        <v>2514</v>
      </c>
      <c r="C290" s="161"/>
      <c r="D290" t="s">
        <v>2638</v>
      </c>
    </row>
    <row r="291" spans="1:4" x14ac:dyDescent="0.25">
      <c r="A291" t="s">
        <v>2512</v>
      </c>
      <c r="B291" s="165" t="s">
        <v>2517</v>
      </c>
      <c r="C291" s="168"/>
      <c r="D291" t="s">
        <v>87</v>
      </c>
    </row>
    <row r="292" spans="1:4" x14ac:dyDescent="0.25">
      <c r="A292" t="s">
        <v>2536</v>
      </c>
      <c r="B292" s="20" t="s">
        <v>2535</v>
      </c>
      <c r="C292" s="177"/>
      <c r="D292" t="s">
        <v>444</v>
      </c>
    </row>
    <row r="293" spans="1:4" x14ac:dyDescent="0.25">
      <c r="A293" t="s">
        <v>2506</v>
      </c>
      <c r="B293" s="165" t="s">
        <v>2516</v>
      </c>
      <c r="C293" s="167"/>
      <c r="D293" t="s">
        <v>447</v>
      </c>
    </row>
    <row r="294" spans="1:4" x14ac:dyDescent="0.25">
      <c r="A294" t="s">
        <v>2594</v>
      </c>
      <c r="B294" s="165">
        <v>740000</v>
      </c>
      <c r="C294" s="184"/>
      <c r="D294" t="s">
        <v>2468</v>
      </c>
    </row>
    <row r="295" spans="1:4" x14ac:dyDescent="0.25">
      <c r="A295" t="s">
        <v>2529</v>
      </c>
      <c r="B295" s="20" t="s">
        <v>2525</v>
      </c>
      <c r="C295" s="176"/>
      <c r="D295" t="s">
        <v>2584</v>
      </c>
    </row>
    <row r="296" spans="1:4" x14ac:dyDescent="0.25">
      <c r="A296" t="s">
        <v>2526</v>
      </c>
      <c r="B296" s="20" t="s">
        <v>2542</v>
      </c>
      <c r="C296" s="174"/>
      <c r="D296" t="s">
        <v>93</v>
      </c>
    </row>
    <row r="297" spans="1:4" x14ac:dyDescent="0.25">
      <c r="B297"/>
    </row>
    <row r="298" spans="1:4" x14ac:dyDescent="0.25">
      <c r="A298" s="42" t="s">
        <v>2752</v>
      </c>
      <c r="B298" s="163"/>
      <c r="C298" s="156"/>
      <c r="D298" s="156"/>
    </row>
    <row r="299" spans="1:4" x14ac:dyDescent="0.25">
      <c r="A299" s="9" t="s">
        <v>2501</v>
      </c>
      <c r="B299" s="164" t="s">
        <v>2502</v>
      </c>
      <c r="C299" s="9" t="s">
        <v>2503</v>
      </c>
      <c r="D299" s="9" t="s">
        <v>2504</v>
      </c>
    </row>
    <row r="300" spans="1:4" x14ac:dyDescent="0.25">
      <c r="A300" t="s">
        <v>2511</v>
      </c>
      <c r="B300" s="20" t="s">
        <v>2522</v>
      </c>
      <c r="C300" s="170"/>
      <c r="D300" t="s">
        <v>2471</v>
      </c>
    </row>
    <row r="301" spans="1:4" x14ac:dyDescent="0.25">
      <c r="A301" t="s">
        <v>2526</v>
      </c>
      <c r="B301" s="20" t="s">
        <v>2542</v>
      </c>
      <c r="C301" s="174"/>
      <c r="D301" t="s">
        <v>93</v>
      </c>
    </row>
    <row r="302" spans="1:4" x14ac:dyDescent="0.25">
      <c r="A302" t="s">
        <v>2529</v>
      </c>
      <c r="B302" s="20" t="s">
        <v>2525</v>
      </c>
      <c r="C302" s="176"/>
      <c r="D302" t="s">
        <v>2584</v>
      </c>
    </row>
    <row r="303" spans="1:4" x14ac:dyDescent="0.25">
      <c r="A303" t="s">
        <v>2550</v>
      </c>
      <c r="B303" s="20" t="s">
        <v>2544</v>
      </c>
      <c r="C303" s="180"/>
      <c r="D303" t="s">
        <v>2470</v>
      </c>
    </row>
    <row r="304" spans="1:4" x14ac:dyDescent="0.25">
      <c r="A304" t="s">
        <v>2551</v>
      </c>
      <c r="B304" s="20" t="s">
        <v>2545</v>
      </c>
      <c r="C304" s="182"/>
      <c r="D304" t="s">
        <v>2583</v>
      </c>
    </row>
    <row r="305" spans="1:4" x14ac:dyDescent="0.25">
      <c r="A305" t="s">
        <v>2519</v>
      </c>
      <c r="B305" s="165" t="s">
        <v>2520</v>
      </c>
      <c r="C305" s="169"/>
      <c r="D305" t="s">
        <v>92</v>
      </c>
    </row>
    <row r="306" spans="1:4" x14ac:dyDescent="0.25">
      <c r="A306" t="s">
        <v>2528</v>
      </c>
      <c r="B306" s="20" t="s">
        <v>2524</v>
      </c>
      <c r="C306" s="175"/>
      <c r="D306" t="s">
        <v>2640</v>
      </c>
    </row>
    <row r="307" spans="1:4" x14ac:dyDescent="0.25">
      <c r="A307" t="s">
        <v>2506</v>
      </c>
      <c r="B307" s="165" t="s">
        <v>2516</v>
      </c>
      <c r="C307" s="167"/>
      <c r="D307" t="s">
        <v>2639</v>
      </c>
    </row>
    <row r="308" spans="1:4" x14ac:dyDescent="0.25">
      <c r="A308" t="s">
        <v>2512</v>
      </c>
      <c r="B308" s="165" t="s">
        <v>2517</v>
      </c>
      <c r="C308" s="168"/>
      <c r="D308" t="s">
        <v>87</v>
      </c>
    </row>
    <row r="309" spans="1:4" x14ac:dyDescent="0.25">
      <c r="A309" t="s">
        <v>2513</v>
      </c>
      <c r="B309" s="165" t="s">
        <v>2514</v>
      </c>
      <c r="C309" s="161"/>
      <c r="D309" t="s">
        <v>2638</v>
      </c>
    </row>
    <row r="310" spans="1:4" x14ac:dyDescent="0.2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5" x14ac:dyDescent="0.25"/>
  <cols>
    <col min="3" max="3" width="41.5703125" style="351" customWidth="1"/>
    <col min="4" max="4" width="12.85546875" customWidth="1"/>
    <col min="5" max="6" width="8.7109375" style="423"/>
    <col min="7" max="7" width="30.28515625" style="384" customWidth="1"/>
    <col min="8" max="8" width="12.85546875" customWidth="1"/>
    <col min="9" max="11" width="8.7109375" style="424"/>
    <col min="12" max="13" width="20.140625" style="424" customWidth="1"/>
    <col min="14" max="14" width="8.7109375" style="425"/>
    <col min="15" max="16" width="7" customWidth="1"/>
    <col min="17" max="17" width="22.5703125" style="384" customWidth="1"/>
  </cols>
  <sheetData>
    <row r="1" spans="1:17" ht="15.75" thickBot="1" x14ac:dyDescent="0.3">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25">
      <c r="A2" t="s">
        <v>3765</v>
      </c>
      <c r="B2" t="s">
        <v>3766</v>
      </c>
    </row>
    <row r="3" spans="1:17" x14ac:dyDescent="0.25">
      <c r="A3" t="s">
        <v>3767</v>
      </c>
      <c r="B3" t="s">
        <v>3768</v>
      </c>
    </row>
    <row r="4" spans="1:17" x14ac:dyDescent="0.25">
      <c r="A4" t="s">
        <v>3769</v>
      </c>
      <c r="B4" t="s">
        <v>3770</v>
      </c>
    </row>
    <row r="5" spans="1:17" x14ac:dyDescent="0.25">
      <c r="A5" t="s">
        <v>3771</v>
      </c>
      <c r="B5" t="s">
        <v>3772</v>
      </c>
    </row>
    <row r="6" spans="1:17" x14ac:dyDescent="0.2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2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2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25">
      <c r="A9" t="s">
        <v>3778</v>
      </c>
      <c r="B9" t="s">
        <v>3778</v>
      </c>
      <c r="J9" s="424" t="str">
        <f t="shared" si="0"/>
        <v/>
      </c>
      <c r="K9" s="424" t="str">
        <f t="shared" si="1"/>
        <v/>
      </c>
      <c r="O9" t="str">
        <f t="shared" si="2"/>
        <v/>
      </c>
      <c r="P9" t="str">
        <f t="shared" si="3"/>
        <v/>
      </c>
    </row>
    <row r="10" spans="1:17" x14ac:dyDescent="0.2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2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25">
      <c r="A12" t="s">
        <v>3783</v>
      </c>
      <c r="B12" t="s">
        <v>3784</v>
      </c>
      <c r="J12" s="424" t="str">
        <f t="shared" si="0"/>
        <v/>
      </c>
      <c r="K12" s="424" t="str">
        <f t="shared" si="1"/>
        <v/>
      </c>
      <c r="O12" t="str">
        <f t="shared" si="2"/>
        <v/>
      </c>
      <c r="P12" t="str">
        <f t="shared" si="3"/>
        <v/>
      </c>
    </row>
    <row r="13" spans="1:17" x14ac:dyDescent="0.25">
      <c r="A13" t="s">
        <v>3785</v>
      </c>
      <c r="B13" t="s">
        <v>3786</v>
      </c>
      <c r="J13" s="424" t="str">
        <f t="shared" si="0"/>
        <v/>
      </c>
      <c r="K13" s="424" t="str">
        <f t="shared" si="1"/>
        <v/>
      </c>
      <c r="O13" t="str">
        <f t="shared" si="2"/>
        <v/>
      </c>
      <c r="P13" t="str">
        <f t="shared" si="3"/>
        <v/>
      </c>
    </row>
    <row r="14" spans="1:17" x14ac:dyDescent="0.25">
      <c r="A14" t="s">
        <v>3787</v>
      </c>
      <c r="B14" t="s">
        <v>3788</v>
      </c>
      <c r="J14" s="424" t="str">
        <f t="shared" si="0"/>
        <v/>
      </c>
      <c r="K14" s="424" t="str">
        <f t="shared" si="1"/>
        <v/>
      </c>
      <c r="O14" t="str">
        <f t="shared" si="2"/>
        <v/>
      </c>
      <c r="P14" t="str">
        <f t="shared" si="3"/>
        <v/>
      </c>
    </row>
    <row r="15" spans="1:17" x14ac:dyDescent="0.25">
      <c r="A15" t="s">
        <v>3789</v>
      </c>
      <c r="B15" t="s">
        <v>3790</v>
      </c>
      <c r="J15" s="424" t="str">
        <f t="shared" si="0"/>
        <v/>
      </c>
      <c r="K15" s="424" t="str">
        <f t="shared" si="1"/>
        <v/>
      </c>
      <c r="O15" t="str">
        <f t="shared" si="2"/>
        <v/>
      </c>
      <c r="P15" t="str">
        <f t="shared" si="3"/>
        <v/>
      </c>
    </row>
    <row r="16" spans="1:17" x14ac:dyDescent="0.25">
      <c r="A16" t="s">
        <v>3791</v>
      </c>
      <c r="B16" t="s">
        <v>3792</v>
      </c>
      <c r="J16" s="424" t="str">
        <f t="shared" si="0"/>
        <v/>
      </c>
      <c r="K16" s="424" t="str">
        <f t="shared" si="1"/>
        <v/>
      </c>
      <c r="O16" t="str">
        <f t="shared" si="2"/>
        <v/>
      </c>
      <c r="P16" t="str">
        <f t="shared" si="3"/>
        <v/>
      </c>
    </row>
    <row r="17" spans="1:17" x14ac:dyDescent="0.25">
      <c r="A17" t="s">
        <v>3793</v>
      </c>
      <c r="B17" t="s">
        <v>3794</v>
      </c>
      <c r="J17" s="424" t="str">
        <f t="shared" si="0"/>
        <v/>
      </c>
      <c r="K17" s="424" t="str">
        <f t="shared" si="1"/>
        <v/>
      </c>
      <c r="O17" t="str">
        <f t="shared" si="2"/>
        <v/>
      </c>
      <c r="P17" t="str">
        <f t="shared" si="3"/>
        <v/>
      </c>
    </row>
    <row r="18" spans="1:17" x14ac:dyDescent="0.25">
      <c r="A18" t="s">
        <v>3795</v>
      </c>
      <c r="B18" t="s">
        <v>3796</v>
      </c>
      <c r="J18" s="424" t="str">
        <f t="shared" si="0"/>
        <v/>
      </c>
      <c r="K18" s="424" t="str">
        <f t="shared" si="1"/>
        <v/>
      </c>
      <c r="O18" t="str">
        <f t="shared" si="2"/>
        <v/>
      </c>
      <c r="P18" t="str">
        <f t="shared" si="3"/>
        <v/>
      </c>
    </row>
    <row r="19" spans="1:17" x14ac:dyDescent="0.2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2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2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2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2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2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25">
      <c r="A26" t="s">
        <v>3811</v>
      </c>
      <c r="B26" t="s">
        <v>3812</v>
      </c>
      <c r="J26" s="424" t="str">
        <f t="shared" si="0"/>
        <v/>
      </c>
      <c r="K26" s="424" t="str">
        <f t="shared" si="1"/>
        <v/>
      </c>
      <c r="O26" t="str">
        <f t="shared" si="2"/>
        <v/>
      </c>
      <c r="P26" t="str">
        <f t="shared" si="3"/>
        <v/>
      </c>
    </row>
    <row r="27" spans="1:17" x14ac:dyDescent="0.25">
      <c r="A27" t="s">
        <v>3813</v>
      </c>
      <c r="B27" t="s">
        <v>3814</v>
      </c>
      <c r="J27" s="424" t="str">
        <f t="shared" si="0"/>
        <v/>
      </c>
      <c r="K27" s="424" t="str">
        <f t="shared" si="1"/>
        <v/>
      </c>
      <c r="O27" t="str">
        <f t="shared" si="2"/>
        <v/>
      </c>
      <c r="P27" t="str">
        <f t="shared" si="3"/>
        <v/>
      </c>
    </row>
    <row r="28" spans="1:17" x14ac:dyDescent="0.2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2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25">
      <c r="A30" t="s">
        <v>3819</v>
      </c>
      <c r="B30" t="s">
        <v>3820</v>
      </c>
      <c r="J30" s="424" t="str">
        <f t="shared" si="0"/>
        <v/>
      </c>
      <c r="K30" s="424" t="str">
        <f t="shared" si="1"/>
        <v/>
      </c>
      <c r="O30" t="str">
        <f t="shared" si="2"/>
        <v/>
      </c>
      <c r="P30" t="str">
        <f t="shared" si="3"/>
        <v/>
      </c>
    </row>
    <row r="31" spans="1:17" x14ac:dyDescent="0.25">
      <c r="A31" t="s">
        <v>521</v>
      </c>
      <c r="B31" t="s">
        <v>3821</v>
      </c>
      <c r="J31" s="424" t="str">
        <f t="shared" si="0"/>
        <v/>
      </c>
      <c r="K31" s="424" t="str">
        <f t="shared" si="1"/>
        <v/>
      </c>
      <c r="O31" t="str">
        <f t="shared" si="2"/>
        <v/>
      </c>
      <c r="P31" t="str">
        <f t="shared" si="3"/>
        <v/>
      </c>
    </row>
    <row r="32" spans="1:17" x14ac:dyDescent="0.2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2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2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2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2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25">
      <c r="A37" t="s">
        <v>3832</v>
      </c>
      <c r="B37" t="s">
        <v>3833</v>
      </c>
      <c r="J37" s="424" t="str">
        <f t="shared" si="0"/>
        <v/>
      </c>
      <c r="K37" s="424" t="str">
        <f t="shared" si="1"/>
        <v/>
      </c>
      <c r="O37" t="str">
        <f t="shared" si="2"/>
        <v/>
      </c>
      <c r="P37" t="str">
        <f t="shared" si="3"/>
        <v/>
      </c>
    </row>
    <row r="38" spans="1:17" x14ac:dyDescent="0.25">
      <c r="A38" t="s">
        <v>3834</v>
      </c>
      <c r="B38" t="s">
        <v>3835</v>
      </c>
      <c r="J38" s="424" t="str">
        <f t="shared" si="0"/>
        <v/>
      </c>
      <c r="K38" s="424" t="str">
        <f t="shared" si="1"/>
        <v/>
      </c>
      <c r="O38" t="str">
        <f t="shared" si="2"/>
        <v/>
      </c>
      <c r="P38" t="str">
        <f t="shared" si="3"/>
        <v/>
      </c>
    </row>
    <row r="39" spans="1:17" x14ac:dyDescent="0.2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2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2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25">
      <c r="A42" t="s">
        <v>3842</v>
      </c>
      <c r="B42" t="s">
        <v>3843</v>
      </c>
      <c r="J42" s="424" t="str">
        <f t="shared" si="0"/>
        <v/>
      </c>
      <c r="K42" s="424" t="str">
        <f t="shared" si="1"/>
        <v/>
      </c>
      <c r="O42" t="str">
        <f t="shared" si="2"/>
        <v/>
      </c>
      <c r="P42" t="str">
        <f t="shared" si="3"/>
        <v/>
      </c>
    </row>
    <row r="43" spans="1:17" x14ac:dyDescent="0.25">
      <c r="A43" t="s">
        <v>3844</v>
      </c>
      <c r="B43" t="s">
        <v>3845</v>
      </c>
      <c r="J43" s="424" t="str">
        <f t="shared" si="0"/>
        <v/>
      </c>
      <c r="K43" s="424" t="str">
        <f t="shared" si="1"/>
        <v/>
      </c>
      <c r="O43" t="str">
        <f t="shared" si="2"/>
        <v/>
      </c>
      <c r="P43" t="str">
        <f t="shared" si="3"/>
        <v/>
      </c>
    </row>
    <row r="44" spans="1:17" x14ac:dyDescent="0.25">
      <c r="A44" t="s">
        <v>3846</v>
      </c>
      <c r="B44" t="s">
        <v>3847</v>
      </c>
      <c r="J44" s="424" t="str">
        <f t="shared" si="0"/>
        <v/>
      </c>
      <c r="K44" s="424" t="str">
        <f t="shared" si="1"/>
        <v/>
      </c>
      <c r="O44" t="str">
        <f t="shared" si="2"/>
        <v/>
      </c>
      <c r="P44" t="str">
        <f t="shared" si="3"/>
        <v/>
      </c>
    </row>
    <row r="45" spans="1:17" x14ac:dyDescent="0.25">
      <c r="A45" t="s">
        <v>3848</v>
      </c>
      <c r="B45" t="s">
        <v>3849</v>
      </c>
      <c r="J45" s="424" t="str">
        <f t="shared" si="0"/>
        <v/>
      </c>
      <c r="K45" s="424" t="str">
        <f t="shared" si="1"/>
        <v/>
      </c>
      <c r="O45" t="str">
        <f t="shared" si="2"/>
        <v/>
      </c>
      <c r="P45" t="str">
        <f t="shared" si="3"/>
        <v/>
      </c>
    </row>
    <row r="46" spans="1:17" x14ac:dyDescent="0.25">
      <c r="A46" t="s">
        <v>3850</v>
      </c>
      <c r="B46" t="s">
        <v>3851</v>
      </c>
      <c r="J46" s="424" t="str">
        <f t="shared" si="0"/>
        <v/>
      </c>
      <c r="K46" s="424" t="str">
        <f t="shared" si="1"/>
        <v/>
      </c>
      <c r="O46" t="str">
        <f t="shared" si="2"/>
        <v/>
      </c>
      <c r="P46" t="str">
        <f t="shared" si="3"/>
        <v/>
      </c>
    </row>
    <row r="47" spans="1:17" x14ac:dyDescent="0.2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2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25">
      <c r="A49" t="s">
        <v>3856</v>
      </c>
      <c r="B49" t="s">
        <v>3857</v>
      </c>
      <c r="C49" s="351" t="s">
        <v>4084</v>
      </c>
      <c r="D49">
        <v>1990</v>
      </c>
      <c r="E49" s="423">
        <v>0.45</v>
      </c>
      <c r="F49" s="423">
        <v>1</v>
      </c>
      <c r="G49" s="406">
        <f>ROUND(IF(About!$B$2=$A49,INDEX('State GHG Summary'!$C$1:$AH$1,MATCH('State Targets'!D49,'State GHG Summary'!$C$3:$AH$3,0)),0),0)</f>
        <v>73</v>
      </c>
      <c r="H49" t="s">
        <v>4034</v>
      </c>
      <c r="I49" s="424">
        <v>2030</v>
      </c>
      <c r="J49" s="424">
        <f t="shared" si="0"/>
        <v>40.150000000000006</v>
      </c>
      <c r="K49" s="424">
        <f t="shared" si="1"/>
        <v>40.150000000000006</v>
      </c>
      <c r="L49" t="s">
        <v>4085</v>
      </c>
      <c r="M49" s="424" t="s">
        <v>4040</v>
      </c>
      <c r="N49" s="425">
        <v>2050</v>
      </c>
      <c r="O49">
        <f t="shared" si="2"/>
        <v>0</v>
      </c>
      <c r="P49">
        <f t="shared" si="3"/>
        <v>0</v>
      </c>
      <c r="Q49" s="384" t="s">
        <v>4086</v>
      </c>
    </row>
    <row r="50" spans="1:17" x14ac:dyDescent="0.25">
      <c r="A50" t="s">
        <v>3858</v>
      </c>
      <c r="B50" t="s">
        <v>3859</v>
      </c>
      <c r="J50" s="424" t="str">
        <f t="shared" si="0"/>
        <v/>
      </c>
      <c r="K50" s="424" t="str">
        <f t="shared" si="1"/>
        <v/>
      </c>
      <c r="O50" t="str">
        <f t="shared" si="2"/>
        <v/>
      </c>
      <c r="P50" t="str">
        <f t="shared" si="3"/>
        <v/>
      </c>
    </row>
    <row r="51" spans="1:17" x14ac:dyDescent="0.25">
      <c r="A51" t="s">
        <v>3860</v>
      </c>
      <c r="B51" t="s">
        <v>3861</v>
      </c>
      <c r="J51" s="424" t="str">
        <f t="shared" si="0"/>
        <v/>
      </c>
      <c r="K51" s="424" t="str">
        <f t="shared" si="1"/>
        <v/>
      </c>
      <c r="O51" t="str">
        <f t="shared" si="2"/>
        <v/>
      </c>
      <c r="P51" t="str">
        <f t="shared" si="3"/>
        <v/>
      </c>
    </row>
    <row r="52" spans="1:17" x14ac:dyDescent="0.2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3424</v>
      </c>
      <c r="C2" s="160" t="s">
        <v>3425</v>
      </c>
    </row>
    <row r="3" spans="1:3" x14ac:dyDescent="0.2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9" customWidth="1"/>
    <col min="4" max="33" width="10.140625" customWidth="1"/>
  </cols>
  <sheetData>
    <row r="1" spans="1:33" x14ac:dyDescent="0.2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5" t="s">
        <v>3566</v>
      </c>
      <c r="B1" s="336" t="s">
        <v>3567</v>
      </c>
      <c r="C1" s="336" t="s">
        <v>3568</v>
      </c>
      <c r="D1" s="336" t="s">
        <v>3569</v>
      </c>
      <c r="E1" s="336" t="s">
        <v>3570</v>
      </c>
      <c r="F1" s="337" t="s">
        <v>3571</v>
      </c>
    </row>
    <row r="2" spans="1:6" ht="45" x14ac:dyDescent="0.25">
      <c r="A2" s="1" t="s">
        <v>3572</v>
      </c>
      <c r="B2" s="1" t="str">
        <f>IF(INDEX('State Targets'!H:H,MATCH(About!$C$2,'State Targets'!$B:$B,0))=0,"",INDEX('State Targets'!H:H,MATCH(About!$C$2,'State Targets'!$B:$B,0)))</f>
        <v>45% below 1990 levels by 2030</v>
      </c>
      <c r="C2" s="1">
        <f>IF(INDEX('State Targets'!I:I,MATCH(About!$C$2,'State Targets'!$B:$B,0))=0,"",INDEX('State Targets'!I:I,MATCH(About!$C$2,'State Targets'!$B:$B,0)))</f>
        <v>2030</v>
      </c>
      <c r="D2" s="1">
        <f>INDEX('State Targets'!J:J,MATCH(About!$C$2,'State Targets'!$B:$B,0))</f>
        <v>40.150000000000006</v>
      </c>
      <c r="E2" s="1">
        <f>INDEX('State Targets'!K:K,MATCH(About!$C$2,'State Targets'!$B:$B,0))</f>
        <v>40.150000000000006</v>
      </c>
      <c r="F2" s="1" t="str">
        <f>IF(INDEX('State Targets'!L:L,MATCH(About!$C$2,'State Targets'!$B:$B,0))=0,"",INDEX('State Targets'!L:L,MATCH(About!$C$2,'State Targets'!$B:$B,0)))</f>
        <v>Washington enacted statutory targets in 2020 to reduce GHG emissions 45% by 2030.</v>
      </c>
    </row>
    <row r="3" spans="1:6" ht="45" x14ac:dyDescent="0.25">
      <c r="A3" s="1" t="s">
        <v>3572</v>
      </c>
      <c r="B3" s="1" t="str">
        <f>IF(INDEX('State Targets'!M:M,MATCH(About!$C$2,'State Targets'!$B:$B,0))=0,"",INDEX('State Targets'!M:M,MATCH(About!$C$2,'State Targets'!$B:$B,0)))</f>
        <v>Net-zero economy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Washington enacted statutory targets in 2020 to achieve a net-zero economy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5" x14ac:dyDescent="0.25"/>
  <sheetData>
    <row r="1" spans="1:38" x14ac:dyDescent="0.2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2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2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2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2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2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2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2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2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2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2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2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2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2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2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2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2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2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2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2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2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2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2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2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2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2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2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2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2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2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2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2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2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2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2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2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2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2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2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2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2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2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2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2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2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2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2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2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2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2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2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2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2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2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2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2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2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2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2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2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2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2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2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2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2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2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2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2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2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2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2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2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2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2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2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2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2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2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2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2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2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2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2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2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2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2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2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2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2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2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2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2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2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2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2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2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2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2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2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2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2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2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2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2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2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2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2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2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2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2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2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2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2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2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2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2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2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2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2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2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2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2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2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2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2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2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2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2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2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2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2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2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2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2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2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2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2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2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2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2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2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2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2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2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2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2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2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2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2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2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2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2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2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2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2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2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2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2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2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2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2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2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2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2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2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2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2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2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2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2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2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2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2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2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2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2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2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2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2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2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2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2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2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2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2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2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2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2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2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2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2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2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2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2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2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2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2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2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2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2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2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2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2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2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2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2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2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2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2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2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2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2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2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2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2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2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2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2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2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2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2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2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2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2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2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2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2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2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2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2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2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2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2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2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2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2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2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2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2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2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2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2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2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2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2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2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2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2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2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2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2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2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2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2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2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2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2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2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2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2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2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2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2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2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2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2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2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2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2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2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2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2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2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2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2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2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2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2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2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2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2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2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2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2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2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2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2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2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2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2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2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2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2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2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2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2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2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2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2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2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2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2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2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2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2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2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2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2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2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2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2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2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2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2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2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2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2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2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2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2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2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2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2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2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2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2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2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2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2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2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2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2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2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2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2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2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2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2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2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2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2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2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2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2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2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2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2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2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2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2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2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2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2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2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2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2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2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2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2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2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2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2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2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2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2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2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2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2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2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2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2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2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2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2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2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2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2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2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2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2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2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2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2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2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2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2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2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2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2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2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2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2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2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2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2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2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2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2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2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2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2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2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2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2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2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2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2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2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2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2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2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2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2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2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2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2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2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2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2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2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2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2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2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2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2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2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2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2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2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2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2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2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2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2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2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2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2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2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2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2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2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2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2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2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2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2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2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2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2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2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2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2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2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2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2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2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2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2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2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2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2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2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2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2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2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2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2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2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2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2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2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2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2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2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2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2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2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2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2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2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2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2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2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2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2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2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2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2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2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2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2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2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2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2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2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2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2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2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2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2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2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2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2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2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2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2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2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2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2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2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2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2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2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2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2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2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2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2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2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2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2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2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2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2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2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2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2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2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2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2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2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2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2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2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2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2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2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2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2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2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2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2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2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2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2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2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2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2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2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2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2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2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2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2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2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2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2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2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2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2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2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2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2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2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2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2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2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2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2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2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2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2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2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2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2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2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2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2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2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2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2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2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2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2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2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2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2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2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2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2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2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2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2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2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2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2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2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2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2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2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2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2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2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2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2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2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2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2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2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2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2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2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2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2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2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2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2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2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2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2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2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2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2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2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2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2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2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2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2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2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2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2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2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2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2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2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2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2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2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2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2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2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2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2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2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2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2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2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2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2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2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2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2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2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2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2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2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2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2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2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2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2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2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2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2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2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2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2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2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2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2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2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2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2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2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2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2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2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2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2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2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2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2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2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2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2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2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2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2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2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2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2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2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2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2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2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2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2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2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2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2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2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2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2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2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2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2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2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2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2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2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2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2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2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2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2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2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2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2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2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2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2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2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2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2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2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2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2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2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2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2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2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2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2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2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2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2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2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2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2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2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2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2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2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2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2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2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2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2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2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2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2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2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2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2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2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2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2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2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2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2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2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2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2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2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2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2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2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2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2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2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2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2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2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2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2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2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2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2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2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2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2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2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2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2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2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2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2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2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2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2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2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2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2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2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2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2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2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2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2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2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2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2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2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2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2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2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2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2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2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2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2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2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2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2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2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2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2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2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2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2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2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2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2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2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2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2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2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2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2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2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2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2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2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2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2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2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2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2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2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2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2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2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2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2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2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2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2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2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2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2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2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2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2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2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2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2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2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2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2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2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2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2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2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2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2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2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2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2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2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2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2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2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2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2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2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2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2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2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2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2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2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2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2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2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2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2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2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2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2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2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2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2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2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2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2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2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2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2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2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2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2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2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2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2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2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2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2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2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2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2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2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2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2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2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2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2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2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2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2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2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2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2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2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2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2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2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2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2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2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2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2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2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2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2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2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2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2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2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2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2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2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2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2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2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2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2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2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2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2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2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2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2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2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2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2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2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2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2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2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2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2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2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2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2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2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2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2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2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2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2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2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2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2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2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2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2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2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2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2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2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2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2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2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2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2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2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2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2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2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2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2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2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2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2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2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2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2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2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2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2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2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2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2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2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2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2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2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2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2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2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2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2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2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2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2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2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2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2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2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2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2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2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2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2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2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2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2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2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2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2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2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2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2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2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2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2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2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2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2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2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2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2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2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2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2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2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2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2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2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2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2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2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2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2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2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2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2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2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2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2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2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2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2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2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2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2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2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2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2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2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2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2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2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2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2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2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2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2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2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2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2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2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2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2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2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2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2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2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2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2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2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2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2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2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2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2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2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2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2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2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2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2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2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2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2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2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2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2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2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2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2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2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2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2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2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2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2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2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2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2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2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2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2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2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2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2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2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2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2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2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2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2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2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2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2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2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2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2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2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2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2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2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2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2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2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2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2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2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2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2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2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2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2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2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2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2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2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2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2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2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2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2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2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2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2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2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2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2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2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2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2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2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2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2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2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2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2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2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2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2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2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2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2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2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2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2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2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2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2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2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2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2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2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2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2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2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2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2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2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2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2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2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2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2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2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2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2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2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2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2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2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2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2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2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2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2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2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2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2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2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2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2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2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2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2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2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2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2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2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2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2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2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2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2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2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2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2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2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2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2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2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2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2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2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2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2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2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2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2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2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2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2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2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2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2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2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2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2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2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2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2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2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2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2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2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2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2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2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2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2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2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2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2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2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2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2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2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2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2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2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2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2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2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2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2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2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2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2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2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2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2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2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2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2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2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2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2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2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2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2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2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2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2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2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2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2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2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2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2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2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2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2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2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2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2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2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2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2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2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2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2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2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2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2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2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2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2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2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2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2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2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2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2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2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2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2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2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2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2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2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2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2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2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2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2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2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2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2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2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2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2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2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2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2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2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2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2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2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2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2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2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2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2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2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2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2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2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2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2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2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2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2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2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2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2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2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2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2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2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2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2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2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2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2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2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2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2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2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2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2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2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2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2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2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2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2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2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2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2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2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2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2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2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2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2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2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2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2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2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2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2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2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2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2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2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2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2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2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2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2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2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2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2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2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2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2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2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2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2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2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2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2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2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2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2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2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2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2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2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2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2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2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2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2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2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2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2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2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2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2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2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2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2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2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2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2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2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2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2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2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2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2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2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2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2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2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2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2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2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2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2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2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2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2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2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2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2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2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2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2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2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2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2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2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2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2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2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2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2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2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2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2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2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2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2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2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2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2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2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2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2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2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2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2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2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2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2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2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2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2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2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2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2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2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2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2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2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2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2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2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2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2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2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2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2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2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2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2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2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2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2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2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2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2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2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2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2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2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2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2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2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2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2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2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2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2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2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2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2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2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2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2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2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2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2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2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2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2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2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2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2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2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2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2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2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2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2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2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2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2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2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2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2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2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2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2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2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2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2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2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2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2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2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2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2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2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2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2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2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2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2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2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2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2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2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2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2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2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2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2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2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2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2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2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2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2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2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2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2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2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2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2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2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2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2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2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2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2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2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2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2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2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2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2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2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2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2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2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2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2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2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2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2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2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2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2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2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2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2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2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2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2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2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2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2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2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2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2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2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2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2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2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2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2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2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2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2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2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2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2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2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2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2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2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2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2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2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2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2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2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2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2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2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2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2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2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2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2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2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2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2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2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2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2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2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2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2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2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2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2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2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2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2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2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2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2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2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2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2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2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2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2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2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2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2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2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2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2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2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2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2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2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2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2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2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2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2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2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2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2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2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2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2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2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2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2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2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2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2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2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2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2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2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2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2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2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2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2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2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2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2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2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2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2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2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2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2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2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2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2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2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2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2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2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2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2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2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2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2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2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2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2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2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2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2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2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2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2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2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2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2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2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2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2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2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2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2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2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2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2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2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2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2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2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2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2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2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2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2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2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2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2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2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2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2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2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2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2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2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2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2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2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2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2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2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2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2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2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2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2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2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2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2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2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2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2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2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2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2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2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2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2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2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2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2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2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2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2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2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2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2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2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2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2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2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2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2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2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2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2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2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2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2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2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2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2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2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2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2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2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2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2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2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2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2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2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2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2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2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2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2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2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2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2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2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2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2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2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2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2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2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2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2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2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2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2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2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2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2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2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2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2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2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2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2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2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2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2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2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2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2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2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2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2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2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2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2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2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2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2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2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2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2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2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2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2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2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2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2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2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2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2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2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2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2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2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2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2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2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2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2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2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2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2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2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2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2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2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2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2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2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2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2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2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2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2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2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2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2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2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2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2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2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2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2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2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2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2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2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2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2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2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2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2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2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2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2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2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2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2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2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2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2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2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2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2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2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2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2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2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2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2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2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2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2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2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2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2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2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2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2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2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2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2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2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2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2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2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2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2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2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2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2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2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2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2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2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2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2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2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2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2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2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2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2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2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2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2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2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2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2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2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2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2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2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2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2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2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2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2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2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2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2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2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2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2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2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2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2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2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2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2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2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2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2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2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2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2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2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2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2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2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2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2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2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2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2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2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2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2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2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2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2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2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2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2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2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2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2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2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2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2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2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2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2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2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2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2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2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2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2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2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2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2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2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2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2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2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2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2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2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2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2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2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2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2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2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2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2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2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2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2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2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2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2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2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2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2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2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2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2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2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2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2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2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2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2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2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2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2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2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2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2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2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2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2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2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2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2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2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2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2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2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2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2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2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2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2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2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2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2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2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2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2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2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2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2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2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2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2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2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2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2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2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2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2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2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2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2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2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2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2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2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2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2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2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2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2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2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2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2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2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2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2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2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2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2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2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2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2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2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2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2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2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2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2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2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2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2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2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2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2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2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2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2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2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2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2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2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2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2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2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2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2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2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2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2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2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2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2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2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2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2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2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2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2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2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2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2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2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2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2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2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2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2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2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2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2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2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2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2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2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2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2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2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2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2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2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2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2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2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2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2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2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2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2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2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2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2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2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2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2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2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2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2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2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2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2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2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2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2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2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2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2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2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2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2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2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2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2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2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2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2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2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2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2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2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2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2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2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2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2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2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2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2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2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2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2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2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2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2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2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2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2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2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2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2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2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2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2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2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2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2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2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2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2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2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2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2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2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2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2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2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2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2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2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2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2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2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2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2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2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2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2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2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2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2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2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2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2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2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2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2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2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2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2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2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2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2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2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2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2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2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2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2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2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2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2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2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2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2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2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2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2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2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2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2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2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2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2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2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2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2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2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2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2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2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2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2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2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2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2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2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2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2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2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2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2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2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2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2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2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2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2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2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2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2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2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2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2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2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2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2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2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2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2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2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2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2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2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2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2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2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2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2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2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2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2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2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2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2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2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2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2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2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2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2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2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2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2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2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2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2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2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2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2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2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2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2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2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2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2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2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2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2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2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2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2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2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2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2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2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2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2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2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2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2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2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2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2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2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2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2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2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2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2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2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2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2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2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2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2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2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2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2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2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2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2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2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2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2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2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2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2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2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2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2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2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2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2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2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2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2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2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2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2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2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2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2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2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2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2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2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2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2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2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2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2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2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2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2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2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2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2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2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2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2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2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2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2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2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2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2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2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2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2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2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2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2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2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2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2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2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2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2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2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2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2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2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2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2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2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2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2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2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2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2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2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2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2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2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2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2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2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2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2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2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2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2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2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2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2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2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2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2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2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2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2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2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2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2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2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2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2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2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2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2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2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2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2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2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2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2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2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2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2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2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2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2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2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2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2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2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2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2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2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2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2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2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2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2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2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2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2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2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2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2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2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2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2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2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2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2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2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2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2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2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2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2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2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2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2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2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2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2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2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2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2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2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2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2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2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2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2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2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2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2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2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2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2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2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2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2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2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2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2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2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2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2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2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2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2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2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2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2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2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2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2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2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2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2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2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2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2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2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2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2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2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2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2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2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2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2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2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2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2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2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2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2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2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2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2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2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2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2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2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2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2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2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2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2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2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2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2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2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2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2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2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2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2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2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2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2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2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2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2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2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2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2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2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2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2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2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2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2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2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2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2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2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2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2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2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2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2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2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2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2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2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2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2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2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2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2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2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2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2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2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2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2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2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2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2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2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2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2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2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2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2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2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2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2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2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2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2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2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2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2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2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2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2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2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2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2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2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2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2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2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2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2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2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2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2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2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2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2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2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2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2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2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2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2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2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2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2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2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2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2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2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2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2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2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2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2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2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2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2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2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2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2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2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2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2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2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2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2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2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2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2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2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2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2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2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2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2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2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2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2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2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2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2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2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2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2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2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2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2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2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2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2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2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2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2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2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2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2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2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2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2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2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2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2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2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2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2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2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2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2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2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2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2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2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2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2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2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2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2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2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2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2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2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2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2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2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2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2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2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2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2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2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2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2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2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2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2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2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2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2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2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2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2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2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2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2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2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2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2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2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2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2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2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2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2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2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2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2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2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2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2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2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2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2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2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2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2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2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2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2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2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2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2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2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2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2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2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2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2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2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2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2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2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2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2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2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2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2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2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2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2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2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2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2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2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2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2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2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2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2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2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2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2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2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2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2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2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2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2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2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2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2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2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2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2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2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2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2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2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2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2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2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2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2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2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2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2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2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2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2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2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2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2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2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2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2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2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2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2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2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2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2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2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2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2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2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2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2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2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2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2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2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2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2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2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2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2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2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2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2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2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2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2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2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2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2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2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2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2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2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2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2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2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2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2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2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2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2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2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2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2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2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2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2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2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2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2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2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2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2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2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2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2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2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2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2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2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2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2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2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2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2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2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2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2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2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2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2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2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2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2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2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2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2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2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2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2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2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2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2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2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2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2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2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2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2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2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2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2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2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2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2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2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2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2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2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2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2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2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2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2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2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2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2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2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2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2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2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2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2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2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2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2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2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2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2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2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2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2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2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2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2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2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2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2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2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2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2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2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2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2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2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2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2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2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2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2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2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2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2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2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2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2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2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2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2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2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2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2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2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2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2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2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2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2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2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2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2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2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2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2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2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2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2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2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2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2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2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2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2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2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2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2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2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2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2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2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2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2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2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2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2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2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2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2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2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2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2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2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2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2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2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2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2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2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2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2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2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2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2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2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2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2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2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2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2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2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2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2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2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2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2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2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2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2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2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2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2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2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2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2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2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2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2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2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2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2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2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2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2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2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2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2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2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2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2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2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2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2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2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2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2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2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2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2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2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2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2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2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2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2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2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2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2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2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2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2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2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2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2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2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2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2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2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2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2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2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2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2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2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2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2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2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2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2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2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2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2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2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2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2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2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2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2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2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2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2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2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2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2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2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2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2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2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2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2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2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2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2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2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2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2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2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2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2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2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2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2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2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2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2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2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2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2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2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2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2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2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2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2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2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2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2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2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2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2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2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2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2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2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2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2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2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2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2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2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2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2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2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2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2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2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2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2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2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2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2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2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2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2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2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2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2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2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2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2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2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2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2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2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2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2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2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2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2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2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2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2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2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2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2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2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2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2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2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2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2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2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2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2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2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2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2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2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2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2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2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2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2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2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2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2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2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2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2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2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2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2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2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2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2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2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2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2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2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2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2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2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2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2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2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2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2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2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2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2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2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2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2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2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2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2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2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2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2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2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2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2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2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2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2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2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2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2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2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2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2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2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2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2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2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2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2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2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2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2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2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2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2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2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2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2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2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2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2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2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2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2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2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2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2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2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2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2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2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2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2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2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2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2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2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2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2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2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2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2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2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2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2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2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2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2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2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2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2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2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2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2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2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2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2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2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2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2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2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2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2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2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2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2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2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2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2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2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2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2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2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2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2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2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2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2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2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2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2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2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2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2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2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2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2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2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2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2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2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2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2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2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2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2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2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2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2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2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2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2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2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2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2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2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2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2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2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2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2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2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2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2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2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2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2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2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2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2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2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2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2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2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2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2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2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2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2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2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2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2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2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2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2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2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2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2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2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2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2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2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2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2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2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2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2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2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2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2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2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2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2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2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2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2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2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2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2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2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2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2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2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2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2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2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2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2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2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2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2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2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2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2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2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2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2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2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2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2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2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2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2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2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2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2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2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2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2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2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2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2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2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2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2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2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2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2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2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2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2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2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2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2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2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2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2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2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2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2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2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2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2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2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2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2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2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2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2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2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2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2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2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2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2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2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2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2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2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2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2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2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2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2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2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2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2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2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2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2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2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2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2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2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2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2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2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2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2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2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2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2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2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2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2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2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2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2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2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2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2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2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2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2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2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2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2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2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2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2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2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2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2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2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2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2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2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2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2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2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2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2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2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2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2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2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2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2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2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2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2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2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2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2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2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2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2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2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2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2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2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2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2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2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2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2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2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2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2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2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2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2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2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2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2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2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2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2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2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2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2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2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2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2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2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2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2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2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2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2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2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2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2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2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2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2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2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2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2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2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2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2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2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2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2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2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2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2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2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2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2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2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2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2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2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2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2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2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2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2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2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2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2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2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2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2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2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2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2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2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2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2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2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2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2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2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2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2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2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2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2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2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2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2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2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2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2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2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2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2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2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2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2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2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2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2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2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2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2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2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2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2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2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2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2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2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2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2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2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2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2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2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2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2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2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2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2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2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2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2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2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2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2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2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2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2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2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2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2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2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2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2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2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2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2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2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2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2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2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2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2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2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2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2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2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2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2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2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2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2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2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2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2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2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2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2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2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2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2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2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2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2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2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2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2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2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2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2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2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2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2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2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2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2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2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2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2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2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2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2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2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2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2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2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2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2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2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2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2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2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2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2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2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2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2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2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2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2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2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2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2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2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2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2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2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2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2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2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2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2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2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2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2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2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2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2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2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2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2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2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2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2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2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2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2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2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2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2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2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2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2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2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2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2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2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2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2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2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2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2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2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2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2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2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2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2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2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2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2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2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2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2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2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2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2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2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2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2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2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2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2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2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2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2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2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2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2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2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2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2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2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2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2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2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2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2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2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2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2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2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2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2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2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2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2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2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2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2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2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2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2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2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2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2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2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2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2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2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2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2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2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2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2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2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2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2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2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2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2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2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2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2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2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2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2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2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2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2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2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2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2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2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2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2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2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2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2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2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2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2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2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2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2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2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2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2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2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2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2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2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2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2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2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2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2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2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2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2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2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2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2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2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2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2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2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2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2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2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2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2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2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2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2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2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2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2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2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2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2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2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2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2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2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2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2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2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2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2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2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2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2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2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2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2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2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2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2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2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2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2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2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2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2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2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2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2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2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2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2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2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2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2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2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2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2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2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2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2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2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2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2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2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2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2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2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2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2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2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2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2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2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2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2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2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2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2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2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2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2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2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2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2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2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2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2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2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2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2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2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2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2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2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2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2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2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2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2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2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2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2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2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2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2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2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2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2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2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2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2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2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2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2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2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2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2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2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2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2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2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2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2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2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2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2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2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2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2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2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2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2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2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2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2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2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2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2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2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2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2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2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2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2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2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2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2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2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2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2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2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2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2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2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2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2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2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2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2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2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2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2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2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2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2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2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2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2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2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2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2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2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2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2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2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2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2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2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2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2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2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2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2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2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2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2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2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2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2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2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2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2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2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2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2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2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2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2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2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2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2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2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2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2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2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2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2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2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2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2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2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2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2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2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2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2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2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2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2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2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2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2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2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2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2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2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2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2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2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2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2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2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2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2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2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2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2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2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2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2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2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2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2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2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2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2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2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2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2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2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2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2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2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2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2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2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2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2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2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2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2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2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2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2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2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2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2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2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2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2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2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2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2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2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2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2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2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2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2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2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2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2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2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2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2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2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2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2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2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2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2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2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2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2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2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2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2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2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2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2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2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2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2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2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2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2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2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2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2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2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2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2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2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2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2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2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2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2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2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2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2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2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2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2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2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2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2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2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2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2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2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2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2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2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2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2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2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2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2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2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2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2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2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2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2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2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2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2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2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2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2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2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2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2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2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2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2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2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2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2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2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2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2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2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2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2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2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2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2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2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2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2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2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2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2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2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2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2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2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2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2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2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2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2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2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2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2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2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2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2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2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2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2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2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2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2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2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2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2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2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2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2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2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2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2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2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2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2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2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2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2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2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2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2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2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2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2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2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2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2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2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2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2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2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2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2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2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2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2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2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2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2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2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2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2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2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2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2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2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2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2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2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2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2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2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2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2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2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2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2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2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2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2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2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2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2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2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2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2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2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2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2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2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2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2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2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2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2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2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2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2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2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2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2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2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2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2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2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2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2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2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2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2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2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2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2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2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2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2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2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2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2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2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2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2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2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2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2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2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2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2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2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2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2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2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2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2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2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2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2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2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2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2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2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2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2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2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2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2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2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2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2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2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2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2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2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2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2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2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2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2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2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2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2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2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2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2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2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2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2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2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2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2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2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2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2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2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2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2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2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2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2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2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2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2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2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2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2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2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2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2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2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2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2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2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2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2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2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2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2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2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2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2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2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2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2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2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2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2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2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2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2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2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2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2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2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2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2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2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2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2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2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2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2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2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2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2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2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2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2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2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2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2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2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2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2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2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2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2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2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2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2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2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2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2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2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2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2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2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2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2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2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2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2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2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2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2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2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2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2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2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2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2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2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2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2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2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2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2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2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2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2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2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2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2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2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2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2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2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2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2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2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2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2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2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2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2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2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2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2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2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2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2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2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2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2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2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2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2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2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2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2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2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2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2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2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2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2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2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2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2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2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2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2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2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2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2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2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2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2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2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2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2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2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2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2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2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2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2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2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2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2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2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2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2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2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2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2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2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2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2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2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2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2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2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2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2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2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2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2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2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2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2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2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2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2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2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2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2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2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2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2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2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2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2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2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2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2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2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2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2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2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2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2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2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2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2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2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2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2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2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2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2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2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2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2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2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2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2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2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2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2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2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2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2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2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2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2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2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2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2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2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2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2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2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2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2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2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2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2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2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2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2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2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2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2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2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2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2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2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2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2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2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2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2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2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2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2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2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2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2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2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2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2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2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2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2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2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2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2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2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2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2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2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2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2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2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2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2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2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2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2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2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2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2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2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2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2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2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2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2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2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2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2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2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2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2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2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2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2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2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2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2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2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2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2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2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2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2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2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2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2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2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2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2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2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2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2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2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2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2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2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2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2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2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2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2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2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2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2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2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2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2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2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2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2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2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2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2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2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2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2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2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2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2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2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2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2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2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2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2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2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2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2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2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2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2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2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2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2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2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2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2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2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2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2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2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2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2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2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2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2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2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2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2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2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2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2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2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2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2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2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2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2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2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2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2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2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2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2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2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2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2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2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2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2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2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2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2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2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2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2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2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2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2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2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2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2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2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2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2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2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2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2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2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2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2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2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2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2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2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2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2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2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2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2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2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2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2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2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2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2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2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2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2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2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2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2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2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2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2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2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2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2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2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2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2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2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2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2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2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2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2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2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2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2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2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2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2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2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2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2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2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2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2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2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2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2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2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2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2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2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2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2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2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2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2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2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2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2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2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2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2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2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2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2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2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2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2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2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2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2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2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2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2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2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2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2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2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2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2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2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2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2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2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2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2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2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2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2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2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2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2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2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2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2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2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2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2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2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2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2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2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2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2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2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2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2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2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2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2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2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2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2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2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2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2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2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2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2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2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2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2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2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2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2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2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2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2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2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2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2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2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2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2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2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2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2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2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2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2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2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2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2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2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2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2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2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2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2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2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2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2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2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2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2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2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2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2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2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2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2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2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2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2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2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2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2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2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2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2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2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2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2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2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2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2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2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2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2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2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2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2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2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2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2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2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2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2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2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2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2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2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2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2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2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2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2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2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2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2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2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2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2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2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2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2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2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2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2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2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2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2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2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2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2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2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2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2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2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2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2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2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2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2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2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2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2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2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2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2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2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2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2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2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2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2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2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2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2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2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2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2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2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2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2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2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2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2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2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2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2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2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2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2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2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2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2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2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2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2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2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2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2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2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2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2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2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2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2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2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2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2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2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2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2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2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2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2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2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2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2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2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2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2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2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2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2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2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2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2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2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2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2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2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2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2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2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2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2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2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2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2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2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2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2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2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2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2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2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2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2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2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2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2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2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2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2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2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2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2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2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2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2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2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2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2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2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2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2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2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2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2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2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2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2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2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2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2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2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2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2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2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2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2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2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2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2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2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2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2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2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2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2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2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2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2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2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2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2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2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2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2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2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2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2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2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2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2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2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2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2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2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2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2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2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2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2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2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2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2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2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2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2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2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2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2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2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2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2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2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2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2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2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2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2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2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2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2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2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2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2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2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2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2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2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2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2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2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2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2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2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2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2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2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2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2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2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2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2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2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2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2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2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2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2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2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2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2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2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2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2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2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2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2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2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2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2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2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2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2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2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2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2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2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2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2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2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2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2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2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2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2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2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2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2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2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2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2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2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2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2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2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2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2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2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2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2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2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2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2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2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2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2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2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2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2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2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2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2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2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2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2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2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2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2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2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2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2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2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2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2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2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2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2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2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2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2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2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2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2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2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2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2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2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2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2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2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2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2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2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2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2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2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2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2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2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2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2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2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2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2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2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2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2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2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2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2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2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2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2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2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2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2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2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2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2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2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2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2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2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2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2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2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2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2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2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2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2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2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2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2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2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2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2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2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2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2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2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2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2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2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2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2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2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2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2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2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2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2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2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2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2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2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2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2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2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2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2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2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2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2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2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2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2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2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2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2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2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2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2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2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2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2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2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2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2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2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2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2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2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2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2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2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2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2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2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2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2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2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2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2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2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2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2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2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2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2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2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2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2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2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2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2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2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2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2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2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2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2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2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2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2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2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2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2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2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2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2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2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2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2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2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2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2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2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2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2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2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2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2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2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2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2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2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2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2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2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2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2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2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2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2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2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2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2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2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2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2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2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2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2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2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2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2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2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2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2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2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2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2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2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2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2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2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2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2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2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2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2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2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2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2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2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2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2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2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2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2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2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2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2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2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2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2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2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2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2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2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2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2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2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2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2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2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2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2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2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2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2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2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2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2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2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2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2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2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2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2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2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2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2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2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2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2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2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2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2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2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2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2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2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2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2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2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2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2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2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2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2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2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2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2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2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2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2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2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2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2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2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2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2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2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2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2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2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2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2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2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2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2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2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2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2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2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2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2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2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2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2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2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2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2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2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2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2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2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2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2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2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2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2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2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2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2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2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2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2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2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2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2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2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2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2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2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2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2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2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2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2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2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2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2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2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2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2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2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2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2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2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2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2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2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2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2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2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2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2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2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2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2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2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2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2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2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2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2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2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2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2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2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2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2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2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2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2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2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2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2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2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2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2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2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2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2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2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2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2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2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2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2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2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2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2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2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2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2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2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2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2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2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2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2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2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2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2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2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2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2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2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2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2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2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2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2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2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2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2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2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2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2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2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2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2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2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2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2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2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2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2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2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2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2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2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2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2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2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2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2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2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2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3735</v>
      </c>
    </row>
    <row r="2" spans="1:35" x14ac:dyDescent="0.2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3754</v>
      </c>
    </row>
    <row r="18" spans="1:1" x14ac:dyDescent="0.25">
      <c r="A18" t="s">
        <v>3755</v>
      </c>
    </row>
    <row r="19" spans="1:1" x14ac:dyDescent="0.25">
      <c r="A19" t="s">
        <v>3756</v>
      </c>
    </row>
    <row r="20" spans="1:1" x14ac:dyDescent="0.25">
      <c r="A20" t="s">
        <v>3757</v>
      </c>
    </row>
    <row r="21" spans="1:1" x14ac:dyDescent="0.2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8" t="str">
        <f>About!$B$2</f>
        <v>WA</v>
      </c>
      <c r="C1" s="431">
        <f>SUM(C4:C87)</f>
        <v>72.677996338957769</v>
      </c>
      <c r="D1" s="431">
        <f t="shared" ref="D1:AG1" si="0">SUM(D4:D87)</f>
        <v>71.61509043641199</v>
      </c>
      <c r="E1" s="431">
        <f t="shared" si="0"/>
        <v>78.407217014144962</v>
      </c>
      <c r="F1" s="431">
        <f t="shared" si="0"/>
        <v>76.561522637102527</v>
      </c>
      <c r="G1" s="431">
        <f t="shared" si="0"/>
        <v>80.763727646999257</v>
      </c>
      <c r="H1" s="431">
        <f t="shared" si="0"/>
        <v>78.524396521015419</v>
      </c>
      <c r="I1" s="431">
        <f t="shared" si="0"/>
        <v>83.920015126293364</v>
      </c>
      <c r="J1" s="431">
        <f t="shared" si="0"/>
        <v>79.314269595415311</v>
      </c>
      <c r="K1" s="431">
        <f t="shared" si="0"/>
        <v>85.631279699203688</v>
      </c>
      <c r="L1" s="431">
        <f t="shared" si="0"/>
        <v>88.573699741697851</v>
      </c>
      <c r="M1" s="431">
        <f t="shared" si="0"/>
        <v>86.953450538323054</v>
      </c>
      <c r="N1" s="431">
        <f t="shared" si="0"/>
        <v>78.794606202937416</v>
      </c>
      <c r="O1" s="431">
        <f t="shared" si="0"/>
        <v>74.520004099659403</v>
      </c>
      <c r="P1" s="431">
        <f t="shared" si="0"/>
        <v>75.407196473316645</v>
      </c>
      <c r="Q1" s="431">
        <f t="shared" si="0"/>
        <v>76.674488711018995</v>
      </c>
      <c r="R1" s="431">
        <f t="shared" si="0"/>
        <v>78.567819845135631</v>
      </c>
      <c r="S1" s="431">
        <f t="shared" si="0"/>
        <v>75.719186678579177</v>
      </c>
      <c r="T1" s="431">
        <f t="shared" si="0"/>
        <v>80.110929839641358</v>
      </c>
      <c r="U1" s="431">
        <f t="shared" si="0"/>
        <v>78.043107057178574</v>
      </c>
      <c r="V1" s="431">
        <f t="shared" si="0"/>
        <v>74.607711911844348</v>
      </c>
      <c r="W1" s="431">
        <f t="shared" si="0"/>
        <v>72.59402207360823</v>
      </c>
      <c r="X1" s="431">
        <f t="shared" si="0"/>
        <v>67.115612786880888</v>
      </c>
      <c r="Y1" s="431">
        <f t="shared" si="0"/>
        <v>65.325206244732783</v>
      </c>
      <c r="Z1" s="431">
        <f t="shared" si="0"/>
        <v>72.27827261442215</v>
      </c>
      <c r="AA1" s="431">
        <f t="shared" si="0"/>
        <v>71.139510701158741</v>
      </c>
      <c r="AB1" s="431">
        <f t="shared" si="0"/>
        <v>71.853446657609311</v>
      </c>
      <c r="AC1" s="431">
        <f t="shared" si="0"/>
        <v>72.492602229148005</v>
      </c>
      <c r="AD1" s="431">
        <f t="shared" si="0"/>
        <v>74.597221017461877</v>
      </c>
      <c r="AE1" s="431">
        <f t="shared" si="0"/>
        <v>74.632474451034184</v>
      </c>
      <c r="AF1" s="431">
        <f t="shared" si="0"/>
        <v>80.020259330547503</v>
      </c>
      <c r="AG1" s="431">
        <f t="shared" si="0"/>
        <v>67.192083421857291</v>
      </c>
      <c r="AH1" s="431">
        <f>SUM(AH4:AH87)</f>
        <v>71.61136442757271</v>
      </c>
    </row>
    <row r="2" spans="1:34" x14ac:dyDescent="0.25">
      <c r="B2" s="432"/>
    </row>
    <row r="3" spans="1:34" s="433" customFormat="1" x14ac:dyDescent="0.2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25">
      <c r="A4" s="435" t="s">
        <v>2220</v>
      </c>
      <c r="B4" s="408" t="s">
        <v>4127</v>
      </c>
      <c r="C4">
        <f>SUMIFS('EPA Export Aggregation'!F:F,'EPA Export Aggregation'!$A:$A,$B4,'EPA Export Aggregation'!$D:$D,$A$1)*IF($A4="CH4",About!$D$58,IF($A4="N2O",About!$D$59,1))</f>
        <v>7.5326127237592999</v>
      </c>
      <c r="D4">
        <f>SUMIFS('EPA Export Aggregation'!G:G,'EPA Export Aggregation'!$A:$A,$B4,'EPA Export Aggregation'!$D:$D,$A$1)*IF($A4="CH4",About!$D$58,IF($A4="N2O",About!$D$59,1))</f>
        <v>7.9749546026878999</v>
      </c>
      <c r="E4">
        <f>SUMIFS('EPA Export Aggregation'!H:H,'EPA Export Aggregation'!$A:$A,$B4,'EPA Export Aggregation'!$D:$D,$A$1)*IF($A4="CH4",About!$D$58,IF($A4="N2O",About!$D$59,1))</f>
        <v>10.2127787473936</v>
      </c>
      <c r="F4">
        <f>SUMIFS('EPA Export Aggregation'!I:I,'EPA Export Aggregation'!$A:$A,$B4,'EPA Export Aggregation'!$D:$D,$A$1)*IF($A4="CH4",About!$D$58,IF($A4="N2O",About!$D$59,1))</f>
        <v>10.252345152345599</v>
      </c>
      <c r="G4">
        <f>SUMIFS('EPA Export Aggregation'!J:J,'EPA Export Aggregation'!$A:$A,$B4,'EPA Export Aggregation'!$D:$D,$A$1)*IF($A4="CH4",About!$D$58,IF($A4="N2O",About!$D$59,1))</f>
        <v>11.9203026468538</v>
      </c>
      <c r="H4">
        <f>SUMIFS('EPA Export Aggregation'!K:K,'EPA Export Aggregation'!$A:$A,$B4,'EPA Export Aggregation'!$D:$D,$A$1)*IF($A4="CH4",About!$D$58,IF($A4="N2O",About!$D$59,1))</f>
        <v>8.3507480488892991</v>
      </c>
      <c r="I4">
        <f>SUMIFS('EPA Export Aggregation'!L:L,'EPA Export Aggregation'!$A:$A,$B4,'EPA Export Aggregation'!$D:$D,$A$1)*IF($A4="CH4",About!$D$58,IF($A4="N2O",About!$D$59,1))</f>
        <v>10.7306906302739</v>
      </c>
      <c r="J4">
        <f>SUMIFS('EPA Export Aggregation'!M:M,'EPA Export Aggregation'!$A:$A,$B4,'EPA Export Aggregation'!$D:$D,$A$1)*IF($A4="CH4",About!$D$58,IF($A4="N2O",About!$D$59,1))</f>
        <v>9.0020415048172993</v>
      </c>
      <c r="K4">
        <f>SUMIFS('EPA Export Aggregation'!N:N,'EPA Export Aggregation'!$A:$A,$B4,'EPA Export Aggregation'!$D:$D,$A$1)*IF($A4="CH4",About!$D$58,IF($A4="N2O",About!$D$59,1))</f>
        <v>11.7914364686506</v>
      </c>
      <c r="L4">
        <f>SUMIFS('EPA Export Aggregation'!O:O,'EPA Export Aggregation'!$A:$A,$B4,'EPA Export Aggregation'!$D:$D,$A$1)*IF($A4="CH4",About!$D$58,IF($A4="N2O",About!$D$59,1))</f>
        <v>10.776317238888801</v>
      </c>
      <c r="M4">
        <f>SUMIFS('EPA Export Aggregation'!P:P,'EPA Export Aggregation'!$A:$A,$B4,'EPA Export Aggregation'!$D:$D,$A$1)*IF($A4="CH4",About!$D$58,IF($A4="N2O",About!$D$59,1))</f>
        <v>14.179213433109</v>
      </c>
      <c r="N4">
        <f>SUMIFS('EPA Export Aggregation'!Q:Q,'EPA Export Aggregation'!$A:$A,$B4,'EPA Export Aggregation'!$D:$D,$A$1)*IF($A4="CH4",About!$D$58,IF($A4="N2O",About!$D$59,1))</f>
        <v>14.0489087651898</v>
      </c>
      <c r="O4">
        <f>SUMIFS('EPA Export Aggregation'!R:R,'EPA Export Aggregation'!$A:$A,$B4,'EPA Export Aggregation'!$D:$D,$A$1)*IF($A4="CH4",About!$D$58,IF($A4="N2O",About!$D$59,1))</f>
        <v>11.5225675721216</v>
      </c>
      <c r="P4">
        <f>SUMIFS('EPA Export Aggregation'!S:S,'EPA Export Aggregation'!$A:$A,$B4,'EPA Export Aggregation'!$D:$D,$A$1)*IF($A4="CH4",About!$D$58,IF($A4="N2O",About!$D$59,1))</f>
        <v>14.1847651584215</v>
      </c>
      <c r="Q4">
        <f>SUMIFS('EPA Export Aggregation'!T:T,'EPA Export Aggregation'!$A:$A,$B4,'EPA Export Aggregation'!$D:$D,$A$1)*IF($A4="CH4",About!$D$58,IF($A4="N2O",About!$D$59,1))</f>
        <v>14.143694932377301</v>
      </c>
      <c r="R4">
        <f>SUMIFS('EPA Export Aggregation'!U:U,'EPA Export Aggregation'!$A:$A,$B4,'EPA Export Aggregation'!$D:$D,$A$1)*IF($A4="CH4",About!$D$58,IF($A4="N2O",About!$D$59,1))</f>
        <v>14.166778274006299</v>
      </c>
      <c r="S4">
        <f>SUMIFS('EPA Export Aggregation'!V:V,'EPA Export Aggregation'!$A:$A,$B4,'EPA Export Aggregation'!$D:$D,$A$1)*IF($A4="CH4",About!$D$58,IF($A4="N2O",About!$D$59,1))</f>
        <v>9.6176418814339009</v>
      </c>
      <c r="T4">
        <f>SUMIFS('EPA Export Aggregation'!W:W,'EPA Export Aggregation'!$A:$A,$B4,'EPA Export Aggregation'!$D:$D,$A$1)*IF($A4="CH4",About!$D$58,IF($A4="N2O",About!$D$59,1))</f>
        <v>11.9507666255101</v>
      </c>
      <c r="U4">
        <f>SUMIFS('EPA Export Aggregation'!X:X,'EPA Export Aggregation'!$A:$A,$B4,'EPA Export Aggregation'!$D:$D,$A$1)*IF($A4="CH4",About!$D$58,IF($A4="N2O",About!$D$59,1))</f>
        <v>12.8345707820011</v>
      </c>
      <c r="V4">
        <f>SUMIFS('EPA Export Aggregation'!Y:Y,'EPA Export Aggregation'!$A:$A,$B4,'EPA Export Aggregation'!$D:$D,$A$1)*IF($A4="CH4",About!$D$58,IF($A4="N2O",About!$D$59,1))</f>
        <v>12.6977115394709</v>
      </c>
      <c r="W4">
        <f>SUMIFS('EPA Export Aggregation'!Z:Z,'EPA Export Aggregation'!$A:$A,$B4,'EPA Export Aggregation'!$D:$D,$A$1)*IF($A4="CH4",About!$D$58,IF($A4="N2O",About!$D$59,1))</f>
        <v>13.1610565636401</v>
      </c>
      <c r="X4">
        <f>SUMIFS('EPA Export Aggregation'!AA:AA,'EPA Export Aggregation'!$A:$A,$B4,'EPA Export Aggregation'!$D:$D,$A$1)*IF($A4="CH4",About!$D$58,IF($A4="N2O",About!$D$59,1))</f>
        <v>7.4177209389148002</v>
      </c>
      <c r="Y4">
        <f>SUMIFS('EPA Export Aggregation'!AB:AB,'EPA Export Aggregation'!$A:$A,$B4,'EPA Export Aggregation'!$D:$D,$A$1)*IF($A4="CH4",About!$D$58,IF($A4="N2O",About!$D$59,1))</f>
        <v>6.2320928528481003</v>
      </c>
      <c r="Z4">
        <f>SUMIFS('EPA Export Aggregation'!AC:AC,'EPA Export Aggregation'!$A:$A,$B4,'EPA Export Aggregation'!$D:$D,$A$1)*IF($A4="CH4",About!$D$58,IF($A4="N2O",About!$D$59,1))</f>
        <v>11.7197933265996</v>
      </c>
      <c r="AA4">
        <f>SUMIFS('EPA Export Aggregation'!AD:AD,'EPA Export Aggregation'!$A:$A,$B4,'EPA Export Aggregation'!$D:$D,$A$1)*IF($A4="CH4",About!$D$58,IF($A4="N2O",About!$D$59,1))</f>
        <v>11.723911233429</v>
      </c>
      <c r="AB4">
        <f>SUMIFS('EPA Export Aggregation'!AE:AE,'EPA Export Aggregation'!$A:$A,$B4,'EPA Export Aggregation'!$D:$D,$A$1)*IF($A4="CH4",About!$D$58,IF($A4="N2O",About!$D$59,1))</f>
        <v>10.8664596632855</v>
      </c>
      <c r="AC4">
        <f>SUMIFS('EPA Export Aggregation'!AF:AF,'EPA Export Aggregation'!$A:$A,$B4,'EPA Export Aggregation'!$D:$D,$A$1)*IF($A4="CH4",About!$D$58,IF($A4="N2O",About!$D$59,1))</f>
        <v>9.5716502045595995</v>
      </c>
      <c r="AD4">
        <f>SUMIFS('EPA Export Aggregation'!AG:AG,'EPA Export Aggregation'!$A:$A,$B4,'EPA Export Aggregation'!$D:$D,$A$1)*IF($A4="CH4",About!$D$58,IF($A4="N2O",About!$D$59,1))</f>
        <v>10.3825342844167</v>
      </c>
      <c r="AE4">
        <f>SUMIFS('EPA Export Aggregation'!AH:AH,'EPA Export Aggregation'!$A:$A,$B4,'EPA Export Aggregation'!$D:$D,$A$1)*IF($A4="CH4",About!$D$58,IF($A4="N2O",About!$D$59,1))</f>
        <v>10.131446071005801</v>
      </c>
      <c r="AF4">
        <f>SUMIFS('EPA Export Aggregation'!AI:AI,'EPA Export Aggregation'!$A:$A,$B4,'EPA Export Aggregation'!$D:$D,$A$1)*IF($A4="CH4",About!$D$58,IF($A4="N2O",About!$D$59,1))</f>
        <v>13.681375126808501</v>
      </c>
      <c r="AG4">
        <f>SUMIFS('EPA Export Aggregation'!AJ:AJ,'EPA Export Aggregation'!$A:$A,$B4,'EPA Export Aggregation'!$D:$D,$A$1)*IF($A4="CH4",About!$D$58,IF($A4="N2O",About!$D$59,1))</f>
        <v>10.9855156123427</v>
      </c>
      <c r="AH4">
        <f>SUMIFS('EPA Export Aggregation'!AK:AK,'EPA Export Aggregation'!$A:$A,$B4,'EPA Export Aggregation'!$D:$D,$A$1)*IF($A4="CH4",About!$D$58,IF($A4="N2O",About!$D$59,1))</f>
        <v>9.8412672794648994</v>
      </c>
    </row>
    <row r="5" spans="1:34" x14ac:dyDescent="0.25">
      <c r="A5" s="435" t="s">
        <v>2220</v>
      </c>
      <c r="B5" s="408" t="s">
        <v>4125</v>
      </c>
      <c r="C5">
        <f>SUMIFS('EPA Export Aggregation'!F:F,'EPA Export Aggregation'!$A:$A,$B5,'EPA Export Aggregation'!$D:$D,$A$1)*IF($A5="CH4",About!$D$58,IF($A5="N2O",About!$D$59,1))</f>
        <v>33.666502138942903</v>
      </c>
      <c r="D5">
        <f>SUMIFS('EPA Export Aggregation'!G:G,'EPA Export Aggregation'!$A:$A,$B5,'EPA Export Aggregation'!$D:$D,$A$1)*IF($A5="CH4",About!$D$58,IF($A5="N2O",About!$D$59,1))</f>
        <v>32.6378332710742</v>
      </c>
      <c r="E5">
        <f>SUMIFS('EPA Export Aggregation'!H:H,'EPA Export Aggregation'!$A:$A,$B5,'EPA Export Aggregation'!$D:$D,$A$1)*IF($A5="CH4",About!$D$58,IF($A5="N2O",About!$D$59,1))</f>
        <v>36.498381028176802</v>
      </c>
      <c r="F5">
        <f>SUMIFS('EPA Export Aggregation'!I:I,'EPA Export Aggregation'!$A:$A,$B5,'EPA Export Aggregation'!$D:$D,$A$1)*IF($A5="CH4",About!$D$58,IF($A5="N2O",About!$D$59,1))</f>
        <v>35.0940741042686</v>
      </c>
      <c r="G5">
        <f>SUMIFS('EPA Export Aggregation'!J:J,'EPA Export Aggregation'!$A:$A,$B5,'EPA Export Aggregation'!$D:$D,$A$1)*IF($A5="CH4",About!$D$58,IF($A5="N2O",About!$D$59,1))</f>
        <v>36.467950684350797</v>
      </c>
      <c r="H5">
        <f>SUMIFS('EPA Export Aggregation'!K:K,'EPA Export Aggregation'!$A:$A,$B5,'EPA Export Aggregation'!$D:$D,$A$1)*IF($A5="CH4",About!$D$58,IF($A5="N2O",About!$D$59,1))</f>
        <v>37.777196722323097</v>
      </c>
      <c r="I5">
        <f>SUMIFS('EPA Export Aggregation'!L:L,'EPA Export Aggregation'!$A:$A,$B5,'EPA Export Aggregation'!$D:$D,$A$1)*IF($A5="CH4",About!$D$58,IF($A5="N2O",About!$D$59,1))</f>
        <v>37.959085781864601</v>
      </c>
      <c r="J5">
        <f>SUMIFS('EPA Export Aggregation'!M:M,'EPA Export Aggregation'!$A:$A,$B5,'EPA Export Aggregation'!$D:$D,$A$1)*IF($A5="CH4",About!$D$58,IF($A5="N2O",About!$D$59,1))</f>
        <v>36.376694062348299</v>
      </c>
      <c r="K5">
        <f>SUMIFS('EPA Export Aggregation'!N:N,'EPA Export Aggregation'!$A:$A,$B5,'EPA Export Aggregation'!$D:$D,$A$1)*IF($A5="CH4",About!$D$58,IF($A5="N2O",About!$D$59,1))</f>
        <v>35.4431633560284</v>
      </c>
      <c r="L5">
        <f>SUMIFS('EPA Export Aggregation'!O:O,'EPA Export Aggregation'!$A:$A,$B5,'EPA Export Aggregation'!$D:$D,$A$1)*IF($A5="CH4",About!$D$58,IF($A5="N2O",About!$D$59,1))</f>
        <v>38.1473695966802</v>
      </c>
      <c r="M5">
        <f>SUMIFS('EPA Export Aggregation'!P:P,'EPA Export Aggregation'!$A:$A,$B5,'EPA Export Aggregation'!$D:$D,$A$1)*IF($A5="CH4",About!$D$58,IF($A5="N2O",About!$D$59,1))</f>
        <v>39.190781913765598</v>
      </c>
      <c r="N5">
        <f>SUMIFS('EPA Export Aggregation'!Q:Q,'EPA Export Aggregation'!$A:$A,$B5,'EPA Export Aggregation'!$D:$D,$A$1)*IF($A5="CH4",About!$D$58,IF($A5="N2O",About!$D$59,1))</f>
        <v>37.490632454171603</v>
      </c>
      <c r="O5">
        <f>SUMIFS('EPA Export Aggregation'!R:R,'EPA Export Aggregation'!$A:$A,$B5,'EPA Export Aggregation'!$D:$D,$A$1)*IF($A5="CH4",About!$D$58,IF($A5="N2O",About!$D$59,1))</f>
        <v>36.666603869695898</v>
      </c>
      <c r="P5">
        <f>SUMIFS('EPA Export Aggregation'!S:S,'EPA Export Aggregation'!$A:$A,$B5,'EPA Export Aggregation'!$D:$D,$A$1)*IF($A5="CH4",About!$D$58,IF($A5="N2O",About!$D$59,1))</f>
        <v>36.391029878420902</v>
      </c>
      <c r="Q5">
        <f>SUMIFS('EPA Export Aggregation'!T:T,'EPA Export Aggregation'!$A:$A,$B5,'EPA Export Aggregation'!$D:$D,$A$1)*IF($A5="CH4",About!$D$58,IF($A5="N2O",About!$D$59,1))</f>
        <v>37.248933765130502</v>
      </c>
      <c r="R5">
        <f>SUMIFS('EPA Export Aggregation'!U:U,'EPA Export Aggregation'!$A:$A,$B5,'EPA Export Aggregation'!$D:$D,$A$1)*IF($A5="CH4",About!$D$58,IF($A5="N2O",About!$D$59,1))</f>
        <v>37.3440798337652</v>
      </c>
      <c r="S5">
        <f>SUMIFS('EPA Export Aggregation'!V:V,'EPA Export Aggregation'!$A:$A,$B5,'EPA Export Aggregation'!$D:$D,$A$1)*IF($A5="CH4",About!$D$58,IF($A5="N2O",About!$D$59,1))</f>
        <v>37.678556224640097</v>
      </c>
      <c r="T5">
        <f>SUMIFS('EPA Export Aggregation'!W:W,'EPA Export Aggregation'!$A:$A,$B5,'EPA Export Aggregation'!$D:$D,$A$1)*IF($A5="CH4",About!$D$58,IF($A5="N2O",About!$D$59,1))</f>
        <v>38.871619816802102</v>
      </c>
      <c r="U5">
        <f>SUMIFS('EPA Export Aggregation'!X:X,'EPA Export Aggregation'!$A:$A,$B5,'EPA Export Aggregation'!$D:$D,$A$1)*IF($A5="CH4",About!$D$58,IF($A5="N2O",About!$D$59,1))</f>
        <v>35.6826312577194</v>
      </c>
      <c r="V5">
        <f>SUMIFS('EPA Export Aggregation'!Y:Y,'EPA Export Aggregation'!$A:$A,$B5,'EPA Export Aggregation'!$D:$D,$A$1)*IF($A5="CH4",About!$D$58,IF($A5="N2O",About!$D$59,1))</f>
        <v>34.777577234358702</v>
      </c>
      <c r="W5">
        <f>SUMIFS('EPA Export Aggregation'!Z:Z,'EPA Export Aggregation'!$A:$A,$B5,'EPA Export Aggregation'!$D:$D,$A$1)*IF($A5="CH4",About!$D$58,IF($A5="N2O",About!$D$59,1))</f>
        <v>33.010965215491701</v>
      </c>
      <c r="X5">
        <f>SUMIFS('EPA Export Aggregation'!AA:AA,'EPA Export Aggregation'!$A:$A,$B5,'EPA Export Aggregation'!$D:$D,$A$1)*IF($A5="CH4",About!$D$58,IF($A5="N2O",About!$D$59,1))</f>
        <v>32.867107263929597</v>
      </c>
      <c r="Y5">
        <f>SUMIFS('EPA Export Aggregation'!AB:AB,'EPA Export Aggregation'!$A:$A,$B5,'EPA Export Aggregation'!$D:$D,$A$1)*IF($A5="CH4",About!$D$58,IF($A5="N2O",About!$D$59,1))</f>
        <v>32.8894753304441</v>
      </c>
      <c r="Z5">
        <f>SUMIFS('EPA Export Aggregation'!AC:AC,'EPA Export Aggregation'!$A:$A,$B5,'EPA Export Aggregation'!$D:$D,$A$1)*IF($A5="CH4",About!$D$58,IF($A5="N2O",About!$D$59,1))</f>
        <v>33.9520270803256</v>
      </c>
      <c r="AA5">
        <f>SUMIFS('EPA Export Aggregation'!AD:AD,'EPA Export Aggregation'!$A:$A,$B5,'EPA Export Aggregation'!$D:$D,$A$1)*IF($A5="CH4",About!$D$58,IF($A5="N2O",About!$D$59,1))</f>
        <v>33.608939351639997</v>
      </c>
      <c r="AB5">
        <f>SUMIFS('EPA Export Aggregation'!AE:AE,'EPA Export Aggregation'!$A:$A,$B5,'EPA Export Aggregation'!$D:$D,$A$1)*IF($A5="CH4",About!$D$58,IF($A5="N2O",About!$D$59,1))</f>
        <v>34.223517540806803</v>
      </c>
      <c r="AC5">
        <f>SUMIFS('EPA Export Aggregation'!AF:AF,'EPA Export Aggregation'!$A:$A,$B5,'EPA Export Aggregation'!$D:$D,$A$1)*IF($A5="CH4",About!$D$58,IF($A5="N2O",About!$D$59,1))</f>
        <v>36.328989423448803</v>
      </c>
      <c r="AD5">
        <f>SUMIFS('EPA Export Aggregation'!AG:AG,'EPA Export Aggregation'!$A:$A,$B5,'EPA Export Aggregation'!$D:$D,$A$1)*IF($A5="CH4",About!$D$58,IF($A5="N2O",About!$D$59,1))</f>
        <v>36.846908593905198</v>
      </c>
      <c r="AE5">
        <f>SUMIFS('EPA Export Aggregation'!AH:AH,'EPA Export Aggregation'!$A:$A,$B5,'EPA Export Aggregation'!$D:$D,$A$1)*IF($A5="CH4",About!$D$58,IF($A5="N2O",About!$D$59,1))</f>
        <v>37.717791455101398</v>
      </c>
      <c r="AF5">
        <f>SUMIFS('EPA Export Aggregation'!AI:AI,'EPA Export Aggregation'!$A:$A,$B5,'EPA Export Aggregation'!$D:$D,$A$1)*IF($A5="CH4",About!$D$58,IF($A5="N2O",About!$D$59,1))</f>
        <v>38.592427561389997</v>
      </c>
      <c r="AG5">
        <f>SUMIFS('EPA Export Aggregation'!AJ:AJ,'EPA Export Aggregation'!$A:$A,$B5,'EPA Export Aggregation'!$D:$D,$A$1)*IF($A5="CH4",About!$D$58,IF($A5="N2O",About!$D$59,1))</f>
        <v>30.011858881243199</v>
      </c>
      <c r="AH5">
        <f>SUMIFS('EPA Export Aggregation'!AK:AK,'EPA Export Aggregation'!$A:$A,$B5,'EPA Export Aggregation'!$D:$D,$A$1)*IF($A5="CH4",About!$D$58,IF($A5="N2O",About!$D$59,1))</f>
        <v>36.698758222558197</v>
      </c>
    </row>
    <row r="6" spans="1:34" x14ac:dyDescent="0.25">
      <c r="A6" s="435" t="s">
        <v>2220</v>
      </c>
      <c r="B6" s="408" t="s">
        <v>4129</v>
      </c>
      <c r="C6">
        <f>SUMIFS('EPA Export Aggregation'!F:F,'EPA Export Aggregation'!$A:$A,$B6,'EPA Export Aggregation'!$D:$D,$A$1)*IF($A6="CH4",About!$D$58,IF($A6="N2O",About!$D$59,1))</f>
        <v>15.4393306081513</v>
      </c>
      <c r="D6">
        <f>SUMIFS('EPA Export Aggregation'!G:G,'EPA Export Aggregation'!$A:$A,$B6,'EPA Export Aggregation'!$D:$D,$A$1)*IF($A6="CH4",About!$D$58,IF($A6="N2O",About!$D$59,1))</f>
        <v>14.7621050022434</v>
      </c>
      <c r="E6">
        <f>SUMIFS('EPA Export Aggregation'!H:H,'EPA Export Aggregation'!$A:$A,$B6,'EPA Export Aggregation'!$D:$D,$A$1)*IF($A6="CH4",About!$D$58,IF($A6="N2O",About!$D$59,1))</f>
        <v>16.337819850980701</v>
      </c>
      <c r="F6">
        <f>SUMIFS('EPA Export Aggregation'!I:I,'EPA Export Aggregation'!$A:$A,$B6,'EPA Export Aggregation'!$D:$D,$A$1)*IF($A6="CH4",About!$D$58,IF($A6="N2O",About!$D$59,1))</f>
        <v>14.876489752889301</v>
      </c>
      <c r="G6">
        <f>SUMIFS('EPA Export Aggregation'!J:J,'EPA Export Aggregation'!$A:$A,$B6,'EPA Export Aggregation'!$D:$D,$A$1)*IF($A6="CH4",About!$D$58,IF($A6="N2O",About!$D$59,1))</f>
        <v>16.9393385037108</v>
      </c>
      <c r="H6">
        <f>SUMIFS('EPA Export Aggregation'!K:K,'EPA Export Aggregation'!$A:$A,$B6,'EPA Export Aggregation'!$D:$D,$A$1)*IF($A6="CH4",About!$D$58,IF($A6="N2O",About!$D$59,1))</f>
        <v>16.382257987134299</v>
      </c>
      <c r="I6">
        <f>SUMIFS('EPA Export Aggregation'!L:L,'EPA Export Aggregation'!$A:$A,$B6,'EPA Export Aggregation'!$D:$D,$A$1)*IF($A6="CH4",About!$D$58,IF($A6="N2O",About!$D$59,1))</f>
        <v>17.432651165276599</v>
      </c>
      <c r="J6">
        <f>SUMIFS('EPA Export Aggregation'!M:M,'EPA Export Aggregation'!$A:$A,$B6,'EPA Export Aggregation'!$D:$D,$A$1)*IF($A6="CH4",About!$D$58,IF($A6="N2O",About!$D$59,1))</f>
        <v>15.859770131660699</v>
      </c>
      <c r="K6">
        <f>SUMIFS('EPA Export Aggregation'!N:N,'EPA Export Aggregation'!$A:$A,$B6,'EPA Export Aggregation'!$D:$D,$A$1)*IF($A6="CH4",About!$D$58,IF($A6="N2O",About!$D$59,1))</f>
        <v>20.2152354625782</v>
      </c>
      <c r="L6">
        <f>SUMIFS('EPA Export Aggregation'!O:O,'EPA Export Aggregation'!$A:$A,$B6,'EPA Export Aggregation'!$D:$D,$A$1)*IF($A6="CH4",About!$D$58,IF($A6="N2O",About!$D$59,1))</f>
        <v>19.963804762376999</v>
      </c>
      <c r="M6">
        <f>SUMIFS('EPA Export Aggregation'!P:P,'EPA Export Aggregation'!$A:$A,$B6,'EPA Export Aggregation'!$D:$D,$A$1)*IF($A6="CH4",About!$D$58,IF($A6="N2O",About!$D$59,1))</f>
        <v>15.594876190268799</v>
      </c>
      <c r="N6">
        <f>SUMIFS('EPA Export Aggregation'!Q:Q,'EPA Export Aggregation'!$A:$A,$B6,'EPA Export Aggregation'!$D:$D,$A$1)*IF($A6="CH4",About!$D$58,IF($A6="N2O",About!$D$59,1))</f>
        <v>12.1521351438323</v>
      </c>
      <c r="O6">
        <f>SUMIFS('EPA Export Aggregation'!R:R,'EPA Export Aggregation'!$A:$A,$B6,'EPA Export Aggregation'!$D:$D,$A$1)*IF($A6="CH4",About!$D$58,IF($A6="N2O",About!$D$59,1))</f>
        <v>11.07738317099</v>
      </c>
      <c r="P6">
        <f>SUMIFS('EPA Export Aggregation'!S:S,'EPA Export Aggregation'!$A:$A,$B6,'EPA Export Aggregation'!$D:$D,$A$1)*IF($A6="CH4",About!$D$58,IF($A6="N2O",About!$D$59,1))</f>
        <v>11.222483062776099</v>
      </c>
      <c r="Q6">
        <f>SUMIFS('EPA Export Aggregation'!T:T,'EPA Export Aggregation'!$A:$A,$B6,'EPA Export Aggregation'!$D:$D,$A$1)*IF($A6="CH4",About!$D$58,IF($A6="N2O",About!$D$59,1))</f>
        <v>11.7219678740046</v>
      </c>
      <c r="R6">
        <f>SUMIFS('EPA Export Aggregation'!U:U,'EPA Export Aggregation'!$A:$A,$B6,'EPA Export Aggregation'!$D:$D,$A$1)*IF($A6="CH4",About!$D$58,IF($A6="N2O",About!$D$59,1))</f>
        <v>12.818283951965199</v>
      </c>
      <c r="S6">
        <f>SUMIFS('EPA Export Aggregation'!V:V,'EPA Export Aggregation'!$A:$A,$B6,'EPA Export Aggregation'!$D:$D,$A$1)*IF($A6="CH4",About!$D$58,IF($A6="N2O",About!$D$59,1))</f>
        <v>14.2073406628617</v>
      </c>
      <c r="T6">
        <f>SUMIFS('EPA Export Aggregation'!W:W,'EPA Export Aggregation'!$A:$A,$B6,'EPA Export Aggregation'!$D:$D,$A$1)*IF($A6="CH4",About!$D$58,IF($A6="N2O",About!$D$59,1))</f>
        <v>14.048318155332799</v>
      </c>
      <c r="U6">
        <f>SUMIFS('EPA Export Aggregation'!X:X,'EPA Export Aggregation'!$A:$A,$B6,'EPA Export Aggregation'!$D:$D,$A$1)*IF($A6="CH4",About!$D$58,IF($A6="N2O",About!$D$59,1))</f>
        <v>14.0451224467889</v>
      </c>
      <c r="V6">
        <f>SUMIFS('EPA Export Aggregation'!Y:Y,'EPA Export Aggregation'!$A:$A,$B6,'EPA Export Aggregation'!$D:$D,$A$1)*IF($A6="CH4",About!$D$58,IF($A6="N2O",About!$D$59,1))</f>
        <v>13.1075192409312</v>
      </c>
      <c r="W6">
        <f>SUMIFS('EPA Export Aggregation'!Z:Z,'EPA Export Aggregation'!$A:$A,$B6,'EPA Export Aggregation'!$D:$D,$A$1)*IF($A6="CH4",About!$D$58,IF($A6="N2O",About!$D$59,1))</f>
        <v>12.9424725623802</v>
      </c>
      <c r="X6">
        <f>SUMIFS('EPA Export Aggregation'!AA:AA,'EPA Export Aggregation'!$A:$A,$B6,'EPA Export Aggregation'!$D:$D,$A$1)*IF($A6="CH4",About!$D$58,IF($A6="N2O",About!$D$59,1))</f>
        <v>12.504169585377699</v>
      </c>
      <c r="Y6">
        <f>SUMIFS('EPA Export Aggregation'!AB:AB,'EPA Export Aggregation'!$A:$A,$B6,'EPA Export Aggregation'!$D:$D,$A$1)*IF($A6="CH4",About!$D$58,IF($A6="N2O",About!$D$59,1))</f>
        <v>12.9571860662435</v>
      </c>
      <c r="Z6">
        <f>SUMIFS('EPA Export Aggregation'!AC:AC,'EPA Export Aggregation'!$A:$A,$B6,'EPA Export Aggregation'!$D:$D,$A$1)*IF($A6="CH4",About!$D$58,IF($A6="N2O",About!$D$59,1))</f>
        <v>12.583744750949201</v>
      </c>
      <c r="AA6">
        <f>SUMIFS('EPA Export Aggregation'!AD:AD,'EPA Export Aggregation'!$A:$A,$B6,'EPA Export Aggregation'!$D:$D,$A$1)*IF($A6="CH4",About!$D$58,IF($A6="N2O",About!$D$59,1))</f>
        <v>11.7677584728222</v>
      </c>
      <c r="AB6">
        <f>SUMIFS('EPA Export Aggregation'!AE:AE,'EPA Export Aggregation'!$A:$A,$B6,'EPA Export Aggregation'!$D:$D,$A$1)*IF($A6="CH4",About!$D$58,IF($A6="N2O",About!$D$59,1))</f>
        <v>12.815317453904999</v>
      </c>
      <c r="AC6">
        <f>SUMIFS('EPA Export Aggregation'!AF:AF,'EPA Export Aggregation'!$A:$A,$B6,'EPA Export Aggregation'!$D:$D,$A$1)*IF($A6="CH4",About!$D$58,IF($A6="N2O",About!$D$59,1))</f>
        <v>12.5063703546589</v>
      </c>
      <c r="AD6">
        <f>SUMIFS('EPA Export Aggregation'!AG:AG,'EPA Export Aggregation'!$A:$A,$B6,'EPA Export Aggregation'!$D:$D,$A$1)*IF($A6="CH4",About!$D$58,IF($A6="N2O",About!$D$59,1))</f>
        <v>12.036717432894401</v>
      </c>
      <c r="AE6">
        <f>SUMIFS('EPA Export Aggregation'!AH:AH,'EPA Export Aggregation'!$A:$A,$B6,'EPA Export Aggregation'!$D:$D,$A$1)*IF($A6="CH4",About!$D$58,IF($A6="N2O",About!$D$59,1))</f>
        <v>12.2106762486539</v>
      </c>
      <c r="AF6">
        <f>SUMIFS('EPA Export Aggregation'!AI:AI,'EPA Export Aggregation'!$A:$A,$B6,'EPA Export Aggregation'!$D:$D,$A$1)*IF($A6="CH4",About!$D$58,IF($A6="N2O",About!$D$59,1))</f>
        <v>12.367893276156201</v>
      </c>
      <c r="AG6">
        <f>SUMIFS('EPA Export Aggregation'!AJ:AJ,'EPA Export Aggregation'!$A:$A,$B6,'EPA Export Aggregation'!$D:$D,$A$1)*IF($A6="CH4",About!$D$58,IF($A6="N2O",About!$D$59,1))</f>
        <v>11.616696255603999</v>
      </c>
      <c r="AH6">
        <f>SUMIFS('EPA Export Aggregation'!AK:AK,'EPA Export Aggregation'!$A:$A,$B6,'EPA Export Aggregation'!$D:$D,$A$1)*IF($A6="CH4",About!$D$58,IF($A6="N2O",About!$D$59,1))</f>
        <v>10.798778662637501</v>
      </c>
    </row>
    <row r="7" spans="1:34" x14ac:dyDescent="0.25">
      <c r="A7" s="435" t="s">
        <v>2220</v>
      </c>
      <c r="B7" s="408" t="s">
        <v>4131</v>
      </c>
      <c r="C7">
        <f>SUMIFS('EPA Export Aggregation'!F:F,'EPA Export Aggregation'!$A:$A,$B7,'EPA Export Aggregation'!$D:$D,$A$1)*IF($A7="CH4",About!$D$58,IF($A7="N2O",About!$D$59,1))</f>
        <v>3.5315638898146999</v>
      </c>
      <c r="D7">
        <f>SUMIFS('EPA Export Aggregation'!G:G,'EPA Export Aggregation'!$A:$A,$B7,'EPA Export Aggregation'!$D:$D,$A$1)*IF($A7="CH4",About!$D$58,IF($A7="N2O",About!$D$59,1))</f>
        <v>3.8511833116838998</v>
      </c>
      <c r="E7">
        <f>SUMIFS('EPA Export Aggregation'!H:H,'EPA Export Aggregation'!$A:$A,$B7,'EPA Export Aggregation'!$D:$D,$A$1)*IF($A7="CH4",About!$D$58,IF($A7="N2O",About!$D$59,1))</f>
        <v>3.4655008911670002</v>
      </c>
      <c r="F7">
        <f>SUMIFS('EPA Export Aggregation'!I:I,'EPA Export Aggregation'!$A:$A,$B7,'EPA Export Aggregation'!$D:$D,$A$1)*IF($A7="CH4",About!$D$58,IF($A7="N2O",About!$D$59,1))</f>
        <v>4.0829786051310002</v>
      </c>
      <c r="G7">
        <f>SUMIFS('EPA Export Aggregation'!J:J,'EPA Export Aggregation'!$A:$A,$B7,'EPA Export Aggregation'!$D:$D,$A$1)*IF($A7="CH4",About!$D$58,IF($A7="N2O",About!$D$59,1))</f>
        <v>4.1200343082786004</v>
      </c>
      <c r="H7">
        <f>SUMIFS('EPA Export Aggregation'!K:K,'EPA Export Aggregation'!$A:$A,$B7,'EPA Export Aggregation'!$D:$D,$A$1)*IF($A7="CH4",About!$D$58,IF($A7="N2O",About!$D$59,1))</f>
        <v>4.0109860095140002</v>
      </c>
      <c r="I7">
        <f>SUMIFS('EPA Export Aggregation'!L:L,'EPA Export Aggregation'!$A:$A,$B7,'EPA Export Aggregation'!$D:$D,$A$1)*IF($A7="CH4",About!$D$58,IF($A7="N2O",About!$D$59,1))</f>
        <v>4.6473275807599004</v>
      </c>
      <c r="J7">
        <f>SUMIFS('EPA Export Aggregation'!M:M,'EPA Export Aggregation'!$A:$A,$B7,'EPA Export Aggregation'!$D:$D,$A$1)*IF($A7="CH4",About!$D$58,IF($A7="N2O",About!$D$59,1))</f>
        <v>4.7558598664282998</v>
      </c>
      <c r="K7">
        <f>SUMIFS('EPA Export Aggregation'!N:N,'EPA Export Aggregation'!$A:$A,$B7,'EPA Export Aggregation'!$D:$D,$A$1)*IF($A7="CH4",About!$D$58,IF($A7="N2O",About!$D$59,1))</f>
        <v>4.6443109768286002</v>
      </c>
      <c r="L7">
        <f>SUMIFS('EPA Export Aggregation'!O:O,'EPA Export Aggregation'!$A:$A,$B7,'EPA Export Aggregation'!$D:$D,$A$1)*IF($A7="CH4",About!$D$58,IF($A7="N2O",About!$D$59,1))</f>
        <v>5.1986850980488999</v>
      </c>
      <c r="M7">
        <f>SUMIFS('EPA Export Aggregation'!P:P,'EPA Export Aggregation'!$A:$A,$B7,'EPA Export Aggregation'!$D:$D,$A$1)*IF($A7="CH4",About!$D$58,IF($A7="N2O",About!$D$59,1))</f>
        <v>5.1401733926797997</v>
      </c>
      <c r="N7">
        <f>SUMIFS('EPA Export Aggregation'!Q:Q,'EPA Export Aggregation'!$A:$A,$B7,'EPA Export Aggregation'!$D:$D,$A$1)*IF($A7="CH4",About!$D$58,IF($A7="N2O",About!$D$59,1))</f>
        <v>5.9626646798273004</v>
      </c>
      <c r="O7">
        <f>SUMIFS('EPA Export Aggregation'!R:R,'EPA Export Aggregation'!$A:$A,$B7,'EPA Export Aggregation'!$D:$D,$A$1)*IF($A7="CH4",About!$D$58,IF($A7="N2O",About!$D$59,1))</f>
        <v>5.4555045341861996</v>
      </c>
      <c r="P7">
        <f>SUMIFS('EPA Export Aggregation'!S:S,'EPA Export Aggregation'!$A:$A,$B7,'EPA Export Aggregation'!$D:$D,$A$1)*IF($A7="CH4",About!$D$58,IF($A7="N2O",About!$D$59,1))</f>
        <v>4.9073590878760998</v>
      </c>
      <c r="Q7">
        <f>SUMIFS('EPA Export Aggregation'!T:T,'EPA Export Aggregation'!$A:$A,$B7,'EPA Export Aggregation'!$D:$D,$A$1)*IF($A7="CH4",About!$D$58,IF($A7="N2O",About!$D$59,1))</f>
        <v>4.8784208051468996</v>
      </c>
      <c r="R7">
        <f>SUMIFS('EPA Export Aggregation'!U:U,'EPA Export Aggregation'!$A:$A,$B7,'EPA Export Aggregation'!$D:$D,$A$1)*IF($A7="CH4",About!$D$58,IF($A7="N2O",About!$D$59,1))</f>
        <v>4.9979855596483</v>
      </c>
      <c r="S7">
        <f>SUMIFS('EPA Export Aggregation'!V:V,'EPA Export Aggregation'!$A:$A,$B7,'EPA Export Aggregation'!$D:$D,$A$1)*IF($A7="CH4",About!$D$58,IF($A7="N2O",About!$D$59,1))</f>
        <v>5.0881228179304996</v>
      </c>
      <c r="T7">
        <f>SUMIFS('EPA Export Aggregation'!W:W,'EPA Export Aggregation'!$A:$A,$B7,'EPA Export Aggregation'!$D:$D,$A$1)*IF($A7="CH4",About!$D$58,IF($A7="N2O",About!$D$59,1))</f>
        <v>5.2217157371405003</v>
      </c>
      <c r="U7">
        <f>SUMIFS('EPA Export Aggregation'!X:X,'EPA Export Aggregation'!$A:$A,$B7,'EPA Export Aggregation'!$D:$D,$A$1)*IF($A7="CH4",About!$D$58,IF($A7="N2O",About!$D$59,1))</f>
        <v>5.5291546108649996</v>
      </c>
      <c r="V7">
        <f>SUMIFS('EPA Export Aggregation'!Y:Y,'EPA Export Aggregation'!$A:$A,$B7,'EPA Export Aggregation'!$D:$D,$A$1)*IF($A7="CH4",About!$D$58,IF($A7="N2O",About!$D$59,1))</f>
        <v>5.6050592264993</v>
      </c>
      <c r="W7">
        <f>SUMIFS('EPA Export Aggregation'!Z:Z,'EPA Export Aggregation'!$A:$A,$B7,'EPA Export Aggregation'!$D:$D,$A$1)*IF($A7="CH4",About!$D$58,IF($A7="N2O",About!$D$59,1))</f>
        <v>5.1194852132518998</v>
      </c>
      <c r="X7">
        <f>SUMIFS('EPA Export Aggregation'!AA:AA,'EPA Export Aggregation'!$A:$A,$B7,'EPA Export Aggregation'!$D:$D,$A$1)*IF($A7="CH4",About!$D$58,IF($A7="N2O",About!$D$59,1))</f>
        <v>5.6193944429527001</v>
      </c>
      <c r="Y7">
        <f>SUMIFS('EPA Export Aggregation'!AB:AB,'EPA Export Aggregation'!$A:$A,$B7,'EPA Export Aggregation'!$D:$D,$A$1)*IF($A7="CH4",About!$D$58,IF($A7="N2O",About!$D$59,1))</f>
        <v>5.0475134172036</v>
      </c>
      <c r="Z7">
        <f>SUMIFS('EPA Export Aggregation'!AC:AC,'EPA Export Aggregation'!$A:$A,$B7,'EPA Export Aggregation'!$D:$D,$A$1)*IF($A7="CH4",About!$D$58,IF($A7="N2O",About!$D$59,1))</f>
        <v>5.2450196761517001</v>
      </c>
      <c r="AA7">
        <f>SUMIFS('EPA Export Aggregation'!AD:AD,'EPA Export Aggregation'!$A:$A,$B7,'EPA Export Aggregation'!$D:$D,$A$1)*IF($A7="CH4",About!$D$58,IF($A7="N2O",About!$D$59,1))</f>
        <v>5.0469554951870998</v>
      </c>
      <c r="AB7">
        <f>SUMIFS('EPA Export Aggregation'!AE:AE,'EPA Export Aggregation'!$A:$A,$B7,'EPA Export Aggregation'!$D:$D,$A$1)*IF($A7="CH4",About!$D$58,IF($A7="N2O",About!$D$59,1))</f>
        <v>4.6440510112963</v>
      </c>
      <c r="AC7">
        <f>SUMIFS('EPA Export Aggregation'!AF:AF,'EPA Export Aggregation'!$A:$A,$B7,'EPA Export Aggregation'!$D:$D,$A$1)*IF($A7="CH4",About!$D$58,IF($A7="N2O",About!$D$59,1))</f>
        <v>5.0269279808542997</v>
      </c>
      <c r="AD7">
        <f>SUMIFS('EPA Export Aggregation'!AG:AG,'EPA Export Aggregation'!$A:$A,$B7,'EPA Export Aggregation'!$D:$D,$A$1)*IF($A7="CH4",About!$D$58,IF($A7="N2O",About!$D$59,1))</f>
        <v>6.0098851382333001</v>
      </c>
      <c r="AE7">
        <f>SUMIFS('EPA Export Aggregation'!AH:AH,'EPA Export Aggregation'!$A:$A,$B7,'EPA Export Aggregation'!$D:$D,$A$1)*IF($A7="CH4",About!$D$58,IF($A7="N2O",About!$D$59,1))</f>
        <v>5.5612303223027997</v>
      </c>
      <c r="AF7">
        <f>SUMIFS('EPA Export Aggregation'!AI:AI,'EPA Export Aggregation'!$A:$A,$B7,'EPA Export Aggregation'!$D:$D,$A$1)*IF($A7="CH4",About!$D$58,IF($A7="N2O",About!$D$59,1))</f>
        <v>6.0699459580945998</v>
      </c>
      <c r="AG7">
        <f>SUMIFS('EPA Export Aggregation'!AJ:AJ,'EPA Export Aggregation'!$A:$A,$B7,'EPA Export Aggregation'!$D:$D,$A$1)*IF($A7="CH4",About!$D$58,IF($A7="N2O",About!$D$59,1))</f>
        <v>5.7805399303540996</v>
      </c>
      <c r="AH7">
        <f>SUMIFS('EPA Export Aggregation'!AK:AK,'EPA Export Aggregation'!$A:$A,$B7,'EPA Export Aggregation'!$D:$D,$A$1)*IF($A7="CH4",About!$D$58,IF($A7="N2O",About!$D$59,1))</f>
        <v>5.9214105022089996</v>
      </c>
    </row>
    <row r="8" spans="1:34" x14ac:dyDescent="0.25">
      <c r="A8" s="435" t="s">
        <v>2220</v>
      </c>
      <c r="B8" s="408" t="s">
        <v>4133</v>
      </c>
      <c r="C8">
        <f>SUMIFS('EPA Export Aggregation'!F:F,'EPA Export Aggregation'!$A:$A,$B8,'EPA Export Aggregation'!$D:$D,$A$1)*IF($A8="CH4",About!$D$58,IF($A8="N2O",About!$D$59,1))</f>
        <v>3.2313744897393999</v>
      </c>
      <c r="D8">
        <f>SUMIFS('EPA Export Aggregation'!G:G,'EPA Export Aggregation'!$A:$A,$B8,'EPA Export Aggregation'!$D:$D,$A$1)*IF($A8="CH4",About!$D$58,IF($A8="N2O",About!$D$59,1))</f>
        <v>3.3658436804860998</v>
      </c>
      <c r="E8">
        <f>SUMIFS('EPA Export Aggregation'!H:H,'EPA Export Aggregation'!$A:$A,$B8,'EPA Export Aggregation'!$D:$D,$A$1)*IF($A8="CH4",About!$D$58,IF($A8="N2O",About!$D$59,1))</f>
        <v>2.7667449253876</v>
      </c>
      <c r="F8">
        <f>SUMIFS('EPA Export Aggregation'!I:I,'EPA Export Aggregation'!$A:$A,$B8,'EPA Export Aggregation'!$D:$D,$A$1)*IF($A8="CH4",About!$D$58,IF($A8="N2O",About!$D$59,1))</f>
        <v>3.1120763876516002</v>
      </c>
      <c r="G8">
        <f>SUMIFS('EPA Export Aggregation'!J:J,'EPA Export Aggregation'!$A:$A,$B8,'EPA Export Aggregation'!$D:$D,$A$1)*IF($A8="CH4",About!$D$58,IF($A8="N2O",About!$D$59,1))</f>
        <v>3.0786934629168998</v>
      </c>
      <c r="H8">
        <f>SUMIFS('EPA Export Aggregation'!K:K,'EPA Export Aggregation'!$A:$A,$B8,'EPA Export Aggregation'!$D:$D,$A$1)*IF($A8="CH4",About!$D$58,IF($A8="N2O",About!$D$59,1))</f>
        <v>3.1522649773353999</v>
      </c>
      <c r="I8">
        <f>SUMIFS('EPA Export Aggregation'!L:L,'EPA Export Aggregation'!$A:$A,$B8,'EPA Export Aggregation'!$D:$D,$A$1)*IF($A8="CH4",About!$D$58,IF($A8="N2O",About!$D$59,1))</f>
        <v>3.2775896053514999</v>
      </c>
      <c r="J8">
        <f>SUMIFS('EPA Export Aggregation'!M:M,'EPA Export Aggregation'!$A:$A,$B8,'EPA Export Aggregation'!$D:$D,$A$1)*IF($A8="CH4",About!$D$58,IF($A8="N2O",About!$D$59,1))</f>
        <v>3.2619561829399002</v>
      </c>
      <c r="K8">
        <f>SUMIFS('EPA Export Aggregation'!N:N,'EPA Export Aggregation'!$A:$A,$B8,'EPA Export Aggregation'!$D:$D,$A$1)*IF($A8="CH4",About!$D$58,IF($A8="N2O",About!$D$59,1))</f>
        <v>3.0739713893359002</v>
      </c>
      <c r="L8">
        <f>SUMIFS('EPA Export Aggregation'!O:O,'EPA Export Aggregation'!$A:$A,$B8,'EPA Export Aggregation'!$D:$D,$A$1)*IF($A8="CH4",About!$D$58,IF($A8="N2O",About!$D$59,1))</f>
        <v>3.4767019799427001</v>
      </c>
      <c r="M8">
        <f>SUMIFS('EPA Export Aggregation'!P:P,'EPA Export Aggregation'!$A:$A,$B8,'EPA Export Aggregation'!$D:$D,$A$1)*IF($A8="CH4",About!$D$58,IF($A8="N2O",About!$D$59,1))</f>
        <v>3.4953312194318</v>
      </c>
      <c r="N8">
        <f>SUMIFS('EPA Export Aggregation'!Q:Q,'EPA Export Aggregation'!$A:$A,$B8,'EPA Export Aggregation'!$D:$D,$A$1)*IF($A8="CH4",About!$D$58,IF($A8="N2O",About!$D$59,1))</f>
        <v>3.8927515988100998</v>
      </c>
      <c r="O8">
        <f>SUMIFS('EPA Export Aggregation'!R:R,'EPA Export Aggregation'!$A:$A,$B8,'EPA Export Aggregation'!$D:$D,$A$1)*IF($A8="CH4",About!$D$58,IF($A8="N2O",About!$D$59,1))</f>
        <v>3.3283405012985998</v>
      </c>
      <c r="P8">
        <f>SUMIFS('EPA Export Aggregation'!S:S,'EPA Export Aggregation'!$A:$A,$B8,'EPA Export Aggregation'!$D:$D,$A$1)*IF($A8="CH4",About!$D$58,IF($A8="N2O",About!$D$59,1))</f>
        <v>3.2668199474650002</v>
      </c>
      <c r="Q8">
        <f>SUMIFS('EPA Export Aggregation'!T:T,'EPA Export Aggregation'!$A:$A,$B8,'EPA Export Aggregation'!$D:$D,$A$1)*IF($A8="CH4",About!$D$58,IF($A8="N2O",About!$D$59,1))</f>
        <v>3.1494886303157998</v>
      </c>
      <c r="R8">
        <f>SUMIFS('EPA Export Aggregation'!U:U,'EPA Export Aggregation'!$A:$A,$B8,'EPA Export Aggregation'!$D:$D,$A$1)*IF($A8="CH4",About!$D$58,IF($A8="N2O",About!$D$59,1))</f>
        <v>3.3395893764776998</v>
      </c>
      <c r="S8">
        <f>SUMIFS('EPA Export Aggregation'!V:V,'EPA Export Aggregation'!$A:$A,$B8,'EPA Export Aggregation'!$D:$D,$A$1)*IF($A8="CH4",About!$D$58,IF($A8="N2O",About!$D$59,1))</f>
        <v>3.4803739903588999</v>
      </c>
      <c r="T8">
        <f>SUMIFS('EPA Export Aggregation'!W:W,'EPA Export Aggregation'!$A:$A,$B8,'EPA Export Aggregation'!$D:$D,$A$1)*IF($A8="CH4",About!$D$58,IF($A8="N2O",About!$D$59,1))</f>
        <v>3.5311947604812999</v>
      </c>
      <c r="U8">
        <f>SUMIFS('EPA Export Aggregation'!X:X,'EPA Export Aggregation'!$A:$A,$B8,'EPA Export Aggregation'!$D:$D,$A$1)*IF($A8="CH4",About!$D$58,IF($A8="N2O",About!$D$59,1))</f>
        <v>3.9138493980029998</v>
      </c>
      <c r="V8">
        <f>SUMIFS('EPA Export Aggregation'!Y:Y,'EPA Export Aggregation'!$A:$A,$B8,'EPA Export Aggregation'!$D:$D,$A$1)*IF($A8="CH4",About!$D$58,IF($A8="N2O",About!$D$59,1))</f>
        <v>3.7591019923395002</v>
      </c>
      <c r="W8">
        <f>SUMIFS('EPA Export Aggregation'!Z:Z,'EPA Export Aggregation'!$A:$A,$B8,'EPA Export Aggregation'!$D:$D,$A$1)*IF($A8="CH4",About!$D$58,IF($A8="N2O",About!$D$59,1))</f>
        <v>3.7055641320392998</v>
      </c>
      <c r="X8">
        <f>SUMIFS('EPA Export Aggregation'!AA:AA,'EPA Export Aggregation'!$A:$A,$B8,'EPA Export Aggregation'!$D:$D,$A$1)*IF($A8="CH4",About!$D$58,IF($A8="N2O",About!$D$59,1))</f>
        <v>3.8234651188180999</v>
      </c>
      <c r="Y8">
        <f>SUMIFS('EPA Export Aggregation'!AB:AB,'EPA Export Aggregation'!$A:$A,$B8,'EPA Export Aggregation'!$D:$D,$A$1)*IF($A8="CH4",About!$D$58,IF($A8="N2O",About!$D$59,1))</f>
        <v>3.7149028202565</v>
      </c>
      <c r="Z8">
        <f>SUMIFS('EPA Export Aggregation'!AC:AC,'EPA Export Aggregation'!$A:$A,$B8,'EPA Export Aggregation'!$D:$D,$A$1)*IF($A8="CH4",About!$D$58,IF($A8="N2O",About!$D$59,1))</f>
        <v>3.8761796705277001</v>
      </c>
      <c r="AA8">
        <f>SUMIFS('EPA Export Aggregation'!AD:AD,'EPA Export Aggregation'!$A:$A,$B8,'EPA Export Aggregation'!$D:$D,$A$1)*IF($A8="CH4",About!$D$58,IF($A8="N2O",About!$D$59,1))</f>
        <v>3.8214680326855999</v>
      </c>
      <c r="AB8">
        <f>SUMIFS('EPA Export Aggregation'!AE:AE,'EPA Export Aggregation'!$A:$A,$B8,'EPA Export Aggregation'!$D:$D,$A$1)*IF($A8="CH4",About!$D$58,IF($A8="N2O",About!$D$59,1))</f>
        <v>4.1791169847080996</v>
      </c>
      <c r="AC8">
        <f>SUMIFS('EPA Export Aggregation'!AF:AF,'EPA Export Aggregation'!$A:$A,$B8,'EPA Export Aggregation'!$D:$D,$A$1)*IF($A8="CH4",About!$D$58,IF($A8="N2O",About!$D$59,1))</f>
        <v>4.3268857394491</v>
      </c>
      <c r="AD8">
        <f>SUMIFS('EPA Export Aggregation'!AG:AG,'EPA Export Aggregation'!$A:$A,$B8,'EPA Export Aggregation'!$D:$D,$A$1)*IF($A8="CH4",About!$D$58,IF($A8="N2O",About!$D$59,1))</f>
        <v>4.5598132940090998</v>
      </c>
      <c r="AE8">
        <f>SUMIFS('EPA Export Aggregation'!AH:AH,'EPA Export Aggregation'!$A:$A,$B8,'EPA Export Aggregation'!$D:$D,$A$1)*IF($A8="CH4",About!$D$58,IF($A8="N2O",About!$D$59,1))</f>
        <v>4.5217585202301001</v>
      </c>
      <c r="AF8">
        <f>SUMIFS('EPA Export Aggregation'!AI:AI,'EPA Export Aggregation'!$A:$A,$B8,'EPA Export Aggregation'!$D:$D,$A$1)*IF($A8="CH4",About!$D$58,IF($A8="N2O",About!$D$59,1))</f>
        <v>4.5889304511724003</v>
      </c>
      <c r="AG8">
        <f>SUMIFS('EPA Export Aggregation'!AJ:AJ,'EPA Export Aggregation'!$A:$A,$B8,'EPA Export Aggregation'!$D:$D,$A$1)*IF($A8="CH4",About!$D$58,IF($A8="N2O",About!$D$59,1))</f>
        <v>4.4695997204392999</v>
      </c>
      <c r="AH8">
        <f>SUMIFS('EPA Export Aggregation'!AK:AK,'EPA Export Aggregation'!$A:$A,$B8,'EPA Export Aggregation'!$D:$D,$A$1)*IF($A8="CH4",About!$D$58,IF($A8="N2O",About!$D$59,1))</f>
        <v>4.4405933292487996</v>
      </c>
    </row>
    <row r="9" spans="1:34" x14ac:dyDescent="0.25">
      <c r="A9" s="435" t="s">
        <v>2220</v>
      </c>
      <c r="B9" s="408" t="s">
        <v>4143</v>
      </c>
      <c r="C9">
        <f>SUMIFS('EPA Export Aggregation'!F:F,'EPA Export Aggregation'!$A:$A,$B9,'EPA Export Aggregation'!$D:$D,$A$1)*IF($A9="CH4",About!$D$58,IF($A9="N2O",About!$D$59,1))</f>
        <v>0.65806498253860002</v>
      </c>
      <c r="D9">
        <f>SUMIFS('EPA Export Aggregation'!G:G,'EPA Export Aggregation'!$A:$A,$B9,'EPA Export Aggregation'!$D:$D,$A$1)*IF($A9="CH4",About!$D$58,IF($A9="N2O",About!$D$59,1))</f>
        <v>0.54170373110320003</v>
      </c>
      <c r="E9">
        <f>SUMIFS('EPA Export Aggregation'!H:H,'EPA Export Aggregation'!$A:$A,$B9,'EPA Export Aggregation'!$D:$D,$A$1)*IF($A9="CH4",About!$D$58,IF($A9="N2O",About!$D$59,1))</f>
        <v>1.0351521259187</v>
      </c>
      <c r="F9">
        <f>SUMIFS('EPA Export Aggregation'!I:I,'EPA Export Aggregation'!$A:$A,$B9,'EPA Export Aggregation'!$D:$D,$A$1)*IF($A9="CH4",About!$D$58,IF($A9="N2O",About!$D$59,1))</f>
        <v>0.59956524057990002</v>
      </c>
      <c r="G9">
        <f>SUMIFS('EPA Export Aggregation'!J:J,'EPA Export Aggregation'!$A:$A,$B9,'EPA Export Aggregation'!$D:$D,$A$1)*IF($A9="CH4",About!$D$58,IF($A9="N2O",About!$D$59,1))</f>
        <v>0.75814206282899999</v>
      </c>
      <c r="H9">
        <f>SUMIFS('EPA Export Aggregation'!K:K,'EPA Export Aggregation'!$A:$A,$B9,'EPA Export Aggregation'!$D:$D,$A$1)*IF($A9="CH4",About!$D$58,IF($A9="N2O",About!$D$59,1))</f>
        <v>0.7003890658809</v>
      </c>
      <c r="I9">
        <f>SUMIFS('EPA Export Aggregation'!L:L,'EPA Export Aggregation'!$A:$A,$B9,'EPA Export Aggregation'!$D:$D,$A$1)*IF($A9="CH4",About!$D$58,IF($A9="N2O",About!$D$59,1))</f>
        <v>0.6365660265102</v>
      </c>
      <c r="J9">
        <f>SUMIFS('EPA Export Aggregation'!M:M,'EPA Export Aggregation'!$A:$A,$B9,'EPA Export Aggregation'!$D:$D,$A$1)*IF($A9="CH4",About!$D$58,IF($A9="N2O",About!$D$59,1))</f>
        <v>0.52795862807159999</v>
      </c>
      <c r="K9">
        <f>SUMIFS('EPA Export Aggregation'!N:N,'EPA Export Aggregation'!$A:$A,$B9,'EPA Export Aggregation'!$D:$D,$A$1)*IF($A9="CH4",About!$D$58,IF($A9="N2O",About!$D$59,1))</f>
        <v>1.0032481669139</v>
      </c>
      <c r="L9">
        <f>SUMIFS('EPA Export Aggregation'!O:O,'EPA Export Aggregation'!$A:$A,$B9,'EPA Export Aggregation'!$D:$D,$A$1)*IF($A9="CH4",About!$D$58,IF($A9="N2O",About!$D$59,1))</f>
        <v>1.6178590637843999</v>
      </c>
      <c r="M9">
        <f>SUMIFS('EPA Export Aggregation'!P:P,'EPA Export Aggregation'!$A:$A,$B9,'EPA Export Aggregation'!$D:$D,$A$1)*IF($A9="CH4",About!$D$58,IF($A9="N2O",About!$D$59,1))</f>
        <v>0.68867931390409998</v>
      </c>
      <c r="N9">
        <f>SUMIFS('EPA Export Aggregation'!Q:Q,'EPA Export Aggregation'!$A:$A,$B9,'EPA Export Aggregation'!$D:$D,$A$1)*IF($A9="CH4",About!$D$58,IF($A9="N2O",About!$D$59,1))</f>
        <v>0.91469464211679996</v>
      </c>
      <c r="O9">
        <f>SUMIFS('EPA Export Aggregation'!R:R,'EPA Export Aggregation'!$A:$A,$B9,'EPA Export Aggregation'!$D:$D,$A$1)*IF($A9="CH4",About!$D$58,IF($A9="N2O",About!$D$59,1))</f>
        <v>0.60943716806000003</v>
      </c>
      <c r="P9">
        <f>SUMIFS('EPA Export Aggregation'!S:S,'EPA Export Aggregation'!$A:$A,$B9,'EPA Export Aggregation'!$D:$D,$A$1)*IF($A9="CH4",About!$D$58,IF($A9="N2O",About!$D$59,1))</f>
        <v>0.4800973722943</v>
      </c>
      <c r="Q9">
        <f>SUMIFS('EPA Export Aggregation'!T:T,'EPA Export Aggregation'!$A:$A,$B9,'EPA Export Aggregation'!$D:$D,$A$1)*IF($A9="CH4",About!$D$58,IF($A9="N2O",About!$D$59,1))</f>
        <v>0.7469763992217</v>
      </c>
      <c r="R9">
        <f>SUMIFS('EPA Export Aggregation'!U:U,'EPA Export Aggregation'!$A:$A,$B9,'EPA Export Aggregation'!$D:$D,$A$1)*IF($A9="CH4",About!$D$58,IF($A9="N2O",About!$D$59,1))</f>
        <v>0.73137918923400003</v>
      </c>
      <c r="S9">
        <f>SUMIFS('EPA Export Aggregation'!V:V,'EPA Export Aggregation'!$A:$A,$B9,'EPA Export Aggregation'!$D:$D,$A$1)*IF($A9="CH4",About!$D$58,IF($A9="N2O",About!$D$59,1))</f>
        <v>0.8371469745508</v>
      </c>
      <c r="T9">
        <f>SUMIFS('EPA Export Aggregation'!W:W,'EPA Export Aggregation'!$A:$A,$B9,'EPA Export Aggregation'!$D:$D,$A$1)*IF($A9="CH4",About!$D$58,IF($A9="N2O",About!$D$59,1))</f>
        <v>0.74953999588690001</v>
      </c>
      <c r="U9">
        <f>SUMIFS('EPA Export Aggregation'!X:X,'EPA Export Aggregation'!$A:$A,$B9,'EPA Export Aggregation'!$D:$D,$A$1)*IF($A9="CH4",About!$D$58,IF($A9="N2O",About!$D$59,1))</f>
        <v>0.9599608898534</v>
      </c>
      <c r="V9">
        <f>SUMIFS('EPA Export Aggregation'!Y:Y,'EPA Export Aggregation'!$A:$A,$B9,'EPA Export Aggregation'!$D:$D,$A$1)*IF($A9="CH4",About!$D$58,IF($A9="N2O",About!$D$59,1))</f>
        <v>0.86652716137380004</v>
      </c>
      <c r="W9">
        <f>SUMIFS('EPA Export Aggregation'!Z:Z,'EPA Export Aggregation'!$A:$A,$B9,'EPA Export Aggregation'!$D:$D,$A$1)*IF($A9="CH4",About!$D$58,IF($A9="N2O",About!$D$59,1))</f>
        <v>0.55927645096489997</v>
      </c>
      <c r="X9">
        <f>SUMIFS('EPA Export Aggregation'!AA:AA,'EPA Export Aggregation'!$A:$A,$B9,'EPA Export Aggregation'!$D:$D,$A$1)*IF($A9="CH4",About!$D$58,IF($A9="N2O",About!$D$59,1))</f>
        <v>0.5656404015998</v>
      </c>
      <c r="Y9">
        <f>SUMIFS('EPA Export Aggregation'!AB:AB,'EPA Export Aggregation'!$A:$A,$B9,'EPA Export Aggregation'!$D:$D,$A$1)*IF($A9="CH4",About!$D$58,IF($A9="N2O",About!$D$59,1))</f>
        <v>0.53072994972800003</v>
      </c>
      <c r="Z9">
        <f>SUMIFS('EPA Export Aggregation'!AC:AC,'EPA Export Aggregation'!$A:$A,$B9,'EPA Export Aggregation'!$D:$D,$A$1)*IF($A9="CH4",About!$D$58,IF($A9="N2O",About!$D$59,1))</f>
        <v>0.60070773283580003</v>
      </c>
      <c r="AA9">
        <f>SUMIFS('EPA Export Aggregation'!AD:AD,'EPA Export Aggregation'!$A:$A,$B9,'EPA Export Aggregation'!$D:$D,$A$1)*IF($A9="CH4",About!$D$58,IF($A9="N2O",About!$D$59,1))</f>
        <v>0.61547554601429999</v>
      </c>
      <c r="AB9">
        <f>SUMIFS('EPA Export Aggregation'!AE:AE,'EPA Export Aggregation'!$A:$A,$B9,'EPA Export Aggregation'!$D:$D,$A$1)*IF($A9="CH4",About!$D$58,IF($A9="N2O",About!$D$59,1))</f>
        <v>0.65299361998979999</v>
      </c>
      <c r="AC9">
        <f>SUMIFS('EPA Export Aggregation'!AF:AF,'EPA Export Aggregation'!$A:$A,$B9,'EPA Export Aggregation'!$D:$D,$A$1)*IF($A9="CH4",About!$D$58,IF($A9="N2O",About!$D$59,1))</f>
        <v>0.6384392891863</v>
      </c>
      <c r="AD9">
        <f>SUMIFS('EPA Export Aggregation'!AG:AG,'EPA Export Aggregation'!$A:$A,$B9,'EPA Export Aggregation'!$D:$D,$A$1)*IF($A9="CH4",About!$D$58,IF($A9="N2O",About!$D$59,1))</f>
        <v>0.54980708341939999</v>
      </c>
      <c r="AE9">
        <f>SUMIFS('EPA Export Aggregation'!AH:AH,'EPA Export Aggregation'!$A:$A,$B9,'EPA Export Aggregation'!$D:$D,$A$1)*IF($A9="CH4",About!$D$58,IF($A9="N2O",About!$D$59,1))</f>
        <v>0.58026800001370005</v>
      </c>
      <c r="AF9">
        <f>SUMIFS('EPA Export Aggregation'!AI:AI,'EPA Export Aggregation'!$A:$A,$B9,'EPA Export Aggregation'!$D:$D,$A$1)*IF($A9="CH4",About!$D$58,IF($A9="N2O",About!$D$59,1))</f>
        <v>0.53076235856340004</v>
      </c>
      <c r="AG9">
        <f>SUMIFS('EPA Export Aggregation'!AJ:AJ,'EPA Export Aggregation'!$A:$A,$B9,'EPA Export Aggregation'!$D:$D,$A$1)*IF($A9="CH4",About!$D$58,IF($A9="N2O",About!$D$59,1))</f>
        <v>0.464759312295</v>
      </c>
      <c r="AH9">
        <f>SUMIFS('EPA Export Aggregation'!AK:AK,'EPA Export Aggregation'!$A:$A,$B9,'EPA Export Aggregation'!$D:$D,$A$1)*IF($A9="CH4",About!$D$58,IF($A9="N2O",About!$D$59,1))</f>
        <v>0.55400828871709995</v>
      </c>
    </row>
    <row r="10" spans="1:34" x14ac:dyDescent="0.25">
      <c r="A10" s="435" t="s">
        <v>2220</v>
      </c>
      <c r="B10" s="408" t="s">
        <v>4152</v>
      </c>
      <c r="C10">
        <f>SUMIFS('EPA Export Aggregation'!F:F,'EPA Export Aggregation'!$A:$A,$B10,'EPA Export Aggregation'!$D:$D,$A$1)*IF($A10="CH4",About!$D$58,IF($A10="N2O",About!$D$59,1))</f>
        <v>1.7849121474E-3</v>
      </c>
      <c r="D10">
        <f>SUMIFS('EPA Export Aggregation'!G:G,'EPA Export Aggregation'!$A:$A,$B10,'EPA Export Aggregation'!$D:$D,$A$1)*IF($A10="CH4",About!$D$58,IF($A10="N2O",About!$D$59,1))</f>
        <v>1.8033979437000001E-3</v>
      </c>
      <c r="E10">
        <f>SUMIFS('EPA Export Aggregation'!H:H,'EPA Export Aggregation'!$A:$A,$B10,'EPA Export Aggregation'!$D:$D,$A$1)*IF($A10="CH4",About!$D$58,IF($A10="N2O",About!$D$59,1))</f>
        <v>1.7964415391000001E-3</v>
      </c>
      <c r="F10">
        <f>SUMIFS('EPA Export Aggregation'!I:I,'EPA Export Aggregation'!$A:$A,$B10,'EPA Export Aggregation'!$D:$D,$A$1)*IF($A10="CH4",About!$D$58,IF($A10="N2O",About!$D$59,1))</f>
        <v>1.784890293E-3</v>
      </c>
      <c r="G10">
        <f>SUMIFS('EPA Export Aggregation'!J:J,'EPA Export Aggregation'!$A:$A,$B10,'EPA Export Aggregation'!$D:$D,$A$1)*IF($A10="CH4",About!$D$58,IF($A10="N2O",About!$D$59,1))</f>
        <v>1.7859420832999999E-3</v>
      </c>
      <c r="H10">
        <f>SUMIFS('EPA Export Aggregation'!K:K,'EPA Export Aggregation'!$A:$A,$B10,'EPA Export Aggregation'!$D:$D,$A$1)*IF($A10="CH4",About!$D$58,IF($A10="N2O",About!$D$59,1))</f>
        <v>1.7463901420000001E-3</v>
      </c>
      <c r="I10">
        <f>SUMIFS('EPA Export Aggregation'!L:L,'EPA Export Aggregation'!$A:$A,$B10,'EPA Export Aggregation'!$D:$D,$A$1)*IF($A10="CH4",About!$D$58,IF($A10="N2O",About!$D$59,1))</f>
        <v>1.7078079251999999E-3</v>
      </c>
      <c r="J10">
        <f>SUMIFS('EPA Export Aggregation'!M:M,'EPA Export Aggregation'!$A:$A,$B10,'EPA Export Aggregation'!$D:$D,$A$1)*IF($A10="CH4",About!$D$58,IF($A10="N2O",About!$D$59,1))</f>
        <v>1.6934011284E-3</v>
      </c>
      <c r="K10">
        <f>SUMIFS('EPA Export Aggregation'!N:N,'EPA Export Aggregation'!$A:$A,$B10,'EPA Export Aggregation'!$D:$D,$A$1)*IF($A10="CH4",About!$D$58,IF($A10="N2O",About!$D$59,1))</f>
        <v>1.6724444520999999E-3</v>
      </c>
      <c r="L10">
        <f>SUMIFS('EPA Export Aggregation'!O:O,'EPA Export Aggregation'!$A:$A,$B10,'EPA Export Aggregation'!$D:$D,$A$1)*IF($A10="CH4",About!$D$58,IF($A10="N2O",About!$D$59,1))</f>
        <v>1.6357502526E-3</v>
      </c>
      <c r="M10">
        <f>SUMIFS('EPA Export Aggregation'!P:P,'EPA Export Aggregation'!$A:$A,$B10,'EPA Export Aggregation'!$D:$D,$A$1)*IF($A10="CH4",About!$D$58,IF($A10="N2O",About!$D$59,1))</f>
        <v>1.6101205974E-3</v>
      </c>
      <c r="N10">
        <f>SUMIFS('EPA Export Aggregation'!Q:Q,'EPA Export Aggregation'!$A:$A,$B10,'EPA Export Aggregation'!$D:$D,$A$1)*IF($A10="CH4",About!$D$58,IF($A10="N2O",About!$D$59,1))</f>
        <v>1.6382245985E-3</v>
      </c>
      <c r="O10">
        <f>SUMIFS('EPA Export Aggregation'!R:R,'EPA Export Aggregation'!$A:$A,$B10,'EPA Export Aggregation'!$D:$D,$A$1)*IF($A10="CH4",About!$D$58,IF($A10="N2O",About!$D$59,1))</f>
        <v>1.5445395019E-3</v>
      </c>
      <c r="P10">
        <f>SUMIFS('EPA Export Aggregation'!S:S,'EPA Export Aggregation'!$A:$A,$B10,'EPA Export Aggregation'!$D:$D,$A$1)*IF($A10="CH4",About!$D$58,IF($A10="N2O",About!$D$59,1))</f>
        <v>1.5938953788E-3</v>
      </c>
      <c r="Q10">
        <f>SUMIFS('EPA Export Aggregation'!T:T,'EPA Export Aggregation'!$A:$A,$B10,'EPA Export Aggregation'!$D:$D,$A$1)*IF($A10="CH4",About!$D$58,IF($A10="N2O",About!$D$59,1))</f>
        <v>1.5878385965000001E-3</v>
      </c>
      <c r="R10">
        <f>SUMIFS('EPA Export Aggregation'!U:U,'EPA Export Aggregation'!$A:$A,$B10,'EPA Export Aggregation'!$D:$D,$A$1)*IF($A10="CH4",About!$D$58,IF($A10="N2O",About!$D$59,1))</f>
        <v>1.6370440686000001E-3</v>
      </c>
      <c r="S10">
        <f>SUMIFS('EPA Export Aggregation'!V:V,'EPA Export Aggregation'!$A:$A,$B10,'EPA Export Aggregation'!$D:$D,$A$1)*IF($A10="CH4",About!$D$58,IF($A10="N2O",About!$D$59,1))</f>
        <v>1.509078337E-3</v>
      </c>
      <c r="T10">
        <f>SUMIFS('EPA Export Aggregation'!W:W,'EPA Export Aggregation'!$A:$A,$B10,'EPA Export Aggregation'!$D:$D,$A$1)*IF($A10="CH4",About!$D$58,IF($A10="N2O",About!$D$59,1))</f>
        <v>1.4488842673E-3</v>
      </c>
      <c r="U10">
        <f>SUMIFS('EPA Export Aggregation'!X:X,'EPA Export Aggregation'!$A:$A,$B10,'EPA Export Aggregation'!$D:$D,$A$1)*IF($A10="CH4",About!$D$58,IF($A10="N2O",About!$D$59,1))</f>
        <v>1.5743450518999999E-3</v>
      </c>
      <c r="V10">
        <f>SUMIFS('EPA Export Aggregation'!Y:Y,'EPA Export Aggregation'!$A:$A,$B10,'EPA Export Aggregation'!$D:$D,$A$1)*IF($A10="CH4",About!$D$58,IF($A10="N2O",About!$D$59,1))</f>
        <v>1.5779925468000001E-3</v>
      </c>
      <c r="W10">
        <f>SUMIFS('EPA Export Aggregation'!Z:Z,'EPA Export Aggregation'!$A:$A,$B10,'EPA Export Aggregation'!$D:$D,$A$1)*IF($A10="CH4",About!$D$58,IF($A10="N2O",About!$D$59,1))</f>
        <v>1.6456064076E-3</v>
      </c>
      <c r="X10">
        <f>SUMIFS('EPA Export Aggregation'!AA:AA,'EPA Export Aggregation'!$A:$A,$B10,'EPA Export Aggregation'!$D:$D,$A$1)*IF($A10="CH4",About!$D$58,IF($A10="N2O",About!$D$59,1))</f>
        <v>1.6542950193E-3</v>
      </c>
      <c r="Y10">
        <f>SUMIFS('EPA Export Aggregation'!AB:AB,'EPA Export Aggregation'!$A:$A,$B10,'EPA Export Aggregation'!$D:$D,$A$1)*IF($A10="CH4",About!$D$58,IF($A10="N2O",About!$D$59,1))</f>
        <v>1.7003434715999999E-3</v>
      </c>
      <c r="Z10">
        <f>SUMIFS('EPA Export Aggregation'!AC:AC,'EPA Export Aggregation'!$A:$A,$B10,'EPA Export Aggregation'!$D:$D,$A$1)*IF($A10="CH4",About!$D$58,IF($A10="N2O",About!$D$59,1))</f>
        <v>1.6598667316999999E-3</v>
      </c>
      <c r="AA10">
        <f>SUMIFS('EPA Export Aggregation'!AD:AD,'EPA Export Aggregation'!$A:$A,$B10,'EPA Export Aggregation'!$D:$D,$A$1)*IF($A10="CH4",About!$D$58,IF($A10="N2O",About!$D$59,1))</f>
        <v>1.6973435726E-3</v>
      </c>
      <c r="AB10">
        <f>SUMIFS('EPA Export Aggregation'!AE:AE,'EPA Export Aggregation'!$A:$A,$B10,'EPA Export Aggregation'!$D:$D,$A$1)*IF($A10="CH4",About!$D$58,IF($A10="N2O",About!$D$59,1))</f>
        <v>1.7665522084E-3</v>
      </c>
      <c r="AC10">
        <f>SUMIFS('EPA Export Aggregation'!AF:AF,'EPA Export Aggregation'!$A:$A,$B10,'EPA Export Aggregation'!$D:$D,$A$1)*IF($A10="CH4",About!$D$58,IF($A10="N2O",About!$D$59,1))</f>
        <v>2.5111515872000001E-3</v>
      </c>
      <c r="AD10">
        <f>SUMIFS('EPA Export Aggregation'!AG:AG,'EPA Export Aggregation'!$A:$A,$B10,'EPA Export Aggregation'!$D:$D,$A$1)*IF($A10="CH4",About!$D$58,IF($A10="N2O",About!$D$59,1))</f>
        <v>3.5604671929000001E-3</v>
      </c>
      <c r="AE10">
        <f>SUMIFS('EPA Export Aggregation'!AH:AH,'EPA Export Aggregation'!$A:$A,$B10,'EPA Export Aggregation'!$D:$D,$A$1)*IF($A10="CH4",About!$D$58,IF($A10="N2O",About!$D$59,1))</f>
        <v>3.8848944590000002E-3</v>
      </c>
      <c r="AF10">
        <f>SUMIFS('EPA Export Aggregation'!AI:AI,'EPA Export Aggregation'!$A:$A,$B10,'EPA Export Aggregation'!$D:$D,$A$1)*IF($A10="CH4",About!$D$58,IF($A10="N2O",About!$D$59,1))</f>
        <v>8.4579744203999996E-3</v>
      </c>
      <c r="AG10">
        <f>SUMIFS('EPA Export Aggregation'!AJ:AJ,'EPA Export Aggregation'!$A:$A,$B10,'EPA Export Aggregation'!$D:$D,$A$1)*IF($A10="CH4",About!$D$58,IF($A10="N2O",About!$D$59,1))</f>
        <v>1.36309962481E-2</v>
      </c>
      <c r="AH10">
        <f>SUMIFS('EPA Export Aggregation'!AK:AK,'EPA Export Aggregation'!$A:$A,$B10,'EPA Export Aggregation'!$D:$D,$A$1)*IF($A10="CH4",About!$D$58,IF($A10="N2O",About!$D$59,1))</f>
        <v>6.0382970743999998E-3</v>
      </c>
    </row>
    <row r="11" spans="1:34" x14ac:dyDescent="0.25">
      <c r="A11" s="435" t="s">
        <v>2220</v>
      </c>
      <c r="B11" s="408" t="s">
        <v>4147</v>
      </c>
      <c r="C11">
        <f>SUMIFS('EPA Export Aggregation'!F:F,'EPA Export Aggregation'!$A:$A,$B11,'EPA Export Aggregation'!$D:$D,$A$1)*IF($A11="CH4",About!$D$58,IF($A11="N2O",About!$D$59,1))</f>
        <v>0</v>
      </c>
      <c r="D11">
        <f>SUMIFS('EPA Export Aggregation'!G:G,'EPA Export Aggregation'!$A:$A,$B11,'EPA Export Aggregation'!$D:$D,$A$1)*IF($A11="CH4",About!$D$58,IF($A11="N2O",About!$D$59,1))</f>
        <v>0.1394011935458</v>
      </c>
      <c r="E11">
        <f>SUMIFS('EPA Export Aggregation'!H:H,'EPA Export Aggregation'!$A:$A,$B11,'EPA Export Aggregation'!$D:$D,$A$1)*IF($A11="CH4",About!$D$58,IF($A11="N2O",About!$D$59,1))</f>
        <v>0.1735420763327</v>
      </c>
      <c r="F11">
        <f>SUMIFS('EPA Export Aggregation'!I:I,'EPA Export Aggregation'!$A:$A,$B11,'EPA Export Aggregation'!$D:$D,$A$1)*IF($A11="CH4",About!$D$58,IF($A11="N2O",About!$D$59,1))</f>
        <v>0.2445500311512</v>
      </c>
      <c r="G11">
        <f>SUMIFS('EPA Export Aggregation'!J:J,'EPA Export Aggregation'!$A:$A,$B11,'EPA Export Aggregation'!$D:$D,$A$1)*IF($A11="CH4",About!$D$58,IF($A11="N2O",About!$D$59,1))</f>
        <v>0.28652210077529999</v>
      </c>
      <c r="H11">
        <f>SUMIFS('EPA Export Aggregation'!K:K,'EPA Export Aggregation'!$A:$A,$B11,'EPA Export Aggregation'!$D:$D,$A$1)*IF($A11="CH4",About!$D$58,IF($A11="N2O",About!$D$59,1))</f>
        <v>0.27749139820579999</v>
      </c>
      <c r="I11">
        <f>SUMIFS('EPA Export Aggregation'!L:L,'EPA Export Aggregation'!$A:$A,$B11,'EPA Export Aggregation'!$D:$D,$A$1)*IF($A11="CH4",About!$D$58,IF($A11="N2O",About!$D$59,1))</f>
        <v>0</v>
      </c>
      <c r="J11">
        <f>SUMIFS('EPA Export Aggregation'!M:M,'EPA Export Aggregation'!$A:$A,$B11,'EPA Export Aggregation'!$D:$D,$A$1)*IF($A11="CH4",About!$D$58,IF($A11="N2O",About!$D$59,1))</f>
        <v>0.3813825925464</v>
      </c>
      <c r="K11">
        <f>SUMIFS('EPA Export Aggregation'!N:N,'EPA Export Aggregation'!$A:$A,$B11,'EPA Export Aggregation'!$D:$D,$A$1)*IF($A11="CH4",About!$D$58,IF($A11="N2O",About!$D$59,1))</f>
        <v>0.39985864520809999</v>
      </c>
      <c r="L11">
        <f>SUMIFS('EPA Export Aggregation'!O:O,'EPA Export Aggregation'!$A:$A,$B11,'EPA Export Aggregation'!$D:$D,$A$1)*IF($A11="CH4",About!$D$58,IF($A11="N2O",About!$D$59,1))</f>
        <v>0.45941032243770002</v>
      </c>
      <c r="M11">
        <f>SUMIFS('EPA Export Aggregation'!P:P,'EPA Export Aggregation'!$A:$A,$B11,'EPA Export Aggregation'!$D:$D,$A$1)*IF($A11="CH4",About!$D$58,IF($A11="N2O",About!$D$59,1))</f>
        <v>0.44771006980669997</v>
      </c>
      <c r="N11">
        <f>SUMIFS('EPA Export Aggregation'!Q:Q,'EPA Export Aggregation'!$A:$A,$B11,'EPA Export Aggregation'!$D:$D,$A$1)*IF($A11="CH4",About!$D$58,IF($A11="N2O",About!$D$59,1))</f>
        <v>0.4308006686675</v>
      </c>
      <c r="O11">
        <f>SUMIFS('EPA Export Aggregation'!R:R,'EPA Export Aggregation'!$A:$A,$B11,'EPA Export Aggregation'!$D:$D,$A$1)*IF($A11="CH4",About!$D$58,IF($A11="N2O",About!$D$59,1))</f>
        <v>0.43183122743000002</v>
      </c>
      <c r="P11">
        <f>SUMIFS('EPA Export Aggregation'!S:S,'EPA Export Aggregation'!$A:$A,$B11,'EPA Export Aggregation'!$D:$D,$A$1)*IF($A11="CH4",About!$D$58,IF($A11="N2O",About!$D$59,1))</f>
        <v>0.37201712642649998</v>
      </c>
      <c r="Q11">
        <f>SUMIFS('EPA Export Aggregation'!T:T,'EPA Export Aggregation'!$A:$A,$B11,'EPA Export Aggregation'!$D:$D,$A$1)*IF($A11="CH4",About!$D$58,IF($A11="N2O",About!$D$59,1))</f>
        <v>0.42460870313760002</v>
      </c>
      <c r="R11">
        <f>SUMIFS('EPA Export Aggregation'!U:U,'EPA Export Aggregation'!$A:$A,$B11,'EPA Export Aggregation'!$D:$D,$A$1)*IF($A11="CH4",About!$D$58,IF($A11="N2O",About!$D$59,1))</f>
        <v>0.44616542522269997</v>
      </c>
      <c r="S11">
        <f>SUMIFS('EPA Export Aggregation'!V:V,'EPA Export Aggregation'!$A:$A,$B11,'EPA Export Aggregation'!$D:$D,$A$1)*IF($A11="CH4",About!$D$58,IF($A11="N2O",About!$D$59,1))</f>
        <v>0.4572381079799</v>
      </c>
      <c r="T11">
        <f>SUMIFS('EPA Export Aggregation'!W:W,'EPA Export Aggregation'!$A:$A,$B11,'EPA Export Aggregation'!$D:$D,$A$1)*IF($A11="CH4",About!$D$58,IF($A11="N2O",About!$D$59,1))</f>
        <v>0.45332922897189998</v>
      </c>
      <c r="U11">
        <f>SUMIFS('EPA Export Aggregation'!X:X,'EPA Export Aggregation'!$A:$A,$B11,'EPA Export Aggregation'!$D:$D,$A$1)*IF($A11="CH4",About!$D$58,IF($A11="N2O",About!$D$59,1))</f>
        <v>0.32225961303529999</v>
      </c>
      <c r="V11">
        <f>SUMIFS('EPA Export Aggregation'!Y:Y,'EPA Export Aggregation'!$A:$A,$B11,'EPA Export Aggregation'!$D:$D,$A$1)*IF($A11="CH4",About!$D$58,IF($A11="N2O",About!$D$59,1))</f>
        <v>0.25865794892900001</v>
      </c>
      <c r="W11">
        <f>SUMIFS('EPA Export Aggregation'!Z:Z,'EPA Export Aggregation'!$A:$A,$B11,'EPA Export Aggregation'!$D:$D,$A$1)*IF($A11="CH4",About!$D$58,IF($A11="N2O",About!$D$59,1))</f>
        <v>0.23363018059640001</v>
      </c>
      <c r="X11">
        <f>SUMIFS('EPA Export Aggregation'!AA:AA,'EPA Export Aggregation'!$A:$A,$B11,'EPA Export Aggregation'!$D:$D,$A$1)*IF($A11="CH4",About!$D$58,IF($A11="N2O",About!$D$59,1))</f>
        <v>0.18082862326660001</v>
      </c>
      <c r="Y11">
        <f>SUMIFS('EPA Export Aggregation'!AB:AB,'EPA Export Aggregation'!$A:$A,$B11,'EPA Export Aggregation'!$D:$D,$A$1)*IF($A11="CH4",About!$D$58,IF($A11="N2O",About!$D$59,1))</f>
        <v>0.17933540546740001</v>
      </c>
      <c r="Z11">
        <f>SUMIFS('EPA Export Aggregation'!AC:AC,'EPA Export Aggregation'!$A:$A,$B11,'EPA Export Aggregation'!$D:$D,$A$1)*IF($A11="CH4",About!$D$58,IF($A11="N2O",About!$D$59,1))</f>
        <v>0.20316967742879999</v>
      </c>
      <c r="AA11">
        <f>SUMIFS('EPA Export Aggregation'!AD:AD,'EPA Export Aggregation'!$A:$A,$B11,'EPA Export Aggregation'!$D:$D,$A$1)*IF($A11="CH4",About!$D$58,IF($A11="N2O",About!$D$59,1))</f>
        <v>0.3021069800683</v>
      </c>
      <c r="AB11">
        <f>SUMIFS('EPA Export Aggregation'!AE:AE,'EPA Export Aggregation'!$A:$A,$B11,'EPA Export Aggregation'!$D:$D,$A$1)*IF($A11="CH4",About!$D$58,IF($A11="N2O",About!$D$59,1))</f>
        <v>0.29043221862930002</v>
      </c>
      <c r="AC11">
        <f>SUMIFS('EPA Export Aggregation'!AF:AF,'EPA Export Aggregation'!$A:$A,$B11,'EPA Export Aggregation'!$D:$D,$A$1)*IF($A11="CH4",About!$D$58,IF($A11="N2O",About!$D$59,1))</f>
        <v>0.2294221122774</v>
      </c>
      <c r="AD11">
        <f>SUMIFS('EPA Export Aggregation'!AG:AG,'EPA Export Aggregation'!$A:$A,$B11,'EPA Export Aggregation'!$D:$D,$A$1)*IF($A11="CH4",About!$D$58,IF($A11="N2O",About!$D$59,1))</f>
        <v>0.21330588323970001</v>
      </c>
      <c r="AE11">
        <f>SUMIFS('EPA Export Aggregation'!AH:AH,'EPA Export Aggregation'!$A:$A,$B11,'EPA Export Aggregation'!$D:$D,$A$1)*IF($A11="CH4",About!$D$58,IF($A11="N2O",About!$D$59,1))</f>
        <v>0.21159703900570001</v>
      </c>
      <c r="AF11">
        <f>SUMIFS('EPA Export Aggregation'!AI:AI,'EPA Export Aggregation'!$A:$A,$B11,'EPA Export Aggregation'!$D:$D,$A$1)*IF($A11="CH4",About!$D$58,IF($A11="N2O",About!$D$59,1))</f>
        <v>0.223176768586</v>
      </c>
      <c r="AG11">
        <f>SUMIFS('EPA Export Aggregation'!AJ:AJ,'EPA Export Aggregation'!$A:$A,$B11,'EPA Export Aggregation'!$D:$D,$A$1)*IF($A11="CH4",About!$D$58,IF($A11="N2O",About!$D$59,1))</f>
        <v>0.2121353738475</v>
      </c>
      <c r="AH11">
        <f>SUMIFS('EPA Export Aggregation'!AK:AK,'EPA Export Aggregation'!$A:$A,$B11,'EPA Export Aggregation'!$D:$D,$A$1)*IF($A11="CH4",About!$D$58,IF($A11="N2O",About!$D$59,1))</f>
        <v>0.21508390866880001</v>
      </c>
    </row>
    <row r="12" spans="1:34" x14ac:dyDescent="0.25">
      <c r="A12" s="435" t="s">
        <v>2220</v>
      </c>
      <c r="B12" s="408" t="s">
        <v>4158</v>
      </c>
      <c r="C12">
        <f>SUMIFS('EPA Export Aggregation'!F:F,'EPA Export Aggregation'!$A:$A,$B12,'EPA Export Aggregation'!$D:$D,$A$1)*IF($A12="CH4",About!$D$58,IF($A12="N2O",About!$D$59,1))</f>
        <v>0.19498926715270001</v>
      </c>
      <c r="D12">
        <f>SUMIFS('EPA Export Aggregation'!G:G,'EPA Export Aggregation'!$A:$A,$B12,'EPA Export Aggregation'!$D:$D,$A$1)*IF($A12="CH4",About!$D$58,IF($A12="N2O",About!$D$59,1))</f>
        <v>0.1934637167346</v>
      </c>
      <c r="E12">
        <f>SUMIFS('EPA Export Aggregation'!H:H,'EPA Export Aggregation'!$A:$A,$B12,'EPA Export Aggregation'!$D:$D,$A$1)*IF($A12="CH4",About!$D$58,IF($A12="N2O",About!$D$59,1))</f>
        <v>0.30732195802590001</v>
      </c>
      <c r="F12">
        <f>SUMIFS('EPA Export Aggregation'!I:I,'EPA Export Aggregation'!$A:$A,$B12,'EPA Export Aggregation'!$D:$D,$A$1)*IF($A12="CH4",About!$D$58,IF($A12="N2O",About!$D$59,1))</f>
        <v>0.31776808909819998</v>
      </c>
      <c r="G12">
        <f>SUMIFS('EPA Export Aggregation'!J:J,'EPA Export Aggregation'!$A:$A,$B12,'EPA Export Aggregation'!$D:$D,$A$1)*IF($A12="CH4",About!$D$58,IF($A12="N2O",About!$D$59,1))</f>
        <v>0.34979958865150002</v>
      </c>
      <c r="H12">
        <f>SUMIFS('EPA Export Aggregation'!K:K,'EPA Export Aggregation'!$A:$A,$B12,'EPA Export Aggregation'!$D:$D,$A$1)*IF($A12="CH4",About!$D$58,IF($A12="N2O",About!$D$59,1))</f>
        <v>0.24806146215149999</v>
      </c>
      <c r="I12">
        <f>SUMIFS('EPA Export Aggregation'!L:L,'EPA Export Aggregation'!$A:$A,$B12,'EPA Export Aggregation'!$D:$D,$A$1)*IF($A12="CH4",About!$D$58,IF($A12="N2O",About!$D$59,1))</f>
        <v>0.25917142637930002</v>
      </c>
      <c r="J12">
        <f>SUMIFS('EPA Export Aggregation'!M:M,'EPA Export Aggregation'!$A:$A,$B12,'EPA Export Aggregation'!$D:$D,$A$1)*IF($A12="CH4",About!$D$58,IF($A12="N2O",About!$D$59,1))</f>
        <v>0.2685170713867</v>
      </c>
      <c r="K12">
        <f>SUMIFS('EPA Export Aggregation'!N:N,'EPA Export Aggregation'!$A:$A,$B12,'EPA Export Aggregation'!$D:$D,$A$1)*IF($A12="CH4",About!$D$58,IF($A12="N2O",About!$D$59,1))</f>
        <v>0.41366403877109997</v>
      </c>
      <c r="L12">
        <f>SUMIFS('EPA Export Aggregation'!O:O,'EPA Export Aggregation'!$A:$A,$B12,'EPA Export Aggregation'!$D:$D,$A$1)*IF($A12="CH4",About!$D$58,IF($A12="N2O",About!$D$59,1))</f>
        <v>0.39937889695209999</v>
      </c>
      <c r="M12">
        <f>SUMIFS('EPA Export Aggregation'!P:P,'EPA Export Aggregation'!$A:$A,$B12,'EPA Export Aggregation'!$D:$D,$A$1)*IF($A12="CH4",About!$D$58,IF($A12="N2O",About!$D$59,1))</f>
        <v>0.39920189652560001</v>
      </c>
      <c r="N12">
        <f>SUMIFS('EPA Export Aggregation'!Q:Q,'EPA Export Aggregation'!$A:$A,$B12,'EPA Export Aggregation'!$D:$D,$A$1)*IF($A12="CH4",About!$D$58,IF($A12="N2O",About!$D$59,1))</f>
        <v>0.39864366637069998</v>
      </c>
      <c r="O12">
        <f>SUMIFS('EPA Export Aggregation'!R:R,'EPA Export Aggregation'!$A:$A,$B12,'EPA Export Aggregation'!$D:$D,$A$1)*IF($A12="CH4",About!$D$58,IF($A12="N2O",About!$D$59,1))</f>
        <v>0.39821028059219998</v>
      </c>
      <c r="P12">
        <f>SUMIFS('EPA Export Aggregation'!S:S,'EPA Export Aggregation'!$A:$A,$B12,'EPA Export Aggregation'!$D:$D,$A$1)*IF($A12="CH4",About!$D$58,IF($A12="N2O",About!$D$59,1))</f>
        <v>0.43355983334530002</v>
      </c>
      <c r="Q12">
        <f>SUMIFS('EPA Export Aggregation'!T:T,'EPA Export Aggregation'!$A:$A,$B12,'EPA Export Aggregation'!$D:$D,$A$1)*IF($A12="CH4",About!$D$58,IF($A12="N2O",About!$D$59,1))</f>
        <v>0.48041404235410001</v>
      </c>
      <c r="R12">
        <f>SUMIFS('EPA Export Aggregation'!U:U,'EPA Export Aggregation'!$A:$A,$B12,'EPA Export Aggregation'!$D:$D,$A$1)*IF($A12="CH4",About!$D$58,IF($A12="N2O",About!$D$59,1))</f>
        <v>0.46308400649319997</v>
      </c>
      <c r="S12">
        <f>SUMIFS('EPA Export Aggregation'!V:V,'EPA Export Aggregation'!$A:$A,$B12,'EPA Export Aggregation'!$D:$D,$A$1)*IF($A12="CH4",About!$D$58,IF($A12="N2O",About!$D$59,1))</f>
        <v>0.32781962800600001</v>
      </c>
      <c r="T12">
        <f>SUMIFS('EPA Export Aggregation'!W:W,'EPA Export Aggregation'!$A:$A,$B12,'EPA Export Aggregation'!$D:$D,$A$1)*IF($A12="CH4",About!$D$58,IF($A12="N2O",About!$D$59,1))</f>
        <v>0.49520019151200001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3.8359383592299998E-2</v>
      </c>
      <c r="X12">
        <f>SUMIFS('EPA Export Aggregation'!AA:AA,'EPA Export Aggregation'!$A:$A,$B12,'EPA Export Aggregation'!$D:$D,$A$1)*IF($A12="CH4",About!$D$58,IF($A12="N2O",About!$D$59,1))</f>
        <v>3.8291672061899998E-2</v>
      </c>
      <c r="Y12">
        <f>SUMIFS('EPA Export Aggregation'!AB:AB,'EPA Export Aggregation'!$A:$A,$B12,'EPA Export Aggregation'!$D:$D,$A$1)*IF($A12="CH4",About!$D$58,IF($A12="N2O",About!$D$59,1))</f>
        <v>3.0161309770200002E-2</v>
      </c>
      <c r="Z12">
        <f>SUMIFS('EPA Export Aggregation'!AC:AC,'EPA Export Aggregation'!$A:$A,$B12,'EPA Export Aggregation'!$D:$D,$A$1)*IF($A12="CH4",About!$D$58,IF($A12="N2O",About!$D$59,1))</f>
        <v>2.4319512466999999E-2</v>
      </c>
      <c r="AA12">
        <f>SUMIFS('EPA Export Aggregation'!AD:AD,'EPA Export Aggregation'!$A:$A,$B12,'EPA Export Aggregation'!$D:$D,$A$1)*IF($A12="CH4",About!$D$58,IF($A12="N2O",About!$D$59,1))</f>
        <v>1.6589032093499999E-2</v>
      </c>
      <c r="AB12">
        <f>SUMIFS('EPA Export Aggregation'!AE:AE,'EPA Export Aggregation'!$A:$A,$B12,'EPA Export Aggregation'!$D:$D,$A$1)*IF($A12="CH4",About!$D$58,IF($A12="N2O",About!$D$59,1))</f>
        <v>9.6336282901999994E-3</v>
      </c>
      <c r="AC12">
        <f>SUMIFS('EPA Export Aggregation'!AF:AF,'EPA Export Aggregation'!$A:$A,$B12,'EPA Export Aggregation'!$D:$D,$A$1)*IF($A12="CH4",About!$D$58,IF($A12="N2O",About!$D$59,1))</f>
        <v>4.3772165390999996E-3</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35" t="s">
        <v>2220</v>
      </c>
      <c r="B13" s="408" t="s">
        <v>4162</v>
      </c>
      <c r="C13">
        <f>SUMIFS('EPA Export Aggregation'!F:F,'EPA Export Aggregation'!$A:$A,$B13,'EPA Export Aggregation'!$D:$D,$A$1)*IF($A13="CH4",About!$D$58,IF($A13="N2O",About!$D$59,1))</f>
        <v>0.12056642962859999</v>
      </c>
      <c r="D13">
        <f>SUMIFS('EPA Export Aggregation'!G:G,'EPA Export Aggregation'!$A:$A,$B13,'EPA Export Aggregation'!$D:$D,$A$1)*IF($A13="CH4",About!$D$58,IF($A13="N2O",About!$D$59,1))</f>
        <v>0.1097675202434</v>
      </c>
      <c r="E13">
        <f>SUMIFS('EPA Export Aggregation'!H:H,'EPA Export Aggregation'!$A:$A,$B13,'EPA Export Aggregation'!$D:$D,$A$1)*IF($A13="CH4",About!$D$58,IF($A13="N2O",About!$D$59,1))</f>
        <v>0.1100643395698</v>
      </c>
      <c r="F13">
        <f>SUMIFS('EPA Export Aggregation'!I:I,'EPA Export Aggregation'!$A:$A,$B13,'EPA Export Aggregation'!$D:$D,$A$1)*IF($A13="CH4",About!$D$58,IF($A13="N2O",About!$D$59,1))</f>
        <v>0.10341737509189999</v>
      </c>
      <c r="G13">
        <f>SUMIFS('EPA Export Aggregation'!J:J,'EPA Export Aggregation'!$A:$A,$B13,'EPA Export Aggregation'!$D:$D,$A$1)*IF($A13="CH4",About!$D$58,IF($A13="N2O",About!$D$59,1))</f>
        <v>0.1096851857609</v>
      </c>
      <c r="H13">
        <f>SUMIFS('EPA Export Aggregation'!K:K,'EPA Export Aggregation'!$A:$A,$B13,'EPA Export Aggregation'!$D:$D,$A$1)*IF($A13="CH4",About!$D$58,IF($A13="N2O",About!$D$59,1))</f>
        <v>0.14900286897699999</v>
      </c>
      <c r="I13">
        <f>SUMIFS('EPA Export Aggregation'!L:L,'EPA Export Aggregation'!$A:$A,$B13,'EPA Export Aggregation'!$D:$D,$A$1)*IF($A13="CH4",About!$D$58,IF($A13="N2O",About!$D$59,1))</f>
        <v>0.1620439600312</v>
      </c>
      <c r="J13">
        <f>SUMIFS('EPA Export Aggregation'!M:M,'EPA Export Aggregation'!$A:$A,$B13,'EPA Export Aggregation'!$D:$D,$A$1)*IF($A13="CH4",About!$D$58,IF($A13="N2O",About!$D$59,1))</f>
        <v>0.15771715647000001</v>
      </c>
      <c r="K13">
        <f>SUMIFS('EPA Export Aggregation'!N:N,'EPA Export Aggregation'!$A:$A,$B13,'EPA Export Aggregation'!$D:$D,$A$1)*IF($A13="CH4",About!$D$58,IF($A13="N2O",About!$D$59,1))</f>
        <v>0.16172870463130001</v>
      </c>
      <c r="L13">
        <f>SUMIFS('EPA Export Aggregation'!O:O,'EPA Export Aggregation'!$A:$A,$B13,'EPA Export Aggregation'!$D:$D,$A$1)*IF($A13="CH4",About!$D$58,IF($A13="N2O",About!$D$59,1))</f>
        <v>0.17815539186779999</v>
      </c>
      <c r="M13">
        <f>SUMIFS('EPA Export Aggregation'!P:P,'EPA Export Aggregation'!$A:$A,$B13,'EPA Export Aggregation'!$D:$D,$A$1)*IF($A13="CH4",About!$D$58,IF($A13="N2O",About!$D$59,1))</f>
        <v>0.1189394390807</v>
      </c>
      <c r="N13">
        <f>SUMIFS('EPA Export Aggregation'!Q:Q,'EPA Export Aggregation'!$A:$A,$B13,'EPA Export Aggregation'!$D:$D,$A$1)*IF($A13="CH4",About!$D$58,IF($A13="N2O",About!$D$59,1))</f>
        <v>0.1237624890963</v>
      </c>
      <c r="O13">
        <f>SUMIFS('EPA Export Aggregation'!R:R,'EPA Export Aggregation'!$A:$A,$B13,'EPA Export Aggregation'!$D:$D,$A$1)*IF($A13="CH4",About!$D$58,IF($A13="N2O",About!$D$59,1))</f>
        <v>0.13023758722699999</v>
      </c>
      <c r="P13">
        <f>SUMIFS('EPA Export Aggregation'!S:S,'EPA Export Aggregation'!$A:$A,$B13,'EPA Export Aggregation'!$D:$D,$A$1)*IF($A13="CH4",About!$D$58,IF($A13="N2O",About!$D$59,1))</f>
        <v>0.1009532718401</v>
      </c>
      <c r="Q13">
        <f>SUMIFS('EPA Export Aggregation'!T:T,'EPA Export Aggregation'!$A:$A,$B13,'EPA Export Aggregation'!$D:$D,$A$1)*IF($A13="CH4",About!$D$58,IF($A13="N2O",About!$D$59,1))</f>
        <v>0.1391919705544</v>
      </c>
      <c r="R13">
        <f>SUMIFS('EPA Export Aggregation'!U:U,'EPA Export Aggregation'!$A:$A,$B13,'EPA Export Aggregation'!$D:$D,$A$1)*IF($A13="CH4",About!$D$58,IF($A13="N2O",About!$D$59,1))</f>
        <v>0.15572206701229999</v>
      </c>
      <c r="S13">
        <f>SUMIFS('EPA Export Aggregation'!V:V,'EPA Export Aggregation'!$A:$A,$B13,'EPA Export Aggregation'!$D:$D,$A$1)*IF($A13="CH4",About!$D$58,IF($A13="N2O",About!$D$59,1))</f>
        <v>0.18022681400179999</v>
      </c>
      <c r="T13">
        <f>SUMIFS('EPA Export Aggregation'!W:W,'EPA Export Aggregation'!$A:$A,$B13,'EPA Export Aggregation'!$D:$D,$A$1)*IF($A13="CH4",About!$D$58,IF($A13="N2O",About!$D$59,1))</f>
        <v>0.1664395628975</v>
      </c>
      <c r="U13">
        <f>SUMIFS('EPA Export Aggregation'!X:X,'EPA Export Aggregation'!$A:$A,$B13,'EPA Export Aggregation'!$D:$D,$A$1)*IF($A13="CH4",About!$D$58,IF($A13="N2O",About!$D$59,1))</f>
        <v>0.1426634318526</v>
      </c>
      <c r="V13">
        <f>SUMIFS('EPA Export Aggregation'!Y:Y,'EPA Export Aggregation'!$A:$A,$B13,'EPA Export Aggregation'!$D:$D,$A$1)*IF($A13="CH4",About!$D$58,IF($A13="N2O",About!$D$59,1))</f>
        <v>0.18555228166009999</v>
      </c>
      <c r="W13">
        <f>SUMIFS('EPA Export Aggregation'!Z:Z,'EPA Export Aggregation'!$A:$A,$B13,'EPA Export Aggregation'!$D:$D,$A$1)*IF($A13="CH4",About!$D$58,IF($A13="N2O",About!$D$59,1))</f>
        <v>0.2283619819304</v>
      </c>
      <c r="X13">
        <f>SUMIFS('EPA Export Aggregation'!AA:AA,'EPA Export Aggregation'!$A:$A,$B13,'EPA Export Aggregation'!$D:$D,$A$1)*IF($A13="CH4",About!$D$58,IF($A13="N2O",About!$D$59,1))</f>
        <v>0.21025893541140001</v>
      </c>
      <c r="Y13">
        <f>SUMIFS('EPA Export Aggregation'!AB:AB,'EPA Export Aggregation'!$A:$A,$B13,'EPA Export Aggregation'!$D:$D,$A$1)*IF($A13="CH4",About!$D$58,IF($A13="N2O",About!$D$59,1))</f>
        <v>0.19395953435739999</v>
      </c>
      <c r="Z13">
        <f>SUMIFS('EPA Export Aggregation'!AC:AC,'EPA Export Aggregation'!$A:$A,$B13,'EPA Export Aggregation'!$D:$D,$A$1)*IF($A13="CH4",About!$D$58,IF($A13="N2O",About!$D$59,1))</f>
        <v>0.23719591947980001</v>
      </c>
      <c r="AA13">
        <f>SUMIFS('EPA Export Aggregation'!AD:AD,'EPA Export Aggregation'!$A:$A,$B13,'EPA Export Aggregation'!$D:$D,$A$1)*IF($A13="CH4",About!$D$58,IF($A13="N2O",About!$D$59,1))</f>
        <v>0.27550105938449998</v>
      </c>
      <c r="AB13">
        <f>SUMIFS('EPA Export Aggregation'!AE:AE,'EPA Export Aggregation'!$A:$A,$B13,'EPA Export Aggregation'!$D:$D,$A$1)*IF($A13="CH4",About!$D$58,IF($A13="N2O",About!$D$59,1))</f>
        <v>0.26814448959050002</v>
      </c>
      <c r="AC13">
        <f>SUMIFS('EPA Export Aggregation'!AF:AF,'EPA Export Aggregation'!$A:$A,$B13,'EPA Export Aggregation'!$D:$D,$A$1)*IF($A13="CH4",About!$D$58,IF($A13="N2O",About!$D$59,1))</f>
        <v>0.24149199781149999</v>
      </c>
      <c r="AD13">
        <f>SUMIFS('EPA Export Aggregation'!AG:AG,'EPA Export Aggregation'!$A:$A,$B13,'EPA Export Aggregation'!$D:$D,$A$1)*IF($A13="CH4",About!$D$58,IF($A13="N2O",About!$D$59,1))</f>
        <v>0.22293009802899999</v>
      </c>
      <c r="AE13">
        <f>SUMIFS('EPA Export Aggregation'!AH:AH,'EPA Export Aggregation'!$A:$A,$B13,'EPA Export Aggregation'!$D:$D,$A$1)*IF($A13="CH4",About!$D$58,IF($A13="N2O",About!$D$59,1))</f>
        <v>0.1674684753132</v>
      </c>
      <c r="AF13">
        <f>SUMIFS('EPA Export Aggregation'!AI:AI,'EPA Export Aggregation'!$A:$A,$B13,'EPA Export Aggregation'!$D:$D,$A$1)*IF($A13="CH4",About!$D$58,IF($A13="N2O",About!$D$59,1))</f>
        <v>0.19320001477509999</v>
      </c>
      <c r="AG13">
        <f>SUMIFS('EPA Export Aggregation'!AJ:AJ,'EPA Export Aggregation'!$A:$A,$B13,'EPA Export Aggregation'!$D:$D,$A$1)*IF($A13="CH4",About!$D$58,IF($A13="N2O",About!$D$59,1))</f>
        <v>0.1934377431781</v>
      </c>
      <c r="AH13">
        <f>SUMIFS('EPA Export Aggregation'!AK:AK,'EPA Export Aggregation'!$A:$A,$B13,'EPA Export Aggregation'!$D:$D,$A$1)*IF($A13="CH4",About!$D$58,IF($A13="N2O",About!$D$59,1))</f>
        <v>0.18339104072779999</v>
      </c>
    </row>
    <row r="14" spans="1:34" x14ac:dyDescent="0.25">
      <c r="A14" s="435" t="s">
        <v>2220</v>
      </c>
      <c r="B14" s="408" t="s">
        <v>4180</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5.7418122287899998E-2</v>
      </c>
      <c r="X14">
        <f>SUMIFS('EPA Export Aggregation'!AA:AA,'EPA Export Aggregation'!$A:$A,$B14,'EPA Export Aggregation'!$D:$D,$A$1)*IF($A14="CH4",About!$D$58,IF($A14="N2O",About!$D$59,1))</f>
        <v>5.8629568546699998E-2</v>
      </c>
      <c r="Y14">
        <f>SUMIFS('EPA Export Aggregation'!AB:AB,'EPA Export Aggregation'!$A:$A,$B14,'EPA Export Aggregation'!$D:$D,$A$1)*IF($A14="CH4",About!$D$58,IF($A14="N2O",About!$D$59,1))</f>
        <v>4.7618290132600001E-2</v>
      </c>
      <c r="Z14">
        <f>SUMIFS('EPA Export Aggregation'!AC:AC,'EPA Export Aggregation'!$A:$A,$B14,'EPA Export Aggregation'!$D:$D,$A$1)*IF($A14="CH4",About!$D$58,IF($A14="N2O",About!$D$59,1))</f>
        <v>5.3292545375900002E-2</v>
      </c>
      <c r="AA14">
        <f>SUMIFS('EPA Export Aggregation'!AD:AD,'EPA Export Aggregation'!$A:$A,$B14,'EPA Export Aggregation'!$D:$D,$A$1)*IF($A14="CH4",About!$D$58,IF($A14="N2O",About!$D$59,1))</f>
        <v>5.2660642308699997E-2</v>
      </c>
      <c r="AB14">
        <f>SUMIFS('EPA Export Aggregation'!AE:AE,'EPA Export Aggregation'!$A:$A,$B14,'EPA Export Aggregation'!$D:$D,$A$1)*IF($A14="CH4",About!$D$58,IF($A14="N2O",About!$D$59,1))</f>
        <v>5.2964403207700003E-2</v>
      </c>
      <c r="AC14">
        <f>SUMIFS('EPA Export Aggregation'!AF:AF,'EPA Export Aggregation'!$A:$A,$B14,'EPA Export Aggregation'!$D:$D,$A$1)*IF($A14="CH4",About!$D$58,IF($A14="N2O",About!$D$59,1))</f>
        <v>5.4900623456399997E-2</v>
      </c>
      <c r="AD14">
        <f>SUMIFS('EPA Export Aggregation'!AG:AG,'EPA Export Aggregation'!$A:$A,$B14,'EPA Export Aggregation'!$D:$D,$A$1)*IF($A14="CH4",About!$D$58,IF($A14="N2O",About!$D$59,1))</f>
        <v>5.2450726070000002E-2</v>
      </c>
      <c r="AE14">
        <f>SUMIFS('EPA Export Aggregation'!AH:AH,'EPA Export Aggregation'!$A:$A,$B14,'EPA Export Aggregation'!$D:$D,$A$1)*IF($A14="CH4",About!$D$58,IF($A14="N2O",About!$D$59,1))</f>
        <v>5.2095597913000002E-2</v>
      </c>
      <c r="AF14">
        <f>SUMIFS('EPA Export Aggregation'!AI:AI,'EPA Export Aggregation'!$A:$A,$B14,'EPA Export Aggregation'!$D:$D,$A$1)*IF($A14="CH4",About!$D$58,IF($A14="N2O",About!$D$59,1))</f>
        <v>4.5602967178100001E-2</v>
      </c>
      <c r="AG14">
        <f>SUMIFS('EPA Export Aggregation'!AJ:AJ,'EPA Export Aggregation'!$A:$A,$B14,'EPA Export Aggregation'!$D:$D,$A$1)*IF($A14="CH4",About!$D$58,IF($A14="N2O",About!$D$59,1))</f>
        <v>5.0690404835000001E-2</v>
      </c>
      <c r="AH14">
        <f>SUMIFS('EPA Export Aggregation'!AK:AK,'EPA Export Aggregation'!$A:$A,$B14,'EPA Export Aggregation'!$D:$D,$A$1)*IF($A14="CH4",About!$D$58,IF($A14="N2O",About!$D$59,1))</f>
        <v>5.1251562414400001E-2</v>
      </c>
    </row>
    <row r="15" spans="1:34" x14ac:dyDescent="0.2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25">
      <c r="A16" s="435" t="s">
        <v>2220</v>
      </c>
      <c r="B16" s="408" t="s">
        <v>4166</v>
      </c>
      <c r="C16">
        <f>SUMIFS('EPA Export Aggregation'!F:F,'EPA Export Aggregation'!$A:$A,$B16,'EPA Export Aggregation'!$D:$D,$A$1)*IF($A16="CH4",About!$D$58,IF($A16="N2O",About!$D$59,1))</f>
        <v>2.8469513035200001E-2</v>
      </c>
      <c r="D16">
        <f>SUMIFS('EPA Export Aggregation'!G:G,'EPA Export Aggregation'!$A:$A,$B16,'EPA Export Aggregation'!$D:$D,$A$1)*IF($A16="CH4",About!$D$58,IF($A16="N2O",About!$D$59,1))</f>
        <v>2.8747348043800001E-2</v>
      </c>
      <c r="E16">
        <f>SUMIFS('EPA Export Aggregation'!H:H,'EPA Export Aggregation'!$A:$A,$B16,'EPA Export Aggregation'!$D:$D,$A$1)*IF($A16="CH4",About!$D$58,IF($A16="N2O",About!$D$59,1))</f>
        <v>2.89867064557E-2</v>
      </c>
      <c r="F16">
        <f>SUMIFS('EPA Export Aggregation'!I:I,'EPA Export Aggregation'!$A:$A,$B16,'EPA Export Aggregation'!$D:$D,$A$1)*IF($A16="CH4",About!$D$58,IF($A16="N2O",About!$D$59,1))</f>
        <v>2.94059457489E-2</v>
      </c>
      <c r="G16">
        <f>SUMIFS('EPA Export Aggregation'!J:J,'EPA Export Aggregation'!$A:$A,$B16,'EPA Export Aggregation'!$D:$D,$A$1)*IF($A16="CH4",About!$D$58,IF($A16="N2O",About!$D$59,1))</f>
        <v>2.9710865803599999E-2</v>
      </c>
      <c r="H16">
        <f>SUMIFS('EPA Export Aggregation'!K:K,'EPA Export Aggregation'!$A:$A,$B16,'EPA Export Aggregation'!$D:$D,$A$1)*IF($A16="CH4",About!$D$58,IF($A16="N2O",About!$D$59,1))</f>
        <v>2.99583945921E-2</v>
      </c>
      <c r="I16">
        <f>SUMIFS('EPA Export Aggregation'!L:L,'EPA Export Aggregation'!$A:$A,$B16,'EPA Export Aggregation'!$D:$D,$A$1)*IF($A16="CH4",About!$D$58,IF($A16="N2O",About!$D$59,1))</f>
        <v>3.0264672471800001E-2</v>
      </c>
      <c r="J16">
        <f>SUMIFS('EPA Export Aggregation'!M:M,'EPA Export Aggregation'!$A:$A,$B16,'EPA Export Aggregation'!$D:$D,$A$1)*IF($A16="CH4",About!$D$58,IF($A16="N2O",About!$D$59,1))</f>
        <v>3.0433283810399999E-2</v>
      </c>
      <c r="K16">
        <f>SUMIFS('EPA Export Aggregation'!N:N,'EPA Export Aggregation'!$A:$A,$B16,'EPA Export Aggregation'!$D:$D,$A$1)*IF($A16="CH4",About!$D$58,IF($A16="N2O",About!$D$59,1))</f>
        <v>3.0523680950799999E-2</v>
      </c>
      <c r="L16">
        <f>SUMIFS('EPA Export Aggregation'!O:O,'EPA Export Aggregation'!$A:$A,$B16,'EPA Export Aggregation'!$D:$D,$A$1)*IF($A16="CH4",About!$D$58,IF($A16="N2O",About!$D$59,1))</f>
        <v>3.05153340729E-2</v>
      </c>
      <c r="M16">
        <f>SUMIFS('EPA Export Aggregation'!P:P,'EPA Export Aggregation'!$A:$A,$B16,'EPA Export Aggregation'!$D:$D,$A$1)*IF($A16="CH4",About!$D$58,IF($A16="N2O",About!$D$59,1))</f>
        <v>3.0503607269000001E-2</v>
      </c>
      <c r="N16">
        <f>SUMIFS('EPA Export Aggregation'!Q:Q,'EPA Export Aggregation'!$A:$A,$B16,'EPA Export Aggregation'!$D:$D,$A$1)*IF($A16="CH4",About!$D$58,IF($A16="N2O",About!$D$59,1))</f>
        <v>1.8494849395800001E-2</v>
      </c>
      <c r="O16">
        <f>SUMIFS('EPA Export Aggregation'!R:R,'EPA Export Aggregation'!$A:$A,$B16,'EPA Export Aggregation'!$D:$D,$A$1)*IF($A16="CH4",About!$D$58,IF($A16="N2O",About!$D$59,1))</f>
        <v>2.1718041293E-2</v>
      </c>
      <c r="P16">
        <f>SUMIFS('EPA Export Aggregation'!S:S,'EPA Export Aggregation'!$A:$A,$B16,'EPA Export Aggregation'!$D:$D,$A$1)*IF($A16="CH4",About!$D$58,IF($A16="N2O",About!$D$59,1))</f>
        <v>2.8303296645599999E-2</v>
      </c>
      <c r="Q16">
        <f>SUMIFS('EPA Export Aggregation'!T:T,'EPA Export Aggregation'!$A:$A,$B16,'EPA Export Aggregation'!$D:$D,$A$1)*IF($A16="CH4",About!$D$58,IF($A16="N2O",About!$D$59,1))</f>
        <v>2.61969052679E-2</v>
      </c>
      <c r="R16">
        <f>SUMIFS('EPA Export Aggregation'!U:U,'EPA Export Aggregation'!$A:$A,$B16,'EPA Export Aggregation'!$D:$D,$A$1)*IF($A16="CH4",About!$D$58,IF($A16="N2O",About!$D$59,1))</f>
        <v>2.8701221245400001E-2</v>
      </c>
      <c r="S16">
        <f>SUMIFS('EPA Export Aggregation'!V:V,'EPA Export Aggregation'!$A:$A,$B16,'EPA Export Aggregation'!$D:$D,$A$1)*IF($A16="CH4",About!$D$58,IF($A16="N2O",About!$D$59,1))</f>
        <v>3.70174125898E-2</v>
      </c>
      <c r="T16">
        <f>SUMIFS('EPA Export Aggregation'!W:W,'EPA Export Aggregation'!$A:$A,$B16,'EPA Export Aggregation'!$D:$D,$A$1)*IF($A16="CH4",About!$D$58,IF($A16="N2O",About!$D$59,1))</f>
        <v>4.0659363810499997E-2</v>
      </c>
      <c r="U16">
        <f>SUMIFS('EPA Export Aggregation'!X:X,'EPA Export Aggregation'!$A:$A,$B16,'EPA Export Aggregation'!$D:$D,$A$1)*IF($A16="CH4",About!$D$58,IF($A16="N2O",About!$D$59,1))</f>
        <v>3.90353923661E-2</v>
      </c>
      <c r="V16">
        <f>SUMIFS('EPA Export Aggregation'!Y:Y,'EPA Export Aggregation'!$A:$A,$B16,'EPA Export Aggregation'!$D:$D,$A$1)*IF($A16="CH4",About!$D$58,IF($A16="N2O",About!$D$59,1))</f>
        <v>3.8490364558999998E-2</v>
      </c>
      <c r="W16">
        <f>SUMIFS('EPA Export Aggregation'!Z:Z,'EPA Export Aggregation'!$A:$A,$B16,'EPA Export Aggregation'!$D:$D,$A$1)*IF($A16="CH4",About!$D$58,IF($A16="N2O",About!$D$59,1))</f>
        <v>9.5200404521099999E-2</v>
      </c>
      <c r="X16">
        <f>SUMIFS('EPA Export Aggregation'!AA:AA,'EPA Export Aggregation'!$A:$A,$B16,'EPA Export Aggregation'!$D:$D,$A$1)*IF($A16="CH4",About!$D$58,IF($A16="N2O",About!$D$59,1))</f>
        <v>8.8315284612500003E-2</v>
      </c>
      <c r="Y16">
        <f>SUMIFS('EPA Export Aggregation'!AB:AB,'EPA Export Aggregation'!$A:$A,$B16,'EPA Export Aggregation'!$D:$D,$A$1)*IF($A16="CH4",About!$D$58,IF($A16="N2O",About!$D$59,1))</f>
        <v>8.7218217763299993E-2</v>
      </c>
      <c r="Z16">
        <f>SUMIFS('EPA Export Aggregation'!AC:AC,'EPA Export Aggregation'!$A:$A,$B16,'EPA Export Aggregation'!$D:$D,$A$1)*IF($A16="CH4",About!$D$58,IF($A16="N2O",About!$D$59,1))</f>
        <v>9.1150476655999998E-2</v>
      </c>
      <c r="AA16">
        <f>SUMIFS('EPA Export Aggregation'!AD:AD,'EPA Export Aggregation'!$A:$A,$B16,'EPA Export Aggregation'!$D:$D,$A$1)*IF($A16="CH4",About!$D$58,IF($A16="N2O",About!$D$59,1))</f>
        <v>9.7907789531299999E-2</v>
      </c>
      <c r="AB16">
        <f>SUMIFS('EPA Export Aggregation'!AE:AE,'EPA Export Aggregation'!$A:$A,$B16,'EPA Export Aggregation'!$D:$D,$A$1)*IF($A16="CH4",About!$D$58,IF($A16="N2O",About!$D$59,1))</f>
        <v>0.109079876476</v>
      </c>
      <c r="AC16">
        <f>SUMIFS('EPA Export Aggregation'!AF:AF,'EPA Export Aggregation'!$A:$A,$B16,'EPA Export Aggregation'!$D:$D,$A$1)*IF($A16="CH4",About!$D$58,IF($A16="N2O",About!$D$59,1))</f>
        <v>0.1036288971605</v>
      </c>
      <c r="AD16">
        <f>SUMIFS('EPA Export Aggregation'!AG:AG,'EPA Export Aggregation'!$A:$A,$B16,'EPA Export Aggregation'!$D:$D,$A$1)*IF($A16="CH4",About!$D$58,IF($A16="N2O",About!$D$59,1))</f>
        <v>0.10345934493309999</v>
      </c>
      <c r="AE16">
        <f>SUMIFS('EPA Export Aggregation'!AH:AH,'EPA Export Aggregation'!$A:$A,$B16,'EPA Export Aggregation'!$D:$D,$A$1)*IF($A16="CH4",About!$D$58,IF($A16="N2O",About!$D$59,1))</f>
        <v>9.4082620517500007E-2</v>
      </c>
      <c r="AF16">
        <f>SUMIFS('EPA Export Aggregation'!AI:AI,'EPA Export Aggregation'!$A:$A,$B16,'EPA Export Aggregation'!$D:$D,$A$1)*IF($A16="CH4",About!$D$58,IF($A16="N2O",About!$D$59,1))</f>
        <v>0.11172168670630001</v>
      </c>
      <c r="AG16">
        <f>SUMIFS('EPA Export Aggregation'!AJ:AJ,'EPA Export Aggregation'!$A:$A,$B16,'EPA Export Aggregation'!$D:$D,$A$1)*IF($A16="CH4",About!$D$58,IF($A16="N2O",About!$D$59,1))</f>
        <v>0.1144609918813</v>
      </c>
      <c r="AH16">
        <f>SUMIFS('EPA Export Aggregation'!AK:AK,'EPA Export Aggregation'!$A:$A,$B16,'EPA Export Aggregation'!$D:$D,$A$1)*IF($A16="CH4",About!$D$58,IF($A16="N2O",About!$D$59,1))</f>
        <v>0.1150897690304</v>
      </c>
    </row>
    <row r="17" spans="1:34" x14ac:dyDescent="0.25">
      <c r="A17" s="435" t="s">
        <v>2220</v>
      </c>
      <c r="B17" s="408" t="s">
        <v>4160</v>
      </c>
      <c r="C17">
        <f>SUMIFS('EPA Export Aggregation'!F:F,'EPA Export Aggregation'!$A:$A,$B17,'EPA Export Aggregation'!$D:$D,$A$1)*IF($A17="CH4",About!$D$58,IF($A17="N2O",About!$D$59,1))</f>
        <v>0.212106959491</v>
      </c>
      <c r="D17">
        <f>SUMIFS('EPA Export Aggregation'!G:G,'EPA Export Aggregation'!$A:$A,$B17,'EPA Export Aggregation'!$D:$D,$A$1)*IF($A17="CH4",About!$D$58,IF($A17="N2O",About!$D$59,1))</f>
        <v>0.1446928270184</v>
      </c>
      <c r="E17">
        <f>SUMIFS('EPA Export Aggregation'!H:H,'EPA Export Aggregation'!$A:$A,$B17,'EPA Export Aggregation'!$D:$D,$A$1)*IF($A17="CH4",About!$D$58,IF($A17="N2O",About!$D$59,1))</f>
        <v>4.7035364671600001E-2</v>
      </c>
      <c r="F17">
        <f>SUMIFS('EPA Export Aggregation'!I:I,'EPA Export Aggregation'!$A:$A,$B17,'EPA Export Aggregation'!$D:$D,$A$1)*IF($A17="CH4",About!$D$58,IF($A17="N2O",About!$D$59,1))</f>
        <v>0.20042584388500001</v>
      </c>
      <c r="G17">
        <f>SUMIFS('EPA Export Aggregation'!J:J,'EPA Export Aggregation'!$A:$A,$B17,'EPA Export Aggregation'!$D:$D,$A$1)*IF($A17="CH4",About!$D$58,IF($A17="N2O",About!$D$59,1))</f>
        <v>0.17345703952559999</v>
      </c>
      <c r="H17">
        <f>SUMIFS('EPA Export Aggregation'!K:K,'EPA Export Aggregation'!$A:$A,$B17,'EPA Export Aggregation'!$D:$D,$A$1)*IF($A17="CH4",About!$D$58,IF($A17="N2O",About!$D$59,1))</f>
        <v>0.19540435842830001</v>
      </c>
      <c r="I17">
        <f>SUMIFS('EPA Export Aggregation'!L:L,'EPA Export Aggregation'!$A:$A,$B17,'EPA Export Aggregation'!$D:$D,$A$1)*IF($A17="CH4",About!$D$58,IF($A17="N2O",About!$D$59,1))</f>
        <v>0.19371736548429999</v>
      </c>
      <c r="J17">
        <f>SUMIFS('EPA Export Aggregation'!M:M,'EPA Export Aggregation'!$A:$A,$B17,'EPA Export Aggregation'!$D:$D,$A$1)*IF($A17="CH4",About!$D$58,IF($A17="N2O",About!$D$59,1))</f>
        <v>0.13232402166830001</v>
      </c>
      <c r="K17">
        <f>SUMIFS('EPA Export Aggregation'!N:N,'EPA Export Aggregation'!$A:$A,$B17,'EPA Export Aggregation'!$D:$D,$A$1)*IF($A17="CH4",About!$D$58,IF($A17="N2O",About!$D$59,1))</f>
        <v>0.2386259846321</v>
      </c>
      <c r="L17">
        <f>SUMIFS('EPA Export Aggregation'!O:O,'EPA Export Aggregation'!$A:$A,$B17,'EPA Export Aggregation'!$D:$D,$A$1)*IF($A17="CH4",About!$D$58,IF($A17="N2O",About!$D$59,1))</f>
        <v>0</v>
      </c>
      <c r="M17">
        <f>SUMIFS('EPA Export Aggregation'!P:P,'EPA Export Aggregation'!$A:$A,$B17,'EPA Export Aggregation'!$D:$D,$A$1)*IF($A17="CH4",About!$D$58,IF($A17="N2O",About!$D$59,1))</f>
        <v>0.16623143359190001</v>
      </c>
      <c r="N17">
        <f>SUMIFS('EPA Export Aggregation'!Q:Q,'EPA Export Aggregation'!$A:$A,$B17,'EPA Export Aggregation'!$D:$D,$A$1)*IF($A17="CH4",About!$D$58,IF($A17="N2O",About!$D$59,1))</f>
        <v>0.23827667436460001</v>
      </c>
      <c r="O17">
        <f>SUMIFS('EPA Export Aggregation'!R:R,'EPA Export Aggregation'!$A:$A,$B17,'EPA Export Aggregation'!$D:$D,$A$1)*IF($A17="CH4",About!$D$58,IF($A17="N2O",About!$D$59,1))</f>
        <v>0.23790702259919999</v>
      </c>
      <c r="P17">
        <f>SUMIFS('EPA Export Aggregation'!S:S,'EPA Export Aggregation'!$A:$A,$B17,'EPA Export Aggregation'!$D:$D,$A$1)*IF($A17="CH4",About!$D$58,IF($A17="N2O",About!$D$59,1))</f>
        <v>0.16396509421319999</v>
      </c>
      <c r="Q17">
        <f>SUMIFS('EPA Export Aggregation'!T:T,'EPA Export Aggregation'!$A:$A,$B17,'EPA Export Aggregation'!$D:$D,$A$1)*IF($A17="CH4",About!$D$58,IF($A17="N2O",About!$D$59,1))</f>
        <v>0.1036386645924</v>
      </c>
      <c r="R17">
        <f>SUMIFS('EPA Export Aggregation'!U:U,'EPA Export Aggregation'!$A:$A,$B17,'EPA Export Aggregation'!$D:$D,$A$1)*IF($A17="CH4",About!$D$58,IF($A17="N2O",About!$D$59,1))</f>
        <v>0.1125933535035</v>
      </c>
      <c r="S17">
        <f>SUMIFS('EPA Export Aggregation'!V:V,'EPA Export Aggregation'!$A:$A,$B17,'EPA Export Aggregation'!$D:$D,$A$1)*IF($A17="CH4",About!$D$58,IF($A17="N2O",About!$D$59,1))</f>
        <v>0.15857345218759999</v>
      </c>
      <c r="T17">
        <f>SUMIFS('EPA Export Aggregation'!W:W,'EPA Export Aggregation'!$A:$A,$B17,'EPA Export Aggregation'!$D:$D,$A$1)*IF($A17="CH4",About!$D$58,IF($A17="N2O",About!$D$59,1))</f>
        <v>0.15625539544450001</v>
      </c>
      <c r="U17">
        <f>SUMIFS('EPA Export Aggregation'!X:X,'EPA Export Aggregation'!$A:$A,$B17,'EPA Export Aggregation'!$D:$D,$A$1)*IF($A17="CH4",About!$D$58,IF($A17="N2O",About!$D$59,1))</f>
        <v>0.14840623740440001</v>
      </c>
      <c r="V17">
        <f>SUMIFS('EPA Export Aggregation'!Y:Y,'EPA Export Aggregation'!$A:$A,$B17,'EPA Export Aggregation'!$D:$D,$A$1)*IF($A17="CH4",About!$D$58,IF($A17="N2O",About!$D$59,1))</f>
        <v>0.1207010872894</v>
      </c>
      <c r="W17">
        <f>SUMIFS('EPA Export Aggregation'!Z:Z,'EPA Export Aggregation'!$A:$A,$B17,'EPA Export Aggregation'!$D:$D,$A$1)*IF($A17="CH4",About!$D$58,IF($A17="N2O",About!$D$59,1))</f>
        <v>0.1168929032202</v>
      </c>
      <c r="X17">
        <f>SUMIFS('EPA Export Aggregation'!AA:AA,'EPA Export Aggregation'!$A:$A,$B17,'EPA Export Aggregation'!$D:$D,$A$1)*IF($A17="CH4",About!$D$58,IF($A17="N2O",About!$D$59,1))</f>
        <v>0.1183892541717</v>
      </c>
      <c r="Y17">
        <f>SUMIFS('EPA Export Aggregation'!AB:AB,'EPA Export Aggregation'!$A:$A,$B17,'EPA Export Aggregation'!$D:$D,$A$1)*IF($A17="CH4",About!$D$58,IF($A17="N2O",About!$D$59,1))</f>
        <v>0.1242414750771</v>
      </c>
      <c r="Z17">
        <f>SUMIFS('EPA Export Aggregation'!AC:AC,'EPA Export Aggregation'!$A:$A,$B17,'EPA Export Aggregation'!$D:$D,$A$1)*IF($A17="CH4",About!$D$58,IF($A17="N2O",About!$D$59,1))</f>
        <v>0.12879606154199999</v>
      </c>
      <c r="AA17">
        <f>SUMIFS('EPA Export Aggregation'!AD:AD,'EPA Export Aggregation'!$A:$A,$B17,'EPA Export Aggregation'!$D:$D,$A$1)*IF($A17="CH4",About!$D$58,IF($A17="N2O",About!$D$59,1))</f>
        <v>0.1274006275889</v>
      </c>
      <c r="AB17">
        <f>SUMIFS('EPA Export Aggregation'!AE:AE,'EPA Export Aggregation'!$A:$A,$B17,'EPA Export Aggregation'!$D:$D,$A$1)*IF($A17="CH4",About!$D$58,IF($A17="N2O",About!$D$59,1))</f>
        <v>0.11904366720789999</v>
      </c>
      <c r="AC17">
        <f>SUMIFS('EPA Export Aggregation'!AF:AF,'EPA Export Aggregation'!$A:$A,$B17,'EPA Export Aggregation'!$D:$D,$A$1)*IF($A17="CH4",About!$D$58,IF($A17="N2O",About!$D$59,1))</f>
        <v>0.1240839157527</v>
      </c>
      <c r="AD17">
        <f>SUMIFS('EPA Export Aggregation'!AG:AG,'EPA Export Aggregation'!$A:$A,$B17,'EPA Export Aggregation'!$D:$D,$A$1)*IF($A17="CH4",About!$D$58,IF($A17="N2O",About!$D$59,1))</f>
        <v>0.1159100557802</v>
      </c>
      <c r="AE17">
        <f>SUMIFS('EPA Export Aggregation'!AH:AH,'EPA Export Aggregation'!$A:$A,$B17,'EPA Export Aggregation'!$D:$D,$A$1)*IF($A17="CH4",About!$D$58,IF($A17="N2O",About!$D$59,1))</f>
        <v>0.1146565184759</v>
      </c>
      <c r="AF17">
        <f>SUMIFS('EPA Export Aggregation'!AI:AI,'EPA Export Aggregation'!$A:$A,$B17,'EPA Export Aggregation'!$D:$D,$A$1)*IF($A17="CH4",About!$D$58,IF($A17="N2O",About!$D$59,1))</f>
        <v>0.1154414921051</v>
      </c>
      <c r="AG17">
        <f>SUMIFS('EPA Export Aggregation'!AJ:AJ,'EPA Export Aggregation'!$A:$A,$B17,'EPA Export Aggregation'!$D:$D,$A$1)*IF($A17="CH4",About!$D$58,IF($A17="N2O",About!$D$59,1))</f>
        <v>0.1181647332679</v>
      </c>
      <c r="AH17">
        <f>SUMIFS('EPA Export Aggregation'!AK:AK,'EPA Export Aggregation'!$A:$A,$B17,'EPA Export Aggregation'!$D:$D,$A$1)*IF($A17="CH4",About!$D$58,IF($A17="N2O",About!$D$59,1))</f>
        <v>0.11708166606460001</v>
      </c>
    </row>
    <row r="18" spans="1:34" x14ac:dyDescent="0.2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25">
      <c r="A19" s="435" t="s">
        <v>2220</v>
      </c>
      <c r="B19" s="408" t="s">
        <v>4178</v>
      </c>
      <c r="C19" s="436">
        <f>SUMIFS('EPA Export Aggregation'!F:F,'EPA Export Aggregation'!$A:$A,$B19,'EPA Export Aggregation'!$D:$D,$A$1)*IF($A19="CH4",About!$D$58,IF($A19="N2O",About!$D$59,1))</f>
        <v>1.9423165976164001</v>
      </c>
      <c r="D19" s="436">
        <f>SUMIFS('EPA Export Aggregation'!G:G,'EPA Export Aggregation'!$A:$A,$B19,'EPA Export Aggregation'!$D:$D,$A$1)*IF($A19="CH4",About!$D$58,IF($A19="N2O",About!$D$59,1))</f>
        <v>1.9702484023179001</v>
      </c>
      <c r="E19" s="436">
        <f>SUMIFS('EPA Export Aggregation'!H:H,'EPA Export Aggregation'!$A:$A,$B19,'EPA Export Aggregation'!$D:$D,$A$1)*IF($A19="CH4",About!$D$58,IF($A19="N2O",About!$D$59,1))</f>
        <v>1.9415604248377001</v>
      </c>
      <c r="F19" s="436">
        <f>SUMIFS('EPA Export Aggregation'!I:I,'EPA Export Aggregation'!$A:$A,$B19,'EPA Export Aggregation'!$D:$D,$A$1)*IF($A19="CH4",About!$D$58,IF($A19="N2O",About!$D$59,1))</f>
        <v>1.731879315696</v>
      </c>
      <c r="G19" s="436">
        <f>SUMIFS('EPA Export Aggregation'!J:J,'EPA Export Aggregation'!$A:$A,$B19,'EPA Export Aggregation'!$D:$D,$A$1)*IF($A19="CH4",About!$D$58,IF($A19="N2O",About!$D$59,1))</f>
        <v>1.5708122526648001</v>
      </c>
      <c r="H19" s="436">
        <f>SUMIFS('EPA Export Aggregation'!K:K,'EPA Export Aggregation'!$A:$A,$B19,'EPA Export Aggregation'!$D:$D,$A$1)*IF($A19="CH4",About!$D$58,IF($A19="N2O",About!$D$59,1))</f>
        <v>1.601753163006</v>
      </c>
      <c r="I19" s="436">
        <f>SUMIFS('EPA Export Aggregation'!L:L,'EPA Export Aggregation'!$A:$A,$B19,'EPA Export Aggregation'!$D:$D,$A$1)*IF($A19="CH4",About!$D$58,IF($A19="N2O",About!$D$59,1))</f>
        <v>1.7574412464588001</v>
      </c>
      <c r="J19" s="436">
        <f>SUMIFS('EPA Export Aggregation'!M:M,'EPA Export Aggregation'!$A:$A,$B19,'EPA Export Aggregation'!$D:$D,$A$1)*IF($A19="CH4",About!$D$58,IF($A19="N2O",About!$D$59,1))</f>
        <v>1.7732520749023</v>
      </c>
      <c r="K19" s="436">
        <f>SUMIFS('EPA Export Aggregation'!N:N,'EPA Export Aggregation'!$A:$A,$B19,'EPA Export Aggregation'!$D:$D,$A$1)*IF($A19="CH4",About!$D$58,IF($A19="N2O",About!$D$59,1))</f>
        <v>1.8485387999273999</v>
      </c>
      <c r="L19" s="436">
        <f>SUMIFS('EPA Export Aggregation'!O:O,'EPA Export Aggregation'!$A:$A,$B19,'EPA Export Aggregation'!$D:$D,$A$1)*IF($A19="CH4",About!$D$58,IF($A19="N2O",About!$D$59,1))</f>
        <v>1.855589020754</v>
      </c>
      <c r="M19" s="436">
        <f>SUMIFS('EPA Export Aggregation'!P:P,'EPA Export Aggregation'!$A:$A,$B19,'EPA Export Aggregation'!$D:$D,$A$1)*IF($A19="CH4",About!$D$58,IF($A19="N2O",About!$D$59,1))</f>
        <v>1.5035698003710001</v>
      </c>
      <c r="N19" s="436">
        <f>SUMIFS('EPA Export Aggregation'!Q:Q,'EPA Export Aggregation'!$A:$A,$B19,'EPA Export Aggregation'!$D:$D,$A$1)*IF($A19="CH4",About!$D$58,IF($A19="N2O",About!$D$59,1))</f>
        <v>0.73222983281080001</v>
      </c>
      <c r="O19" s="436">
        <f>SUMIFS('EPA Export Aggregation'!R:R,'EPA Export Aggregation'!$A:$A,$B19,'EPA Export Aggregation'!$D:$D,$A$1)*IF($A19="CH4",About!$D$58,IF($A19="N2O",About!$D$59,1))</f>
        <v>0.56375993075459996</v>
      </c>
      <c r="P19" s="436">
        <f>SUMIFS('EPA Export Aggregation'!S:S,'EPA Export Aggregation'!$A:$A,$B19,'EPA Export Aggregation'!$D:$D,$A$1)*IF($A19="CH4",About!$D$58,IF($A19="N2O",About!$D$59,1))</f>
        <v>0.55678553196949998</v>
      </c>
      <c r="Q19" s="436">
        <f>SUMIFS('EPA Export Aggregation'!T:T,'EPA Export Aggregation'!$A:$A,$B19,'EPA Export Aggregation'!$D:$D,$A$1)*IF($A19="CH4",About!$D$58,IF($A19="N2O",About!$D$59,1))</f>
        <v>0.52831930269359995</v>
      </c>
      <c r="R19" s="436">
        <f>SUMIFS('EPA Export Aggregation'!U:U,'EPA Export Aggregation'!$A:$A,$B19,'EPA Export Aggregation'!$D:$D,$A$1)*IF($A19="CH4",About!$D$58,IF($A19="N2O",About!$D$59,1))</f>
        <v>0.57132193402560005</v>
      </c>
      <c r="S19" s="436">
        <f>SUMIFS('EPA Export Aggregation'!V:V,'EPA Export Aggregation'!$A:$A,$B19,'EPA Export Aggregation'!$D:$D,$A$1)*IF($A19="CH4",About!$D$58,IF($A19="N2O",About!$D$59,1))</f>
        <v>0.45873012551379999</v>
      </c>
      <c r="T19" s="436">
        <f>SUMIFS('EPA Export Aggregation'!W:W,'EPA Export Aggregation'!$A:$A,$B19,'EPA Export Aggregation'!$D:$D,$A$1)*IF($A19="CH4",About!$D$58,IF($A19="N2O",About!$D$59,1))</f>
        <v>0.4714538823726</v>
      </c>
      <c r="U19" s="436">
        <f>SUMIFS('EPA Export Aggregation'!X:X,'EPA Export Aggregation'!$A:$A,$B19,'EPA Export Aggregation'!$D:$D,$A$1)*IF($A19="CH4",About!$D$58,IF($A19="N2O",About!$D$59,1))</f>
        <v>0.48361761727140001</v>
      </c>
      <c r="V19" s="436">
        <f>SUMIFS('EPA Export Aggregation'!Y:Y,'EPA Export Aggregation'!$A:$A,$B19,'EPA Export Aggregation'!$D:$D,$A$1)*IF($A19="CH4",About!$D$58,IF($A19="N2O",About!$D$59,1))</f>
        <v>0.3928789882839</v>
      </c>
      <c r="W19" s="436">
        <f>SUMIFS('EPA Export Aggregation'!Z:Z,'EPA Export Aggregation'!$A:$A,$B19,'EPA Export Aggregation'!$D:$D,$A$1)*IF($A19="CH4",About!$D$58,IF($A19="N2O",About!$D$59,1))</f>
        <v>0.45330199999999998</v>
      </c>
      <c r="X19" s="436">
        <f>SUMIFS('EPA Export Aggregation'!AA:AA,'EPA Export Aggregation'!$A:$A,$B19,'EPA Export Aggregation'!$D:$D,$A$1)*IF($A19="CH4",About!$D$58,IF($A19="N2O",About!$D$59,1))</f>
        <v>0.55324799999999996</v>
      </c>
      <c r="Y19" s="436">
        <f>SUMIFS('EPA Export Aggregation'!AB:AB,'EPA Export Aggregation'!$A:$A,$B19,'EPA Export Aggregation'!$D:$D,$A$1)*IF($A19="CH4",About!$D$58,IF($A19="N2O",About!$D$59,1))</f>
        <v>0.59012600000000004</v>
      </c>
      <c r="Z19" s="436">
        <f>SUMIFS('EPA Export Aggregation'!AC:AC,'EPA Export Aggregation'!$A:$A,$B19,'EPA Export Aggregation'!$D:$D,$A$1)*IF($A19="CH4",About!$D$58,IF($A19="N2O",About!$D$59,1))</f>
        <v>0.60894300000000001</v>
      </c>
      <c r="AA19" s="436">
        <f>SUMIFS('EPA Export Aggregation'!AD:AD,'EPA Export Aggregation'!$A:$A,$B19,'EPA Export Aggregation'!$D:$D,$A$1)*IF($A19="CH4",About!$D$58,IF($A19="N2O",About!$D$59,1))</f>
        <v>0.61563690000000004</v>
      </c>
      <c r="AB19" s="436">
        <f>SUMIFS('EPA Export Aggregation'!AE:AE,'EPA Export Aggregation'!$A:$A,$B19,'EPA Export Aggregation'!$D:$D,$A$1)*IF($A19="CH4",About!$D$58,IF($A19="N2O",About!$D$59,1))</f>
        <v>0.58327079999999998</v>
      </c>
      <c r="AC19" s="436">
        <f>SUMIFS('EPA Export Aggregation'!AF:AF,'EPA Export Aggregation'!$A:$A,$B19,'EPA Export Aggregation'!$D:$D,$A$1)*IF($A19="CH4",About!$D$58,IF($A19="N2O",About!$D$59,1))</f>
        <v>0.31836199999999998</v>
      </c>
      <c r="AD19" s="436">
        <f>SUMIFS('EPA Export Aggregation'!AG:AG,'EPA Export Aggregation'!$A:$A,$B19,'EPA Export Aggregation'!$D:$D,$A$1)*IF($A19="CH4",About!$D$58,IF($A19="N2O",About!$D$59,1))</f>
        <v>0.29677120000000001</v>
      </c>
      <c r="AE19" s="436">
        <f>SUMIFS('EPA Export Aggregation'!AH:AH,'EPA Export Aggregation'!$A:$A,$B19,'EPA Export Aggregation'!$D:$D,$A$1)*IF($A19="CH4",About!$D$58,IF($A19="N2O",About!$D$59,1))</f>
        <v>0.2821031</v>
      </c>
      <c r="AF19" s="436">
        <f>SUMIFS('EPA Export Aggregation'!AI:AI,'EPA Export Aggregation'!$A:$A,$B19,'EPA Export Aggregation'!$D:$D,$A$1)*IF($A19="CH4",About!$D$58,IF($A19="N2O",About!$D$59,1))</f>
        <v>0.31128719999999999</v>
      </c>
      <c r="AG19" s="436">
        <f>SUMIFS('EPA Export Aggregation'!AJ:AJ,'EPA Export Aggregation'!$A:$A,$B19,'EPA Export Aggregation'!$D:$D,$A$1)*IF($A19="CH4",About!$D$58,IF($A19="N2O",About!$D$59,1))</f>
        <v>0.14064450000000001</v>
      </c>
      <c r="AH19" s="436">
        <f>SUMIFS('EPA Export Aggregation'!AK:AK,'EPA Export Aggregation'!$A:$A,$B19,'EPA Export Aggregation'!$D:$D,$A$1)*IF($A19="CH4",About!$D$58,IF($A19="N2O",About!$D$59,1))</f>
        <v>0</v>
      </c>
    </row>
    <row r="20" spans="1:34" x14ac:dyDescent="0.25">
      <c r="A20" s="435" t="s">
        <v>2220</v>
      </c>
      <c r="B20" s="408" t="s">
        <v>4145</v>
      </c>
      <c r="C20">
        <f>SUMIFS('EPA Export Aggregation'!F:F,'EPA Export Aggregation'!$A:$A,$B20,'EPA Export Aggregation'!$D:$D,$A$1)*IF($A20="CH4",About!$D$58,IF($A20="N2O",About!$D$59,1))</f>
        <v>0.49721416141899999</v>
      </c>
      <c r="D20">
        <f>SUMIFS('EPA Export Aggregation'!G:G,'EPA Export Aggregation'!$A:$A,$B20,'EPA Export Aggregation'!$D:$D,$A$1)*IF($A20="CH4",About!$D$58,IF($A20="N2O",About!$D$59,1))</f>
        <v>0.45212432144469999</v>
      </c>
      <c r="E20">
        <f>SUMIFS('EPA Export Aggregation'!H:H,'EPA Export Aggregation'!$A:$A,$B20,'EPA Export Aggregation'!$D:$D,$A$1)*IF($A20="CH4",About!$D$58,IF($A20="N2O",About!$D$59,1))</f>
        <v>0.46138287855659998</v>
      </c>
      <c r="F20">
        <f>SUMIFS('EPA Export Aggregation'!I:I,'EPA Export Aggregation'!$A:$A,$B20,'EPA Export Aggregation'!$D:$D,$A$1)*IF($A20="CH4",About!$D$58,IF($A20="N2O",About!$D$59,1))</f>
        <v>0.44486821159919998</v>
      </c>
      <c r="G20">
        <f>SUMIFS('EPA Export Aggregation'!J:J,'EPA Export Aggregation'!$A:$A,$B20,'EPA Export Aggregation'!$D:$D,$A$1)*IF($A20="CH4",About!$D$58,IF($A20="N2O",About!$D$59,1))</f>
        <v>0.44820816014670001</v>
      </c>
      <c r="H20">
        <f>SUMIFS('EPA Export Aggregation'!K:K,'EPA Export Aggregation'!$A:$A,$B20,'EPA Export Aggregation'!$D:$D,$A$1)*IF($A20="CH4",About!$D$58,IF($A20="N2O",About!$D$59,1))</f>
        <v>0.46734584770249998</v>
      </c>
      <c r="I20">
        <f>SUMIFS('EPA Export Aggregation'!L:L,'EPA Export Aggregation'!$A:$A,$B20,'EPA Export Aggregation'!$D:$D,$A$1)*IF($A20="CH4",About!$D$58,IF($A20="N2O",About!$D$59,1))</f>
        <v>0.46146103661810001</v>
      </c>
      <c r="J20">
        <f>SUMIFS('EPA Export Aggregation'!M:M,'EPA Export Aggregation'!$A:$A,$B20,'EPA Export Aggregation'!$D:$D,$A$1)*IF($A20="CH4",About!$D$58,IF($A20="N2O",About!$D$59,1))</f>
        <v>0.47055061149139998</v>
      </c>
      <c r="K20">
        <f>SUMIFS('EPA Export Aggregation'!N:N,'EPA Export Aggregation'!$A:$A,$B20,'EPA Export Aggregation'!$D:$D,$A$1)*IF($A20="CH4",About!$D$58,IF($A20="N2O",About!$D$59,1))</f>
        <v>0.32736407132849998</v>
      </c>
      <c r="L20">
        <f>SUMIFS('EPA Export Aggregation'!O:O,'EPA Export Aggregation'!$A:$A,$B20,'EPA Export Aggregation'!$D:$D,$A$1)*IF($A20="CH4",About!$D$58,IF($A20="N2O",About!$D$59,1))</f>
        <v>0.212955659652</v>
      </c>
      <c r="M20">
        <f>SUMIFS('EPA Export Aggregation'!P:P,'EPA Export Aggregation'!$A:$A,$B20,'EPA Export Aggregation'!$D:$D,$A$1)*IF($A20="CH4",About!$D$58,IF($A20="N2O",About!$D$59,1))</f>
        <v>0.16521290130790001</v>
      </c>
      <c r="N20">
        <f>SUMIFS('EPA Export Aggregation'!Q:Q,'EPA Export Aggregation'!$A:$A,$B20,'EPA Export Aggregation'!$D:$D,$A$1)*IF($A20="CH4",About!$D$58,IF($A20="N2O",About!$D$59,1))</f>
        <v>6.4479849921000004E-2</v>
      </c>
      <c r="O20">
        <f>SUMIFS('EPA Export Aggregation'!R:R,'EPA Export Aggregation'!$A:$A,$B20,'EPA Export Aggregation'!$D:$D,$A$1)*IF($A20="CH4",About!$D$58,IF($A20="N2O",About!$D$59,1))</f>
        <v>0</v>
      </c>
      <c r="P20">
        <f>SUMIFS('EPA Export Aggregation'!S:S,'EPA Export Aggregation'!$A:$A,$B20,'EPA Export Aggregation'!$D:$D,$A$1)*IF($A20="CH4",About!$D$58,IF($A20="N2O",About!$D$59,1))</f>
        <v>8.2353123987300006E-2</v>
      </c>
      <c r="Q20">
        <f>SUMIFS('EPA Export Aggregation'!T:T,'EPA Export Aggregation'!$A:$A,$B20,'EPA Export Aggregation'!$D:$D,$A$1)*IF($A20="CH4",About!$D$58,IF($A20="N2O",About!$D$59,1))</f>
        <v>0.15122345249720001</v>
      </c>
      <c r="R20">
        <f>SUMIFS('EPA Export Aggregation'!U:U,'EPA Export Aggregation'!$A:$A,$B20,'EPA Export Aggregation'!$D:$D,$A$1)*IF($A20="CH4",About!$D$58,IF($A20="N2O",About!$D$59,1))</f>
        <v>0.18433571259330001</v>
      </c>
      <c r="S20">
        <f>SUMIFS('EPA Export Aggregation'!V:V,'EPA Export Aggregation'!$A:$A,$B20,'EPA Export Aggregation'!$D:$D,$A$1)*IF($A20="CH4",About!$D$58,IF($A20="N2O",About!$D$59,1))</f>
        <v>0.26484108129060002</v>
      </c>
      <c r="T20">
        <f>SUMIFS('EPA Export Aggregation'!W:W,'EPA Export Aggregation'!$A:$A,$B20,'EPA Export Aggregation'!$D:$D,$A$1)*IF($A20="CH4",About!$D$58,IF($A20="N2O",About!$D$59,1))</f>
        <v>0.33643334254099999</v>
      </c>
      <c r="U20">
        <f>SUMIFS('EPA Export Aggregation'!X:X,'EPA Export Aggregation'!$A:$A,$B20,'EPA Export Aggregation'!$D:$D,$A$1)*IF($A20="CH4",About!$D$58,IF($A20="N2O",About!$D$59,1))</f>
        <v>0.32686315912840003</v>
      </c>
      <c r="V20">
        <f>SUMIFS('EPA Export Aggregation'!Y:Y,'EPA Export Aggregation'!$A:$A,$B20,'EPA Export Aggregation'!$D:$D,$A$1)*IF($A20="CH4",About!$D$58,IF($A20="N2O",About!$D$59,1))</f>
        <v>0.23214476904180001</v>
      </c>
      <c r="W20">
        <f>SUMIFS('EPA Export Aggregation'!Z:Z,'EPA Export Aggregation'!$A:$A,$B20,'EPA Export Aggregation'!$D:$D,$A$1)*IF($A20="CH4",About!$D$58,IF($A20="N2O",About!$D$59,1))</f>
        <v>5.8618473913399999E-2</v>
      </c>
      <c r="X20">
        <f>SUMIFS('EPA Export Aggregation'!AA:AA,'EPA Export Aggregation'!$A:$A,$B20,'EPA Export Aggregation'!$D:$D,$A$1)*IF($A20="CH4",About!$D$58,IF($A20="N2O",About!$D$59,1))</f>
        <v>9.4041151082800006E-2</v>
      </c>
      <c r="Y20">
        <f>SUMIFS('EPA Export Aggregation'!AB:AB,'EPA Export Aggregation'!$A:$A,$B20,'EPA Export Aggregation'!$D:$D,$A$1)*IF($A20="CH4",About!$D$58,IF($A20="N2O",About!$D$59,1))</f>
        <v>9.1151257589000001E-2</v>
      </c>
      <c r="Z20">
        <f>SUMIFS('EPA Export Aggregation'!AC:AC,'EPA Export Aggregation'!$A:$A,$B20,'EPA Export Aggregation'!$D:$D,$A$1)*IF($A20="CH4",About!$D$58,IF($A20="N2O",About!$D$59,1))</f>
        <v>9.5635899089699994E-2</v>
      </c>
      <c r="AA20">
        <f>SUMIFS('EPA Export Aggregation'!AD:AD,'EPA Export Aggregation'!$A:$A,$B20,'EPA Export Aggregation'!$D:$D,$A$1)*IF($A20="CH4",About!$D$58,IF($A20="N2O",About!$D$59,1))</f>
        <v>0.1113778360462</v>
      </c>
      <c r="AB20">
        <f>SUMIFS('EPA Export Aggregation'!AE:AE,'EPA Export Aggregation'!$A:$A,$B20,'EPA Export Aggregation'!$D:$D,$A$1)*IF($A20="CH4",About!$D$58,IF($A20="N2O",About!$D$59,1))</f>
        <v>7.4528217681200007E-2</v>
      </c>
      <c r="AC20">
        <f>SUMIFS('EPA Export Aggregation'!AF:AF,'EPA Export Aggregation'!$A:$A,$B20,'EPA Export Aggregation'!$D:$D,$A$1)*IF($A20="CH4",About!$D$58,IF($A20="N2O",About!$D$59,1))</f>
        <v>6.1969884198699997E-2</v>
      </c>
      <c r="AD20">
        <f>SUMIFS('EPA Export Aggregation'!AG:AG,'EPA Export Aggregation'!$A:$A,$B20,'EPA Export Aggregation'!$D:$D,$A$1)*IF($A20="CH4",About!$D$58,IF($A20="N2O",About!$D$59,1))</f>
        <v>0.12907381915150001</v>
      </c>
      <c r="AE20">
        <f>SUMIFS('EPA Export Aggregation'!AH:AH,'EPA Export Aggregation'!$A:$A,$B20,'EPA Export Aggregation'!$D:$D,$A$1)*IF($A20="CH4",About!$D$58,IF($A20="N2O",About!$D$59,1))</f>
        <v>9.0166639053E-2</v>
      </c>
      <c r="AF20">
        <f>SUMIFS('EPA Export Aggregation'!AI:AI,'EPA Export Aggregation'!$A:$A,$B20,'EPA Export Aggregation'!$D:$D,$A$1)*IF($A20="CH4",About!$D$58,IF($A20="N2O",About!$D$59,1))</f>
        <v>0.13118712827990001</v>
      </c>
      <c r="AG20">
        <f>SUMIFS('EPA Export Aggregation'!AJ:AJ,'EPA Export Aggregation'!$A:$A,$B20,'EPA Export Aggregation'!$D:$D,$A$1)*IF($A20="CH4",About!$D$58,IF($A20="N2O",About!$D$59,1))</f>
        <v>5.2041359207499999E-2</v>
      </c>
      <c r="AH20">
        <f>SUMIFS('EPA Export Aggregation'!AK:AK,'EPA Export Aggregation'!$A:$A,$B20,'EPA Export Aggregation'!$D:$D,$A$1)*IF($A20="CH4",About!$D$58,IF($A20="N2O",About!$D$59,1))</f>
        <v>3.7259095719800003E-2</v>
      </c>
    </row>
    <row r="21" spans="1:34" x14ac:dyDescent="0.2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35" t="s">
        <v>2220</v>
      </c>
      <c r="B22" s="408" t="s">
        <v>4156</v>
      </c>
      <c r="C22">
        <f>SUMIFS('EPA Export Aggregation'!F:F,'EPA Export Aggregation'!$A:$A,$B22,'EPA Export Aggregation'!$D:$D,$A$1)*IF($A22="CH4",About!$D$58,IF($A22="N2O",About!$D$59,1))</f>
        <v>0.13902338397860001</v>
      </c>
      <c r="D22">
        <f>SUMIFS('EPA Export Aggregation'!G:G,'EPA Export Aggregation'!$A:$A,$B22,'EPA Export Aggregation'!$D:$D,$A$1)*IF($A22="CH4",About!$D$58,IF($A22="N2O",About!$D$59,1))</f>
        <v>0.13908919086009999</v>
      </c>
      <c r="E22">
        <f>SUMIFS('EPA Export Aggregation'!H:H,'EPA Export Aggregation'!$A:$A,$B22,'EPA Export Aggregation'!$D:$D,$A$1)*IF($A22="CH4",About!$D$58,IF($A22="N2O",About!$D$59,1))</f>
        <v>2.3433718365500001E-2</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0.13439471572770001</v>
      </c>
      <c r="I22">
        <f>SUMIFS('EPA Export Aggregation'!L:L,'EPA Export Aggregation'!$A:$A,$B22,'EPA Export Aggregation'!$D:$D,$A$1)*IF($A22="CH4",About!$D$58,IF($A22="N2O",About!$D$59,1))</f>
        <v>0.1366618362717</v>
      </c>
      <c r="J22">
        <f>SUMIFS('EPA Export Aggregation'!M:M,'EPA Export Aggregation'!$A:$A,$B22,'EPA Export Aggregation'!$D:$D,$A$1)*IF($A22="CH4",About!$D$58,IF($A22="N2O",About!$D$59,1))</f>
        <v>0.1323697019326</v>
      </c>
      <c r="K22">
        <f>SUMIFS('EPA Export Aggregation'!N:N,'EPA Export Aggregation'!$A:$A,$B22,'EPA Export Aggregation'!$D:$D,$A$1)*IF($A22="CH4",About!$D$58,IF($A22="N2O",About!$D$59,1))</f>
        <v>0.13262510216660001</v>
      </c>
      <c r="L22">
        <f>SUMIFS('EPA Export Aggregation'!O:O,'EPA Export Aggregation'!$A:$A,$B22,'EPA Export Aggregation'!$D:$D,$A$1)*IF($A22="CH4",About!$D$58,IF($A22="N2O",About!$D$59,1))</f>
        <v>0.1274314937862</v>
      </c>
      <c r="M22">
        <f>SUMIFS('EPA Export Aggregation'!P:P,'EPA Export Aggregation'!$A:$A,$B22,'EPA Export Aggregation'!$D:$D,$A$1)*IF($A22="CH4",About!$D$58,IF($A22="N2O",About!$D$59,1))</f>
        <v>0.135833726219</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35" t="s">
        <v>2220</v>
      </c>
      <c r="B23" s="408" t="s">
        <v>4168</v>
      </c>
      <c r="C23">
        <f>SUMIFS('EPA Export Aggregation'!F:F,'EPA Export Aggregation'!$A:$A,$B23,'EPA Export Aggregation'!$D:$D,$A$1)*IF($A23="CH4",About!$D$58,IF($A23="N2O",About!$D$59,1))</f>
        <v>7.3195569274400005E-2</v>
      </c>
      <c r="D23">
        <f>SUMIFS('EPA Export Aggregation'!G:G,'EPA Export Aggregation'!$A:$A,$B23,'EPA Export Aggregation'!$D:$D,$A$1)*IF($A23="CH4",About!$D$58,IF($A23="N2O",About!$D$59,1))</f>
        <v>6.8497794051700006E-2</v>
      </c>
      <c r="E23">
        <f>SUMIFS('EPA Export Aggregation'!H:H,'EPA Export Aggregation'!$A:$A,$B23,'EPA Export Aggregation'!$D:$D,$A$1)*IF($A23="CH4",About!$D$58,IF($A23="N2O",About!$D$59,1))</f>
        <v>7.6544378435800003E-2</v>
      </c>
      <c r="F23">
        <f>SUMIFS('EPA Export Aggregation'!I:I,'EPA Export Aggregation'!$A:$A,$B23,'EPA Export Aggregation'!$D:$D,$A$1)*IF($A23="CH4",About!$D$58,IF($A23="N2O",About!$D$59,1))</f>
        <v>9.1393523436199997E-2</v>
      </c>
      <c r="G23">
        <f>SUMIFS('EPA Export Aggregation'!J:J,'EPA Export Aggregation'!$A:$A,$B23,'EPA Export Aggregation'!$D:$D,$A$1)*IF($A23="CH4",About!$D$58,IF($A23="N2O",About!$D$59,1))</f>
        <v>8.5889323739999995E-2</v>
      </c>
      <c r="H23">
        <f>SUMIFS('EPA Export Aggregation'!K:K,'EPA Export Aggregation'!$A:$A,$B23,'EPA Export Aggregation'!$D:$D,$A$1)*IF($A23="CH4",About!$D$58,IF($A23="N2O",About!$D$59,1))</f>
        <v>8.62730298965E-2</v>
      </c>
      <c r="I23">
        <f>SUMIFS('EPA Export Aggregation'!L:L,'EPA Export Aggregation'!$A:$A,$B23,'EPA Export Aggregation'!$D:$D,$A$1)*IF($A23="CH4",About!$D$58,IF($A23="N2O",About!$D$59,1))</f>
        <v>7.8607693876699997E-2</v>
      </c>
      <c r="J23">
        <f>SUMIFS('EPA Export Aggregation'!M:M,'EPA Export Aggregation'!$A:$A,$B23,'EPA Export Aggregation'!$D:$D,$A$1)*IF($A23="CH4",About!$D$58,IF($A23="N2O",About!$D$59,1))</f>
        <v>8.0612019079800007E-2</v>
      </c>
      <c r="K23">
        <f>SUMIFS('EPA Export Aggregation'!N:N,'EPA Export Aggregation'!$A:$A,$B23,'EPA Export Aggregation'!$D:$D,$A$1)*IF($A23="CH4",About!$D$58,IF($A23="N2O",About!$D$59,1))</f>
        <v>9.9818008066600003E-2</v>
      </c>
      <c r="L23">
        <f>SUMIFS('EPA Export Aggregation'!O:O,'EPA Export Aggregation'!$A:$A,$B23,'EPA Export Aggregation'!$D:$D,$A$1)*IF($A23="CH4",About!$D$58,IF($A23="N2O",About!$D$59,1))</f>
        <v>9.5931333510899996E-2</v>
      </c>
      <c r="M23">
        <f>SUMIFS('EPA Export Aggregation'!P:P,'EPA Export Aggregation'!$A:$A,$B23,'EPA Export Aggregation'!$D:$D,$A$1)*IF($A23="CH4",About!$D$58,IF($A23="N2O",About!$D$59,1))</f>
        <v>8.7319559533200003E-2</v>
      </c>
      <c r="N23">
        <f>SUMIFS('EPA Export Aggregation'!Q:Q,'EPA Export Aggregation'!$A:$A,$B23,'EPA Export Aggregation'!$D:$D,$A$1)*IF($A23="CH4",About!$D$58,IF($A23="N2O",About!$D$59,1))</f>
        <v>8.42829996759E-2</v>
      </c>
      <c r="O23">
        <f>SUMIFS('EPA Export Aggregation'!R:R,'EPA Export Aggregation'!$A:$A,$B23,'EPA Export Aggregation'!$D:$D,$A$1)*IF($A23="CH4",About!$D$58,IF($A23="N2O",About!$D$59,1))</f>
        <v>7.6732073643100002E-2</v>
      </c>
      <c r="P23">
        <f>SUMIFS('EPA Export Aggregation'!S:S,'EPA Export Aggregation'!$A:$A,$B23,'EPA Export Aggregation'!$D:$D,$A$1)*IF($A23="CH4",About!$D$58,IF($A23="N2O",About!$D$59,1))</f>
        <v>7.3783684223899998E-2</v>
      </c>
      <c r="Q23">
        <f>SUMIFS('EPA Export Aggregation'!T:T,'EPA Export Aggregation'!$A:$A,$B23,'EPA Export Aggregation'!$D:$D,$A$1)*IF($A23="CH4",About!$D$58,IF($A23="N2O",About!$D$59,1))</f>
        <v>7.6405763962099998E-2</v>
      </c>
      <c r="R23">
        <f>SUMIFS('EPA Export Aggregation'!U:U,'EPA Export Aggregation'!$A:$A,$B23,'EPA Export Aggregation'!$D:$D,$A$1)*IF($A23="CH4",About!$D$58,IF($A23="N2O",About!$D$59,1))</f>
        <v>7.6260351847599994E-2</v>
      </c>
      <c r="S23">
        <f>SUMIFS('EPA Export Aggregation'!V:V,'EPA Export Aggregation'!$A:$A,$B23,'EPA Export Aggregation'!$D:$D,$A$1)*IF($A23="CH4",About!$D$58,IF($A23="N2O",About!$D$59,1))</f>
        <v>7.4095005275E-2</v>
      </c>
      <c r="T23">
        <f>SUMIFS('EPA Export Aggregation'!W:W,'EPA Export Aggregation'!$A:$A,$B23,'EPA Export Aggregation'!$D:$D,$A$1)*IF($A23="CH4",About!$D$58,IF($A23="N2O",About!$D$59,1))</f>
        <v>0.1045943551042</v>
      </c>
      <c r="U23">
        <f>SUMIFS('EPA Export Aggregation'!X:X,'EPA Export Aggregation'!$A:$A,$B23,'EPA Export Aggregation'!$D:$D,$A$1)*IF($A23="CH4",About!$D$58,IF($A23="N2O",About!$D$59,1))</f>
        <v>8.6536687590700004E-2</v>
      </c>
      <c r="V23">
        <f>SUMIFS('EPA Export Aggregation'!Y:Y,'EPA Export Aggregation'!$A:$A,$B23,'EPA Export Aggregation'!$D:$D,$A$1)*IF($A23="CH4",About!$D$58,IF($A23="N2O",About!$D$59,1))</f>
        <v>7.3495530623299998E-2</v>
      </c>
      <c r="W23">
        <f>SUMIFS('EPA Export Aggregation'!Z:Z,'EPA Export Aggregation'!$A:$A,$B23,'EPA Export Aggregation'!$D:$D,$A$1)*IF($A23="CH4",About!$D$58,IF($A23="N2O",About!$D$59,1))</f>
        <v>0.1017596982864</v>
      </c>
      <c r="X23">
        <f>SUMIFS('EPA Export Aggregation'!AA:AA,'EPA Export Aggregation'!$A:$A,$B23,'EPA Export Aggregation'!$D:$D,$A$1)*IF($A23="CH4",About!$D$58,IF($A23="N2O",About!$D$59,1))</f>
        <v>0.11016706848549999</v>
      </c>
      <c r="Y23">
        <f>SUMIFS('EPA Export Aggregation'!AB:AB,'EPA Export Aggregation'!$A:$A,$B23,'EPA Export Aggregation'!$D:$D,$A$1)*IF($A23="CH4",About!$D$58,IF($A23="N2O",About!$D$59,1))</f>
        <v>0.104592067687</v>
      </c>
      <c r="Z23">
        <f>SUMIFS('EPA Export Aggregation'!AC:AC,'EPA Export Aggregation'!$A:$A,$B23,'EPA Export Aggregation'!$D:$D,$A$1)*IF($A23="CH4",About!$D$58,IF($A23="N2O",About!$D$59,1))</f>
        <v>9.9180499992500004E-2</v>
      </c>
      <c r="AA23">
        <f>SUMIFS('EPA Export Aggregation'!AD:AD,'EPA Export Aggregation'!$A:$A,$B23,'EPA Export Aggregation'!$D:$D,$A$1)*IF($A23="CH4",About!$D$58,IF($A23="N2O",About!$D$59,1))</f>
        <v>3.9607891081399997E-2</v>
      </c>
      <c r="AB23">
        <f>SUMIFS('EPA Export Aggregation'!AE:AE,'EPA Export Aggregation'!$A:$A,$B23,'EPA Export Aggregation'!$D:$D,$A$1)*IF($A23="CH4",About!$D$58,IF($A23="N2O",About!$D$59,1))</f>
        <v>0.10215813132279999</v>
      </c>
      <c r="AC23">
        <f>SUMIFS('EPA Export Aggregation'!AF:AF,'EPA Export Aggregation'!$A:$A,$B23,'EPA Export Aggregation'!$D:$D,$A$1)*IF($A23="CH4",About!$D$58,IF($A23="N2O",About!$D$59,1))</f>
        <v>0.11812780010609999</v>
      </c>
      <c r="AD23">
        <f>SUMIFS('EPA Export Aggregation'!AG:AG,'EPA Export Aggregation'!$A:$A,$B23,'EPA Export Aggregation'!$D:$D,$A$1)*IF($A23="CH4",About!$D$58,IF($A23="N2O",About!$D$59,1))</f>
        <v>0.1165827317349</v>
      </c>
      <c r="AE23">
        <f>SUMIFS('EPA Export Aggregation'!AH:AH,'EPA Export Aggregation'!$A:$A,$B23,'EPA Export Aggregation'!$D:$D,$A$1)*IF($A23="CH4",About!$D$58,IF($A23="N2O",About!$D$59,1))</f>
        <v>0.13920112934119999</v>
      </c>
      <c r="AF23">
        <f>SUMIFS('EPA Export Aggregation'!AI:AI,'EPA Export Aggregation'!$A:$A,$B23,'EPA Export Aggregation'!$D:$D,$A$1)*IF($A23="CH4",About!$D$58,IF($A23="N2O",About!$D$59,1))</f>
        <v>0.14117385551190001</v>
      </c>
      <c r="AG23">
        <f>SUMIFS('EPA Export Aggregation'!AJ:AJ,'EPA Export Aggregation'!$A:$A,$B23,'EPA Export Aggregation'!$D:$D,$A$1)*IF($A23="CH4",About!$D$58,IF($A23="N2O",About!$D$59,1))</f>
        <v>0.1339049756798</v>
      </c>
      <c r="AH23">
        <f>SUMIFS('EPA Export Aggregation'!AK:AK,'EPA Export Aggregation'!$A:$A,$B23,'EPA Export Aggregation'!$D:$D,$A$1)*IF($A23="CH4",About!$D$58,IF($A23="N2O",About!$D$59,1))</f>
        <v>0.11507253283</v>
      </c>
    </row>
    <row r="24" spans="1:34" x14ac:dyDescent="0.2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25">
      <c r="A25" s="435" t="s">
        <v>2220</v>
      </c>
      <c r="B25" s="408" t="s">
        <v>4154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35" t="s">
        <v>2220</v>
      </c>
      <c r="B26" s="408" t="s">
        <v>4188</v>
      </c>
      <c r="C26">
        <f>SUMIFS('EPA Export Aggregation'!F:F,'EPA Export Aggregation'!$A:$A,$B26,'EPA Export Aggregation'!$D:$D,$A$1)*IF($A26="CH4",About!$D$58,IF($A26="N2O",About!$D$59,1))</f>
        <v>1.4089527601999999E-3</v>
      </c>
      <c r="D26">
        <f>SUMIFS('EPA Export Aggregation'!G:G,'EPA Export Aggregation'!$A:$A,$B26,'EPA Export Aggregation'!$D:$D,$A$1)*IF($A26="CH4",About!$D$58,IF($A26="N2O",About!$D$59,1))</f>
        <v>1.0624312826E-3</v>
      </c>
      <c r="E26">
        <f>SUMIFS('EPA Export Aggregation'!H:H,'EPA Export Aggregation'!$A:$A,$B26,'EPA Export Aggregation'!$D:$D,$A$1)*IF($A26="CH4",About!$D$58,IF($A26="N2O",About!$D$59,1))</f>
        <v>1.3141848508999999E-3</v>
      </c>
      <c r="F26">
        <f>SUMIFS('EPA Export Aggregation'!I:I,'EPA Export Aggregation'!$A:$A,$B26,'EPA Export Aggregation'!$D:$D,$A$1)*IF($A26="CH4",About!$D$58,IF($A26="N2O",About!$D$59,1))</f>
        <v>1.4698312789000001E-3</v>
      </c>
      <c r="G26">
        <f>SUMIFS('EPA Export Aggregation'!J:J,'EPA Export Aggregation'!$A:$A,$B26,'EPA Export Aggregation'!$D:$D,$A$1)*IF($A26="CH4",About!$D$58,IF($A26="N2O",About!$D$59,1))</f>
        <v>1.5421011576999999E-3</v>
      </c>
      <c r="H26">
        <f>SUMIFS('EPA Export Aggregation'!K:K,'EPA Export Aggregation'!$A:$A,$B26,'EPA Export Aggregation'!$D:$D,$A$1)*IF($A26="CH4",About!$D$58,IF($A26="N2O",About!$D$59,1))</f>
        <v>2.0963354645E-3</v>
      </c>
      <c r="I26">
        <f>SUMIFS('EPA Export Aggregation'!L:L,'EPA Export Aggregation'!$A:$A,$B26,'EPA Export Aggregation'!$D:$D,$A$1)*IF($A26="CH4",About!$D$58,IF($A26="N2O",About!$D$59,1))</f>
        <v>2.3485119240999998E-3</v>
      </c>
      <c r="J26">
        <f>SUMIFS('EPA Export Aggregation'!M:M,'EPA Export Aggregation'!$A:$A,$B26,'EPA Export Aggregation'!$D:$D,$A$1)*IF($A26="CH4",About!$D$58,IF($A26="N2O",About!$D$59,1))</f>
        <v>2.9416501442000001E-3</v>
      </c>
      <c r="K26">
        <f>SUMIFS('EPA Export Aggregation'!N:N,'EPA Export Aggregation'!$A:$A,$B26,'EPA Export Aggregation'!$D:$D,$A$1)*IF($A26="CH4",About!$D$58,IF($A26="N2O",About!$D$59,1))</f>
        <v>3.3688733526999999E-3</v>
      </c>
      <c r="L26">
        <f>SUMIFS('EPA Export Aggregation'!O:O,'EPA Export Aggregation'!$A:$A,$B26,'EPA Export Aggregation'!$D:$D,$A$1)*IF($A26="CH4",About!$D$58,IF($A26="N2O",About!$D$59,1))</f>
        <v>2.1953867438E-3</v>
      </c>
      <c r="M26">
        <f>SUMIFS('EPA Export Aggregation'!P:P,'EPA Export Aggregation'!$A:$A,$B26,'EPA Export Aggregation'!$D:$D,$A$1)*IF($A26="CH4",About!$D$58,IF($A26="N2O",About!$D$59,1))</f>
        <v>2.4070671610999998E-3</v>
      </c>
      <c r="N26">
        <f>SUMIFS('EPA Export Aggregation'!Q:Q,'EPA Export Aggregation'!$A:$A,$B26,'EPA Export Aggregation'!$D:$D,$A$1)*IF($A26="CH4",About!$D$58,IF($A26="N2O",About!$D$59,1))</f>
        <v>1.7595450263000001E-3</v>
      </c>
      <c r="O26">
        <f>SUMIFS('EPA Export Aggregation'!R:R,'EPA Export Aggregation'!$A:$A,$B26,'EPA Export Aggregation'!$D:$D,$A$1)*IF($A26="CH4",About!$D$58,IF($A26="N2O",About!$D$59,1))</f>
        <v>2.0663392545999999E-3</v>
      </c>
      <c r="P26">
        <f>SUMIFS('EPA Export Aggregation'!S:S,'EPA Export Aggregation'!$A:$A,$B26,'EPA Export Aggregation'!$D:$D,$A$1)*IF($A26="CH4",About!$D$58,IF($A26="N2O",About!$D$59,1))</f>
        <v>2.1764808598999999E-3</v>
      </c>
      <c r="Q26">
        <f>SUMIFS('EPA Export Aggregation'!T:T,'EPA Export Aggregation'!$A:$A,$B26,'EPA Export Aggregation'!$D:$D,$A$1)*IF($A26="CH4",About!$D$58,IF($A26="N2O",About!$D$59,1))</f>
        <v>2.6274100758000001E-3</v>
      </c>
      <c r="R26">
        <f>SUMIFS('EPA Export Aggregation'!U:U,'EPA Export Aggregation'!$A:$A,$B26,'EPA Export Aggregation'!$D:$D,$A$1)*IF($A26="CH4",About!$D$58,IF($A26="N2O",About!$D$59,1))</f>
        <v>2.5272709942999998E-3</v>
      </c>
      <c r="S26">
        <f>SUMIFS('EPA Export Aggregation'!V:V,'EPA Export Aggregation'!$A:$A,$B26,'EPA Export Aggregation'!$D:$D,$A$1)*IF($A26="CH4",About!$D$58,IF($A26="N2O",About!$D$59,1))</f>
        <v>2.3148291097E-3</v>
      </c>
      <c r="T26">
        <f>SUMIFS('EPA Export Aggregation'!W:W,'EPA Export Aggregation'!$A:$A,$B26,'EPA Export Aggregation'!$D:$D,$A$1)*IF($A26="CH4",About!$D$58,IF($A26="N2O",About!$D$59,1))</f>
        <v>2.0910971137E-3</v>
      </c>
      <c r="U26">
        <f>SUMIFS('EPA Export Aggregation'!X:X,'EPA Export Aggregation'!$A:$A,$B26,'EPA Export Aggregation'!$D:$D,$A$1)*IF($A26="CH4",About!$D$58,IF($A26="N2O",About!$D$59,1))</f>
        <v>1.6965464223E-3</v>
      </c>
      <c r="V26">
        <f>SUMIFS('EPA Export Aggregation'!Y:Y,'EPA Export Aggregation'!$A:$A,$B26,'EPA Export Aggregation'!$D:$D,$A$1)*IF($A26="CH4",About!$D$58,IF($A26="N2O",About!$D$59,1))</f>
        <v>1.0881668889000001E-3</v>
      </c>
      <c r="W26">
        <f>SUMIFS('EPA Export Aggregation'!Z:Z,'EPA Export Aggregation'!$A:$A,$B26,'EPA Export Aggregation'!$D:$D,$A$1)*IF($A26="CH4",About!$D$58,IF($A26="N2O",About!$D$59,1))</f>
        <v>1.8280644714000001E-3</v>
      </c>
      <c r="X26">
        <f>SUMIFS('EPA Export Aggregation'!AA:AA,'EPA Export Aggregation'!$A:$A,$B26,'EPA Export Aggregation'!$D:$D,$A$1)*IF($A26="CH4",About!$D$58,IF($A26="N2O",About!$D$59,1))</f>
        <v>1.6201097166E-3</v>
      </c>
      <c r="Y26">
        <f>SUMIFS('EPA Export Aggregation'!AB:AB,'EPA Export Aggregation'!$A:$A,$B26,'EPA Export Aggregation'!$D:$D,$A$1)*IF($A26="CH4",About!$D$58,IF($A26="N2O",About!$D$59,1))</f>
        <v>1.3633995773999999E-3</v>
      </c>
      <c r="Z26">
        <f>SUMIFS('EPA Export Aggregation'!AC:AC,'EPA Export Aggregation'!$A:$A,$B26,'EPA Export Aggregation'!$D:$D,$A$1)*IF($A26="CH4",About!$D$58,IF($A26="N2O",About!$D$59,1))</f>
        <v>1.6043979619E-3</v>
      </c>
      <c r="AA26">
        <f>SUMIFS('EPA Export Aggregation'!AD:AD,'EPA Export Aggregation'!$A:$A,$B26,'EPA Export Aggregation'!$D:$D,$A$1)*IF($A26="CH4",About!$D$58,IF($A26="N2O",About!$D$59,1))</f>
        <v>1.6943685406E-3</v>
      </c>
      <c r="AB26">
        <f>SUMIFS('EPA Export Aggregation'!AE:AE,'EPA Export Aggregation'!$A:$A,$B26,'EPA Export Aggregation'!$D:$D,$A$1)*IF($A26="CH4",About!$D$58,IF($A26="N2O",About!$D$59,1))</f>
        <v>1.8632406081E-3</v>
      </c>
      <c r="AC26">
        <f>SUMIFS('EPA Export Aggregation'!AF:AF,'EPA Export Aggregation'!$A:$A,$B26,'EPA Export Aggregation'!$D:$D,$A$1)*IF($A26="CH4",About!$D$58,IF($A26="N2O",About!$D$59,1))</f>
        <v>1.7449423155E-3</v>
      </c>
      <c r="AD26">
        <f>SUMIFS('EPA Export Aggregation'!AG:AG,'EPA Export Aggregation'!$A:$A,$B26,'EPA Export Aggregation'!$D:$D,$A$1)*IF($A26="CH4",About!$D$58,IF($A26="N2O",About!$D$59,1))</f>
        <v>2.0305302338000002E-3</v>
      </c>
      <c r="AE26">
        <f>SUMIFS('EPA Export Aggregation'!AH:AH,'EPA Export Aggregation'!$A:$A,$B26,'EPA Export Aggregation'!$D:$D,$A$1)*IF($A26="CH4",About!$D$58,IF($A26="N2O",About!$D$59,1))</f>
        <v>2.1107150289E-3</v>
      </c>
      <c r="AF26">
        <f>SUMIFS('EPA Export Aggregation'!AI:AI,'EPA Export Aggregation'!$A:$A,$B26,'EPA Export Aggregation'!$D:$D,$A$1)*IF($A26="CH4",About!$D$58,IF($A26="N2O",About!$D$59,1))</f>
        <v>1.9223349306E-3</v>
      </c>
      <c r="AG26">
        <f>SUMIFS('EPA Export Aggregation'!AJ:AJ,'EPA Export Aggregation'!$A:$A,$B26,'EPA Export Aggregation'!$D:$D,$A$1)*IF($A26="CH4",About!$D$58,IF($A26="N2O",About!$D$59,1))</f>
        <v>1.4403553351E-3</v>
      </c>
      <c r="AH26">
        <f>SUMIFS('EPA Export Aggregation'!AK:AK,'EPA Export Aggregation'!$A:$A,$B26,'EPA Export Aggregation'!$D:$D,$A$1)*IF($A26="CH4",About!$D$58,IF($A26="N2O",About!$D$59,1))</f>
        <v>1.8552733543000001E-3</v>
      </c>
    </row>
    <row r="27" spans="1:34" x14ac:dyDescent="0.25">
      <c r="A27" s="435" t="s">
        <v>2220</v>
      </c>
      <c r="B27" s="408" t="s">
        <v>4186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35" t="s">
        <v>2220</v>
      </c>
      <c r="B29" s="408" t="s">
        <v>4149</v>
      </c>
      <c r="C29">
        <f>SUMIFS('EPA Export Aggregation'!F:F,'EPA Export Aggregation'!$A:$A,$B29,'EPA Export Aggregation'!$D:$D,$A$1)*IF($A29="CH4",About!$D$58,IF($A29="N2O",About!$D$59,1))</f>
        <v>0.10701260961509999</v>
      </c>
      <c r="D29">
        <f>SUMIFS('EPA Export Aggregation'!G:G,'EPA Export Aggregation'!$A:$A,$B29,'EPA Export Aggregation'!$D:$D,$A$1)*IF($A29="CH4",About!$D$58,IF($A29="N2O",About!$D$59,1))</f>
        <v>0.1080652598206</v>
      </c>
      <c r="E29">
        <f>SUMIFS('EPA Export Aggregation'!H:H,'EPA Export Aggregation'!$A:$A,$B29,'EPA Export Aggregation'!$D:$D,$A$1)*IF($A29="CH4",About!$D$58,IF($A29="N2O",About!$D$59,1))</f>
        <v>0.1154386883854</v>
      </c>
      <c r="F29">
        <f>SUMIFS('EPA Export Aggregation'!I:I,'EPA Export Aggregation'!$A:$A,$B29,'EPA Export Aggregation'!$D:$D,$A$1)*IF($A29="CH4",About!$D$58,IF($A29="N2O",About!$D$59,1))</f>
        <v>0.1214788233545</v>
      </c>
      <c r="G29">
        <f>SUMIFS('EPA Export Aggregation'!J:J,'EPA Export Aggregation'!$A:$A,$B29,'EPA Export Aggregation'!$D:$D,$A$1)*IF($A29="CH4",About!$D$58,IF($A29="N2O",About!$D$59,1))</f>
        <v>0.1211123176759</v>
      </c>
      <c r="H29">
        <f>SUMIFS('EPA Export Aggregation'!K:K,'EPA Export Aggregation'!$A:$A,$B29,'EPA Export Aggregation'!$D:$D,$A$1)*IF($A29="CH4",About!$D$58,IF($A29="N2O",About!$D$59,1))</f>
        <v>0.12549173521750001</v>
      </c>
      <c r="I29">
        <f>SUMIFS('EPA Export Aggregation'!L:L,'EPA Export Aggregation'!$A:$A,$B29,'EPA Export Aggregation'!$D:$D,$A$1)*IF($A29="CH4",About!$D$58,IF($A29="N2O",About!$D$59,1))</f>
        <v>0.1278276956345</v>
      </c>
      <c r="J29">
        <f>SUMIFS('EPA Export Aggregation'!M:M,'EPA Export Aggregation'!$A:$A,$B29,'EPA Export Aggregation'!$D:$D,$A$1)*IF($A29="CH4",About!$D$58,IF($A29="N2O",About!$D$59,1))</f>
        <v>0.1351372872869</v>
      </c>
      <c r="K29">
        <f>SUMIFS('EPA Export Aggregation'!N:N,'EPA Export Aggregation'!$A:$A,$B29,'EPA Export Aggregation'!$D:$D,$A$1)*IF($A29="CH4",About!$D$58,IF($A29="N2O",About!$D$59,1))</f>
        <v>0.13723100276309999</v>
      </c>
      <c r="L29">
        <f>SUMIFS('EPA Export Aggregation'!O:O,'EPA Export Aggregation'!$A:$A,$B29,'EPA Export Aggregation'!$D:$D,$A$1)*IF($A29="CH4",About!$D$58,IF($A29="N2O",About!$D$59,1))</f>
        <v>0.1309580194652</v>
      </c>
      <c r="M29">
        <f>SUMIFS('EPA Export Aggregation'!P:P,'EPA Export Aggregation'!$A:$A,$B29,'EPA Export Aggregation'!$D:$D,$A$1)*IF($A29="CH4",About!$D$58,IF($A29="N2O",About!$D$59,1))</f>
        <v>0.13418365420850001</v>
      </c>
      <c r="N29">
        <f>SUMIFS('EPA Export Aggregation'!Q:Q,'EPA Export Aggregation'!$A:$A,$B29,'EPA Export Aggregation'!$D:$D,$A$1)*IF($A29="CH4",About!$D$58,IF($A29="N2O",About!$D$59,1))</f>
        <v>0.13621540301099999</v>
      </c>
      <c r="O29">
        <f>SUMIFS('EPA Export Aggregation'!R:R,'EPA Export Aggregation'!$A:$A,$B29,'EPA Export Aggregation'!$D:$D,$A$1)*IF($A29="CH4",About!$D$58,IF($A29="N2O",About!$D$59,1))</f>
        <v>0.13595612428619999</v>
      </c>
      <c r="P29">
        <f>SUMIFS('EPA Export Aggregation'!S:S,'EPA Export Aggregation'!$A:$A,$B29,'EPA Export Aggregation'!$D:$D,$A$1)*IF($A29="CH4",About!$D$58,IF($A29="N2O",About!$D$59,1))</f>
        <v>0.13826602915530001</v>
      </c>
      <c r="Q29">
        <f>SUMIFS('EPA Export Aggregation'!T:T,'EPA Export Aggregation'!$A:$A,$B29,'EPA Export Aggregation'!$D:$D,$A$1)*IF($A29="CH4",About!$D$58,IF($A29="N2O",About!$D$59,1))</f>
        <v>0.13673607332410001</v>
      </c>
      <c r="R29">
        <f>SUMIFS('EPA Export Aggregation'!U:U,'EPA Export Aggregation'!$A:$A,$B29,'EPA Export Aggregation'!$D:$D,$A$1)*IF($A29="CH4",About!$D$58,IF($A29="N2O",About!$D$59,1))</f>
        <v>0.13508429039379999</v>
      </c>
      <c r="S29">
        <f>SUMIFS('EPA Export Aggregation'!V:V,'EPA Export Aggregation'!$A:$A,$B29,'EPA Export Aggregation'!$D:$D,$A$1)*IF($A29="CH4",About!$D$58,IF($A29="N2O",About!$D$59,1))</f>
        <v>0.1418527013882</v>
      </c>
      <c r="T29">
        <f>SUMIFS('EPA Export Aggregation'!W:W,'EPA Export Aggregation'!$A:$A,$B29,'EPA Export Aggregation'!$D:$D,$A$1)*IF($A29="CH4",About!$D$58,IF($A29="N2O",About!$D$59,1))</f>
        <v>0.13626851926</v>
      </c>
      <c r="U29">
        <f>SUMIFS('EPA Export Aggregation'!X:X,'EPA Export Aggregation'!$A:$A,$B29,'EPA Export Aggregation'!$D:$D,$A$1)*IF($A29="CH4",About!$D$58,IF($A29="N2O",About!$D$59,1))</f>
        <v>0.1311489202635</v>
      </c>
      <c r="V29">
        <f>SUMIFS('EPA Export Aggregation'!Y:Y,'EPA Export Aggregation'!$A:$A,$B29,'EPA Export Aggregation'!$D:$D,$A$1)*IF($A29="CH4",About!$D$58,IF($A29="N2O",About!$D$59,1))</f>
        <v>0.12735368102520001</v>
      </c>
      <c r="W29">
        <f>SUMIFS('EPA Export Aggregation'!Z:Z,'EPA Export Aggregation'!$A:$A,$B29,'EPA Export Aggregation'!$D:$D,$A$1)*IF($A29="CH4",About!$D$58,IF($A29="N2O",About!$D$59,1))</f>
        <v>0.1155464640344</v>
      </c>
      <c r="X29">
        <f>SUMIFS('EPA Export Aggregation'!AA:AA,'EPA Export Aggregation'!$A:$A,$B29,'EPA Export Aggregation'!$D:$D,$A$1)*IF($A29="CH4",About!$D$58,IF($A29="N2O",About!$D$59,1))</f>
        <v>0.14325373139879999</v>
      </c>
      <c r="Y29">
        <f>SUMIFS('EPA Export Aggregation'!AB:AB,'EPA Export Aggregation'!$A:$A,$B29,'EPA Export Aggregation'!$D:$D,$A$1)*IF($A29="CH4",About!$D$58,IF($A29="N2O",About!$D$59,1))</f>
        <v>0.1370145621203</v>
      </c>
      <c r="Z29">
        <f>SUMIFS('EPA Export Aggregation'!AC:AC,'EPA Export Aggregation'!$A:$A,$B29,'EPA Export Aggregation'!$D:$D,$A$1)*IF($A29="CH4",About!$D$58,IF($A29="N2O",About!$D$59,1))</f>
        <v>0.14086534474500001</v>
      </c>
      <c r="AA29">
        <f>SUMIFS('EPA Export Aggregation'!AD:AD,'EPA Export Aggregation'!$A:$A,$B29,'EPA Export Aggregation'!$D:$D,$A$1)*IF($A29="CH4",About!$D$58,IF($A29="N2O",About!$D$59,1))</f>
        <v>0.1222262764175</v>
      </c>
      <c r="AB29">
        <f>SUMIFS('EPA Export Aggregation'!AE:AE,'EPA Export Aggregation'!$A:$A,$B29,'EPA Export Aggregation'!$D:$D,$A$1)*IF($A29="CH4",About!$D$58,IF($A29="N2O",About!$D$59,1))</f>
        <v>0.12598001935290001</v>
      </c>
      <c r="AC29">
        <f>SUMIFS('EPA Export Aggregation'!AF:AF,'EPA Export Aggregation'!$A:$A,$B29,'EPA Export Aggregation'!$D:$D,$A$1)*IF($A29="CH4",About!$D$58,IF($A29="N2O",About!$D$59,1))</f>
        <v>0.12944820639310001</v>
      </c>
      <c r="AD29">
        <f>SUMIFS('EPA Export Aggregation'!AG:AG,'EPA Export Aggregation'!$A:$A,$B29,'EPA Export Aggregation'!$D:$D,$A$1)*IF($A29="CH4",About!$D$58,IF($A29="N2O",About!$D$59,1))</f>
        <v>0.1131898158391</v>
      </c>
      <c r="AE29">
        <f>SUMIFS('EPA Export Aggregation'!AH:AH,'EPA Export Aggregation'!$A:$A,$B29,'EPA Export Aggregation'!$D:$D,$A$1)*IF($A29="CH4",About!$D$58,IF($A29="N2O",About!$D$59,1))</f>
        <v>0.118892772184</v>
      </c>
      <c r="AF29">
        <f>SUMIFS('EPA Export Aggregation'!AI:AI,'EPA Export Aggregation'!$A:$A,$B29,'EPA Export Aggregation'!$D:$D,$A$1)*IF($A29="CH4",About!$D$58,IF($A29="N2O",About!$D$59,1))</f>
        <v>0.16586663587299999</v>
      </c>
      <c r="AG29">
        <f>SUMIFS('EPA Export Aggregation'!AJ:AJ,'EPA Export Aggregation'!$A:$A,$B29,'EPA Export Aggregation'!$D:$D,$A$1)*IF($A29="CH4",About!$D$58,IF($A29="N2O",About!$D$59,1))</f>
        <v>0.15117537763219999</v>
      </c>
      <c r="AH29">
        <f>SUMIFS('EPA Export Aggregation'!AK:AK,'EPA Export Aggregation'!$A:$A,$B29,'EPA Export Aggregation'!$D:$D,$A$1)*IF($A29="CH4",About!$D$58,IF($A29="N2O",About!$D$59,1))</f>
        <v>0.15484974182530001</v>
      </c>
    </row>
    <row r="30" spans="1:34" x14ac:dyDescent="0.25">
      <c r="A30" s="435" t="s">
        <v>2220</v>
      </c>
      <c r="B30" s="408" t="s">
        <v>4193</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25">
      <c r="A32" s="435" t="s">
        <v>2220</v>
      </c>
      <c r="B32" s="408" t="s">
        <v>4190</v>
      </c>
      <c r="C32">
        <f>SUMIFS('EPA Export Aggregation'!F:F,'EPA Export Aggregation'!$A:$A,$B32,'EPA Export Aggregation'!$D:$D,$A$1)*IF($A32="CH4",About!$D$58,IF($A32="N2O",About!$D$59,1))</f>
        <v>3.6730182842999999E-3</v>
      </c>
      <c r="D32">
        <f>SUMIFS('EPA Export Aggregation'!G:G,'EPA Export Aggregation'!$A:$A,$B32,'EPA Export Aggregation'!$D:$D,$A$1)*IF($A32="CH4",About!$D$58,IF($A32="N2O",About!$D$59,1))</f>
        <v>3.7773111450000001E-3</v>
      </c>
      <c r="E32">
        <f>SUMIFS('EPA Export Aggregation'!H:H,'EPA Export Aggregation'!$A:$A,$B32,'EPA Export Aggregation'!$D:$D,$A$1)*IF($A32="CH4",About!$D$58,IF($A32="N2O",About!$D$59,1))</f>
        <v>3.8566324756999998E-3</v>
      </c>
      <c r="F32">
        <f>SUMIFS('EPA Export Aggregation'!I:I,'EPA Export Aggregation'!$A:$A,$B32,'EPA Export Aggregation'!$D:$D,$A$1)*IF($A32="CH4",About!$D$58,IF($A32="N2O",About!$D$59,1))</f>
        <v>3.4805906117000001E-3</v>
      </c>
      <c r="G32">
        <f>SUMIFS('EPA Export Aggregation'!J:J,'EPA Export Aggregation'!$A:$A,$B32,'EPA Export Aggregation'!$D:$D,$A$1)*IF($A32="CH4",About!$D$58,IF($A32="N2O",About!$D$59,1))</f>
        <v>3.5936969536000001E-3</v>
      </c>
      <c r="H32">
        <f>SUMIFS('EPA Export Aggregation'!K:K,'EPA Export Aggregation'!$A:$A,$B32,'EPA Export Aggregation'!$D:$D,$A$1)*IF($A32="CH4",About!$D$58,IF($A32="N2O",About!$D$59,1))</f>
        <v>3.5753355345E-3</v>
      </c>
      <c r="I32">
        <f>SUMIFS('EPA Export Aggregation'!L:L,'EPA Export Aggregation'!$A:$A,$B32,'EPA Export Aggregation'!$D:$D,$A$1)*IF($A32="CH4",About!$D$58,IF($A32="N2O",About!$D$59,1))</f>
        <v>3.3527951345000001E-3</v>
      </c>
      <c r="J32">
        <f>SUMIFS('EPA Export Aggregation'!M:M,'EPA Export Aggregation'!$A:$A,$B32,'EPA Export Aggregation'!$D:$D,$A$1)*IF($A32="CH4",About!$D$58,IF($A32="N2O",About!$D$59,1))</f>
        <v>3.3013831609000001E-3</v>
      </c>
      <c r="K32">
        <f>SUMIFS('EPA Export Aggregation'!N:N,'EPA Export Aggregation'!$A:$A,$B32,'EPA Export Aggregation'!$D:$D,$A$1)*IF($A32="CH4",About!$D$58,IF($A32="N2O",About!$D$59,1))</f>
        <v>3.4064104784000001E-3</v>
      </c>
      <c r="L32">
        <f>SUMIFS('EPA Export Aggregation'!O:O,'EPA Export Aggregation'!$A:$A,$B32,'EPA Export Aggregation'!$D:$D,$A$1)*IF($A32="CH4",About!$D$58,IF($A32="N2O",About!$D$59,1))</f>
        <v>3.0120071952999998E-3</v>
      </c>
      <c r="M32">
        <f>SUMIFS('EPA Export Aggregation'!P:P,'EPA Export Aggregation'!$A:$A,$B32,'EPA Export Aggregation'!$D:$D,$A$1)*IF($A32="CH4",About!$D$58,IF($A32="N2O",About!$D$59,1))</f>
        <v>3.1361303887000001E-3</v>
      </c>
      <c r="N32">
        <f>SUMIFS('EPA Export Aggregation'!Q:Q,'EPA Export Aggregation'!$A:$A,$B32,'EPA Export Aggregation'!$D:$D,$A$1)*IF($A32="CH4",About!$D$58,IF($A32="N2O",About!$D$59,1))</f>
        <v>3.3963080256000002E-3</v>
      </c>
      <c r="O32">
        <f>SUMIFS('EPA Export Aggregation'!R:R,'EPA Export Aggregation'!$A:$A,$B32,'EPA Export Aggregation'!$D:$D,$A$1)*IF($A32="CH4",About!$D$58,IF($A32="N2O",About!$D$59,1))</f>
        <v>4.2797985546000001E-3</v>
      </c>
      <c r="P32">
        <f>SUMIFS('EPA Export Aggregation'!S:S,'EPA Export Aggregation'!$A:$A,$B32,'EPA Export Aggregation'!$D:$D,$A$1)*IF($A32="CH4",About!$D$58,IF($A32="N2O",About!$D$59,1))</f>
        <v>4.5770420211000001E-3</v>
      </c>
      <c r="Q32">
        <f>SUMIFS('EPA Export Aggregation'!T:T,'EPA Export Aggregation'!$A:$A,$B32,'EPA Export Aggregation'!$D:$D,$A$1)*IF($A32="CH4",About!$D$58,IF($A32="N2O",About!$D$59,1))</f>
        <v>4.1520464103000001E-3</v>
      </c>
      <c r="R32">
        <f>SUMIFS('EPA Export Aggregation'!U:U,'EPA Export Aggregation'!$A:$A,$B32,'EPA Export Aggregation'!$D:$D,$A$1)*IF($A32="CH4",About!$D$58,IF($A32="N2O",About!$D$59,1))</f>
        <v>3.8674084253000002E-3</v>
      </c>
      <c r="S32">
        <f>SUMIFS('EPA Export Aggregation'!V:V,'EPA Export Aggregation'!$A:$A,$B32,'EPA Export Aggregation'!$D:$D,$A$1)*IF($A32="CH4",About!$D$58,IF($A32="N2O",About!$D$59,1))</f>
        <v>1.894567215E-3</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35" t="s">
        <v>2220</v>
      </c>
      <c r="B33" s="408" t="s">
        <v>4170</v>
      </c>
      <c r="C33">
        <f>SUMIFS('EPA Export Aggregation'!F:F,'EPA Export Aggregation'!$A:$A,$B33,'EPA Export Aggregation'!$D:$D,$A$1)*IF($A33="CH4",About!$D$58,IF($A33="N2O",About!$D$59,1))</f>
        <v>6.2660556741000002E-3</v>
      </c>
      <c r="D33">
        <f>SUMIFS('EPA Export Aggregation'!G:G,'EPA Export Aggregation'!$A:$A,$B33,'EPA Export Aggregation'!$D:$D,$A$1)*IF($A33="CH4",About!$D$58,IF($A33="N2O",About!$D$59,1))</f>
        <v>6.6933007430000002E-3</v>
      </c>
      <c r="E33">
        <f>SUMIFS('EPA Export Aggregation'!H:H,'EPA Export Aggregation'!$A:$A,$B33,'EPA Export Aggregation'!$D:$D,$A$1)*IF($A33="CH4",About!$D$58,IF($A33="N2O",About!$D$59,1))</f>
        <v>5.9273499619999998E-3</v>
      </c>
      <c r="F33">
        <f>SUMIFS('EPA Export Aggregation'!I:I,'EPA Export Aggregation'!$A:$A,$B33,'EPA Export Aggregation'!$D:$D,$A$1)*IF($A33="CH4",About!$D$58,IF($A33="N2O",About!$D$59,1))</f>
        <v>5.0793747833999996E-3</v>
      </c>
      <c r="G33" s="436">
        <f>SUMIFS('EPA Export Aggregation'!J:J,'EPA Export Aggregation'!$A:$A,$B33,'EPA Export Aggregation'!$D:$D,$A$1)*IF($A33="CH4",About!$D$58,IF($A33="N2O",About!$D$59,1))</f>
        <v>0</v>
      </c>
      <c r="H33">
        <f>SUMIFS('EPA Export Aggregation'!K:K,'EPA Export Aggregation'!$A:$A,$B33,'EPA Export Aggregation'!$D:$D,$A$1)*IF($A33="CH4",About!$D$58,IF($A33="N2O",About!$D$59,1))</f>
        <v>6.1337663259999995E-4</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8.0479394610000008E-3</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25">
      <c r="A34" s="435" t="s">
        <v>2220</v>
      </c>
      <c r="B34" s="408" t="s">
        <v>4164</v>
      </c>
      <c r="C34">
        <f>SUMIFS('EPA Export Aggregation'!F:F,'EPA Export Aggregation'!$A:$A,$B34,'EPA Export Aggregation'!$D:$D,$A$1)*IF($A34="CH4",About!$D$58,IF($A34="N2O",About!$D$59,1))</f>
        <v>3.3737448728400003E-2</v>
      </c>
      <c r="D34">
        <f>SUMIFS('EPA Export Aggregation'!G:G,'EPA Export Aggregation'!$A:$A,$B34,'EPA Export Aggregation'!$D:$D,$A$1)*IF($A34="CH4",About!$D$58,IF($A34="N2O",About!$D$59,1))</f>
        <v>3.1049961353500001E-2</v>
      </c>
      <c r="E34">
        <f>SUMIFS('EPA Export Aggregation'!H:H,'EPA Export Aggregation'!$A:$A,$B34,'EPA Export Aggregation'!$D:$D,$A$1)*IF($A34="CH4",About!$D$58,IF($A34="N2O",About!$D$59,1))</f>
        <v>3.1972251595099997E-2</v>
      </c>
      <c r="F34">
        <f>SUMIFS('EPA Export Aggregation'!I:I,'EPA Export Aggregation'!$A:$A,$B34,'EPA Export Aggregation'!$D:$D,$A$1)*IF($A34="CH4",About!$D$58,IF($A34="N2O",About!$D$59,1))</f>
        <v>3.86732896671E-2</v>
      </c>
      <c r="G34">
        <f>SUMIFS('EPA Export Aggregation'!J:J,'EPA Export Aggregation'!$A:$A,$B34,'EPA Export Aggregation'!$D:$D,$A$1)*IF($A34="CH4",About!$D$58,IF($A34="N2O",About!$D$59,1))</f>
        <v>4.3408128216799999E-2</v>
      </c>
      <c r="H34">
        <f>SUMIFS('EPA Export Aggregation'!K:K,'EPA Export Aggregation'!$A:$A,$B34,'EPA Export Aggregation'!$D:$D,$A$1)*IF($A34="CH4",About!$D$58,IF($A34="N2O",About!$D$59,1))</f>
        <v>4.4913581783500002E-2</v>
      </c>
      <c r="I34">
        <f>SUMIFS('EPA Export Aggregation'!L:L,'EPA Export Aggregation'!$A:$A,$B34,'EPA Export Aggregation'!$D:$D,$A$1)*IF($A34="CH4",About!$D$58,IF($A34="N2O",About!$D$59,1))</f>
        <v>4.35300080438E-2</v>
      </c>
      <c r="J34">
        <f>SUMIFS('EPA Export Aggregation'!M:M,'EPA Export Aggregation'!$A:$A,$B34,'EPA Export Aggregation'!$D:$D,$A$1)*IF($A34="CH4",About!$D$58,IF($A34="N2O",About!$D$59,1))</f>
        <v>3.9549835556000001E-2</v>
      </c>
      <c r="K34">
        <f>SUMIFS('EPA Export Aggregation'!N:N,'EPA Export Aggregation'!$A:$A,$B34,'EPA Export Aggregation'!$D:$D,$A$1)*IF($A34="CH4",About!$D$58,IF($A34="N2O",About!$D$59,1))</f>
        <v>3.8249357404199998E-2</v>
      </c>
      <c r="L34">
        <f>SUMIFS('EPA Export Aggregation'!O:O,'EPA Export Aggregation'!$A:$A,$B34,'EPA Export Aggregation'!$D:$D,$A$1)*IF($A34="CH4",About!$D$58,IF($A34="N2O",About!$D$59,1))</f>
        <v>3.6016039069799999E-2</v>
      </c>
      <c r="M34">
        <f>SUMIFS('EPA Export Aggregation'!P:P,'EPA Export Aggregation'!$A:$A,$B34,'EPA Export Aggregation'!$D:$D,$A$1)*IF($A34="CH4",About!$D$58,IF($A34="N2O",About!$D$59,1))</f>
        <v>3.8574561432199998E-2</v>
      </c>
      <c r="N34">
        <f>SUMIFS('EPA Export Aggregation'!Q:Q,'EPA Export Aggregation'!$A:$A,$B34,'EPA Export Aggregation'!$D:$D,$A$1)*IF($A34="CH4",About!$D$58,IF($A34="N2O",About!$D$59,1))</f>
        <v>4.7374171580599998E-2</v>
      </c>
      <c r="O34">
        <f>SUMIFS('EPA Export Aggregation'!R:R,'EPA Export Aggregation'!$A:$A,$B34,'EPA Export Aggregation'!$D:$D,$A$1)*IF($A34="CH4",About!$D$58,IF($A34="N2O",About!$D$59,1))</f>
        <v>4.3996988962499997E-2</v>
      </c>
      <c r="P34">
        <f>SUMIFS('EPA Export Aggregation'!S:S,'EPA Export Aggregation'!$A:$A,$B34,'EPA Export Aggregation'!$D:$D,$A$1)*IF($A34="CH4",About!$D$58,IF($A34="N2O",About!$D$59,1))</f>
        <v>5.0196544921200001E-2</v>
      </c>
      <c r="Q34">
        <f>SUMIFS('EPA Export Aggregation'!T:T,'EPA Export Aggregation'!$A:$A,$B34,'EPA Export Aggregation'!$D:$D,$A$1)*IF($A34="CH4",About!$D$58,IF($A34="N2O",About!$D$59,1))</f>
        <v>5.3844566572900002E-2</v>
      </c>
      <c r="R34">
        <f>SUMIFS('EPA Export Aggregation'!U:U,'EPA Export Aggregation'!$A:$A,$B34,'EPA Export Aggregation'!$D:$D,$A$1)*IF($A34="CH4",About!$D$58,IF($A34="N2O",About!$D$59,1))</f>
        <v>5.8596630439399999E-2</v>
      </c>
      <c r="S34">
        <f>SUMIFS('EPA Export Aggregation'!V:V,'EPA Export Aggregation'!$A:$A,$B34,'EPA Export Aggregation'!$D:$D,$A$1)*IF($A34="CH4",About!$D$58,IF($A34="N2O",About!$D$59,1))</f>
        <v>6.3168802443399993E-2</v>
      </c>
      <c r="T34">
        <f>SUMIFS('EPA Export Aggregation'!W:W,'EPA Export Aggregation'!$A:$A,$B34,'EPA Export Aggregation'!$D:$D,$A$1)*IF($A34="CH4",About!$D$58,IF($A34="N2O",About!$D$59,1))</f>
        <v>6.8508594756400004E-2</v>
      </c>
      <c r="U34">
        <f>SUMIFS('EPA Export Aggregation'!X:X,'EPA Export Aggregation'!$A:$A,$B34,'EPA Export Aggregation'!$D:$D,$A$1)*IF($A34="CH4",About!$D$58,IF($A34="N2O",About!$D$59,1))</f>
        <v>6.8652046811200004E-2</v>
      </c>
      <c r="V34">
        <f>SUMIFS('EPA Export Aggregation'!Y:Y,'EPA Export Aggregation'!$A:$A,$B34,'EPA Export Aggregation'!$D:$D,$A$1)*IF($A34="CH4",About!$D$58,IF($A34="N2O",About!$D$59,1))</f>
        <v>5.0012266231200003E-2</v>
      </c>
      <c r="W34">
        <f>SUMIFS('EPA Export Aggregation'!Z:Z,'EPA Export Aggregation'!$A:$A,$B34,'EPA Export Aggregation'!$D:$D,$A$1)*IF($A34="CH4",About!$D$58,IF($A34="N2O",About!$D$59,1))</f>
        <v>5.6528260546100002E-2</v>
      </c>
      <c r="X34">
        <f>SUMIFS('EPA Export Aggregation'!AA:AA,'EPA Export Aggregation'!$A:$A,$B34,'EPA Export Aggregation'!$D:$D,$A$1)*IF($A34="CH4",About!$D$58,IF($A34="N2O",About!$D$59,1))</f>
        <v>6.14913245638E-2</v>
      </c>
      <c r="Y34">
        <f>SUMIFS('EPA Export Aggregation'!AB:AB,'EPA Export Aggregation'!$A:$A,$B34,'EPA Export Aggregation'!$D:$D,$A$1)*IF($A34="CH4",About!$D$58,IF($A34="N2O",About!$D$59,1))</f>
        <v>5.09383671717E-2</v>
      </c>
      <c r="Z34">
        <f>SUMIFS('EPA Export Aggregation'!AC:AC,'EPA Export Aggregation'!$A:$A,$B34,'EPA Export Aggregation'!$D:$D,$A$1)*IF($A34="CH4",About!$D$58,IF($A34="N2O",About!$D$59,1))</f>
        <v>5.3272220629599999E-2</v>
      </c>
      <c r="AA34">
        <f>SUMIFS('EPA Export Aggregation'!AD:AD,'EPA Export Aggregation'!$A:$A,$B34,'EPA Export Aggregation'!$D:$D,$A$1)*IF($A34="CH4",About!$D$58,IF($A34="N2O",About!$D$59,1))</f>
        <v>5.06170084369E-2</v>
      </c>
      <c r="AB34">
        <f>SUMIFS('EPA Export Aggregation'!AE:AE,'EPA Export Aggregation'!$A:$A,$B34,'EPA Export Aggregation'!$D:$D,$A$1)*IF($A34="CH4",About!$D$58,IF($A34="N2O",About!$D$59,1))</f>
        <v>5.7649351114300001E-2</v>
      </c>
      <c r="AC34">
        <f>SUMIFS('EPA Export Aggregation'!AF:AF,'EPA Export Aggregation'!$A:$A,$B34,'EPA Export Aggregation'!$D:$D,$A$1)*IF($A34="CH4",About!$D$58,IF($A34="N2O",About!$D$59,1))</f>
        <v>6.5561975868600006E-2</v>
      </c>
      <c r="AD34">
        <f>SUMIFS('EPA Export Aggregation'!AG:AG,'EPA Export Aggregation'!$A:$A,$B34,'EPA Export Aggregation'!$D:$D,$A$1)*IF($A34="CH4",About!$D$58,IF($A34="N2O",About!$D$59,1))</f>
        <v>7.6731982086199996E-2</v>
      </c>
      <c r="AE34">
        <f>SUMIFS('EPA Export Aggregation'!AH:AH,'EPA Export Aggregation'!$A:$A,$B34,'EPA Export Aggregation'!$D:$D,$A$1)*IF($A34="CH4",About!$D$58,IF($A34="N2O",About!$D$59,1))</f>
        <v>7.6999258079599994E-2</v>
      </c>
      <c r="AF34">
        <f>SUMIFS('EPA Export Aggregation'!AI:AI,'EPA Export Aggregation'!$A:$A,$B34,'EPA Export Aggregation'!$D:$D,$A$1)*IF($A34="CH4",About!$D$58,IF($A34="N2O",About!$D$59,1))</f>
        <v>8.1902844958199994E-2</v>
      </c>
      <c r="AG34">
        <f>SUMIFS('EPA Export Aggregation'!AJ:AJ,'EPA Export Aggregation'!$A:$A,$B34,'EPA Export Aggregation'!$D:$D,$A$1)*IF($A34="CH4",About!$D$58,IF($A34="N2O",About!$D$59,1))</f>
        <v>8.6806431836700004E-2</v>
      </c>
      <c r="AH34">
        <f>SUMIFS('EPA Export Aggregation'!AK:AK,'EPA Export Aggregation'!$A:$A,$B34,'EPA Export Aggregation'!$D:$D,$A$1)*IF($A34="CH4",About!$D$58,IF($A34="N2O",About!$D$59,1))</f>
        <v>9.1710018715200001E-2</v>
      </c>
    </row>
    <row r="35" spans="1:34" x14ac:dyDescent="0.2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2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2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2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2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2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2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2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2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2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2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2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25">
      <c r="A74" s="435" t="s">
        <v>4336</v>
      </c>
      <c r="B74" s="408" t="s">
        <v>4280</v>
      </c>
      <c r="C74">
        <f>SUMIFS('EPA Export Aggregation'!F:F,'EPA Export Aggregation'!$A:$A,$B74,'EPA Export Aggregation'!$D:$D,$A$1)*IF($A74="CH4",About!$D$58,IF($A74="N2O",About!$D$59,1))</f>
        <v>4.8883929811999998E-3</v>
      </c>
      <c r="D74">
        <f>SUMIFS('EPA Export Aggregation'!G:G,'EPA Export Aggregation'!$A:$A,$B74,'EPA Export Aggregation'!$D:$D,$A$1)*IF($A74="CH4",About!$D$58,IF($A74="N2O",About!$D$59,1))</f>
        <v>1.0403545679E-2</v>
      </c>
      <c r="E74">
        <f>SUMIFS('EPA Export Aggregation'!H:H,'EPA Export Aggregation'!$A:$A,$B74,'EPA Export Aggregation'!$D:$D,$A$1)*IF($A74="CH4",About!$D$58,IF($A74="N2O",About!$D$59,1))</f>
        <v>2.4423406911999998E-2</v>
      </c>
      <c r="F74">
        <f>SUMIFS('EPA Export Aggregation'!I:I,'EPA Export Aggregation'!$A:$A,$B74,'EPA Export Aggregation'!$D:$D,$A$1)*IF($A74="CH4",About!$D$58,IF($A74="N2O",About!$D$59,1))</f>
        <v>7.5184234993000004E-2</v>
      </c>
      <c r="G74">
        <f>SUMIFS('EPA Export Aggregation'!J:J,'EPA Export Aggregation'!$A:$A,$B74,'EPA Export Aggregation'!$D:$D,$A$1)*IF($A74="CH4",About!$D$58,IF($A74="N2O",About!$D$59,1))</f>
        <v>0.1802135959998</v>
      </c>
      <c r="H74">
        <f>SUMIFS('EPA Export Aggregation'!K:K,'EPA Export Aggregation'!$A:$A,$B74,'EPA Export Aggregation'!$D:$D,$A$1)*IF($A74="CH4",About!$D$58,IF($A74="N2O",About!$D$59,1))</f>
        <v>0.40103562652339991</v>
      </c>
      <c r="I74">
        <f>SUMIFS('EPA Export Aggregation'!L:L,'EPA Export Aggregation'!$A:$A,$B74,'EPA Export Aggregation'!$D:$D,$A$1)*IF($A74="CH4",About!$D$58,IF($A74="N2O",About!$D$59,1))</f>
        <v>0.56942552551629988</v>
      </c>
      <c r="J74">
        <f>SUMIFS('EPA Export Aggregation'!M:M,'EPA Export Aggregation'!$A:$A,$B74,'EPA Export Aggregation'!$D:$D,$A$1)*IF($A74="CH4",About!$D$58,IF($A74="N2O",About!$D$59,1))</f>
        <v>0.72627378817959987</v>
      </c>
      <c r="K74">
        <f>SUMIFS('EPA Export Aggregation'!N:N,'EPA Export Aggregation'!$A:$A,$B74,'EPA Export Aggregation'!$D:$D,$A$1)*IF($A74="CH4",About!$D$58,IF($A74="N2O",About!$D$59,1))</f>
        <v>0.84124894527419991</v>
      </c>
      <c r="L74">
        <f>SUMIFS('EPA Export Aggregation'!O:O,'EPA Export Aggregation'!$A:$A,$B74,'EPA Export Aggregation'!$D:$D,$A$1)*IF($A74="CH4",About!$D$58,IF($A74="N2O",About!$D$59,1))</f>
        <v>0.95542174585140005</v>
      </c>
      <c r="M74">
        <f>SUMIFS('EPA Export Aggregation'!P:P,'EPA Export Aggregation'!$A:$A,$B74,'EPA Export Aggregation'!$D:$D,$A$1)*IF($A74="CH4",About!$D$58,IF($A74="N2O",About!$D$59,1))</f>
        <v>1.0485213496554</v>
      </c>
      <c r="N74">
        <f>SUMIFS('EPA Export Aggregation'!Q:Q,'EPA Export Aggregation'!$A:$A,$B74,'EPA Export Aggregation'!$D:$D,$A$1)*IF($A74="CH4",About!$D$58,IF($A74="N2O",About!$D$59,1))</f>
        <v>1.1407747968266997</v>
      </c>
      <c r="O74">
        <f>SUMIFS('EPA Export Aggregation'!R:R,'EPA Export Aggregation'!$A:$A,$B74,'EPA Export Aggregation'!$D:$D,$A$1)*IF($A74="CH4",About!$D$58,IF($A74="N2O",About!$D$59,1))</f>
        <v>1.2156149666270002</v>
      </c>
      <c r="P74">
        <f>SUMIFS('EPA Export Aggregation'!S:S,'EPA Export Aggregation'!$A:$A,$B74,'EPA Export Aggregation'!$D:$D,$A$1)*IF($A74="CH4",About!$D$58,IF($A74="N2O",About!$D$59,1))</f>
        <v>1.2843760936485002</v>
      </c>
      <c r="Q74">
        <f>SUMIFS('EPA Export Aggregation'!T:T,'EPA Export Aggregation'!$A:$A,$B74,'EPA Export Aggregation'!$D:$D,$A$1)*IF($A74="CH4",About!$D$58,IF($A74="N2O",About!$D$59,1))</f>
        <v>1.3481575429862998</v>
      </c>
      <c r="R74">
        <f>SUMIFS('EPA Export Aggregation'!U:U,'EPA Export Aggregation'!$A:$A,$B74,'EPA Export Aggregation'!$D:$D,$A$1)*IF($A74="CH4",About!$D$58,IF($A74="N2O",About!$D$59,1))</f>
        <v>1.4275472203976001</v>
      </c>
      <c r="S74">
        <f>SUMIFS('EPA Export Aggregation'!V:V,'EPA Export Aggregation'!$A:$A,$B74,'EPA Export Aggregation'!$D:$D,$A$1)*IF($A74="CH4",About!$D$58,IF($A74="N2O",About!$D$59,1))</f>
        <v>1.5417000099502001</v>
      </c>
      <c r="T74">
        <f>SUMIFS('EPA Export Aggregation'!W:W,'EPA Export Aggregation'!$A:$A,$B74,'EPA Export Aggregation'!$D:$D,$A$1)*IF($A74="CH4",About!$D$58,IF($A74="N2O",About!$D$59,1))</f>
        <v>1.6662283849005997</v>
      </c>
      <c r="U74">
        <f>SUMIFS('EPA Export Aggregation'!X:X,'EPA Export Aggregation'!$A:$A,$B74,'EPA Export Aggregation'!$D:$D,$A$1)*IF($A74="CH4",About!$D$58,IF($A74="N2O",About!$D$59,1))</f>
        <v>1.8019646766102004</v>
      </c>
      <c r="V74">
        <f>SUMIFS('EPA Export Aggregation'!Y:Y,'EPA Export Aggregation'!$A:$A,$B74,'EPA Export Aggregation'!$D:$D,$A$1)*IF($A74="CH4",About!$D$58,IF($A74="N2O",About!$D$59,1))</f>
        <v>1.2413643575327002</v>
      </c>
      <c r="W74">
        <f>SUMIFS('EPA Export Aggregation'!Z:Z,'EPA Export Aggregation'!$A:$A,$B74,'EPA Export Aggregation'!$D:$D,$A$1)*IF($A74="CH4",About!$D$58,IF($A74="N2O",About!$D$59,1))</f>
        <v>1.7705762901428002</v>
      </c>
      <c r="X74">
        <f>SUMIFS('EPA Export Aggregation'!AA:AA,'EPA Export Aggregation'!$A:$A,$B74,'EPA Export Aggregation'!$D:$D,$A$1)*IF($A74="CH4",About!$D$58,IF($A74="N2O",About!$D$59,1))</f>
        <v>1.7502814077107001</v>
      </c>
      <c r="Y74">
        <f>SUMIFS('EPA Export Aggregation'!AB:AB,'EPA Export Aggregation'!$A:$A,$B74,'EPA Export Aggregation'!$D:$D,$A$1)*IF($A74="CH4",About!$D$58,IF($A74="N2O",About!$D$59,1))</f>
        <v>1.4519550464190003</v>
      </c>
      <c r="Z74">
        <f>SUMIFS('EPA Export Aggregation'!AC:AC,'EPA Export Aggregation'!$A:$A,$B74,'EPA Export Aggregation'!$D:$D,$A$1)*IF($A74="CH4",About!$D$58,IF($A74="N2O",About!$D$59,1))</f>
        <v>1.6075657194363002</v>
      </c>
      <c r="AA74">
        <f>SUMIFS('EPA Export Aggregation'!AD:AD,'EPA Export Aggregation'!$A:$A,$B74,'EPA Export Aggregation'!$D:$D,$A$1)*IF($A74="CH4",About!$D$58,IF($A74="N2O",About!$D$59,1))</f>
        <v>1.6951681210731002</v>
      </c>
      <c r="AB74">
        <f>SUMIFS('EPA Export Aggregation'!AE:AE,'EPA Export Aggregation'!$A:$A,$B74,'EPA Export Aggregation'!$D:$D,$A$1)*IF($A74="CH4",About!$D$58,IF($A74="N2O",About!$D$59,1))</f>
        <v>1.7594630996542997</v>
      </c>
      <c r="AC74">
        <f>SUMIFS('EPA Export Aggregation'!AF:AF,'EPA Export Aggregation'!$A:$A,$B74,'EPA Export Aggregation'!$D:$D,$A$1)*IF($A74="CH4",About!$D$58,IF($A74="N2O",About!$D$59,1))</f>
        <v>1.7139675318764001</v>
      </c>
      <c r="AD74">
        <f>SUMIFS('EPA Export Aggregation'!AG:AG,'EPA Export Aggregation'!$A:$A,$B74,'EPA Export Aggregation'!$D:$D,$A$1)*IF($A74="CH4",About!$D$58,IF($A74="N2O",About!$D$59,1))</f>
        <v>2.0058624095320998</v>
      </c>
      <c r="AE74">
        <f>SUMIFS('EPA Export Aggregation'!AH:AH,'EPA Export Aggregation'!$A:$A,$B74,'EPA Export Aggregation'!$D:$D,$A$1)*IF($A74="CH4",About!$D$58,IF($A74="N2O",About!$D$59,1))</f>
        <v>1.7660127948074003</v>
      </c>
      <c r="AF74">
        <f>SUMIFS('EPA Export Aggregation'!AI:AI,'EPA Export Aggregation'!$A:$A,$B74,'EPA Export Aggregation'!$D:$D,$A$1)*IF($A74="CH4",About!$D$58,IF($A74="N2O",About!$D$59,1))</f>
        <v>1.9609648396828001</v>
      </c>
      <c r="AG74">
        <f>SUMIFS('EPA Export Aggregation'!AJ:AJ,'EPA Export Aggregation'!$A:$A,$B74,'EPA Export Aggregation'!$D:$D,$A$1)*IF($A74="CH4",About!$D$58,IF($A74="N2O",About!$D$59,1))</f>
        <v>2.1313679843406996</v>
      </c>
      <c r="AH74">
        <f>SUMIFS('EPA Export Aggregation'!AK:AK,'EPA Export Aggregation'!$A:$A,$B74,'EPA Export Aggregation'!$D:$D,$A$1)*IF($A74="CH4",About!$D$58,IF($A74="N2O",About!$D$59,1))</f>
        <v>2.2025500029123997</v>
      </c>
    </row>
    <row r="75" spans="1:34" x14ac:dyDescent="0.2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35" t="s">
        <v>4336</v>
      </c>
      <c r="B76" s="408" t="s">
        <v>4301</v>
      </c>
      <c r="C76" s="436">
        <f>SUMIFS('EPA Export Aggregation'!F:F,'EPA Export Aggregation'!$A:$A,$B76,'EPA Export Aggregation'!$D:$D,$A$1)*IF($A76="CH4",About!$D$58,IF($A76="N2O",About!$D$59,1))</f>
        <v>3.7066981063999999E-3</v>
      </c>
      <c r="D76" s="436">
        <f>SUMIFS('EPA Export Aggregation'!G:G,'EPA Export Aggregation'!$A:$A,$B76,'EPA Export Aggregation'!$D:$D,$A$1)*IF($A76="CH4",About!$D$58,IF($A76="N2O",About!$D$59,1))</f>
        <v>3.7066981063999999E-3</v>
      </c>
      <c r="E76" s="436">
        <f>SUMIFS('EPA Export Aggregation'!H:H,'EPA Export Aggregation'!$A:$A,$B76,'EPA Export Aggregation'!$D:$D,$A$1)*IF($A76="CH4",About!$D$58,IF($A76="N2O",About!$D$59,1))</f>
        <v>3.7066981063999999E-3</v>
      </c>
      <c r="F76" s="436">
        <f>SUMIFS('EPA Export Aggregation'!I:I,'EPA Export Aggregation'!$A:$A,$B76,'EPA Export Aggregation'!$D:$D,$A$1)*IF($A76="CH4",About!$D$58,IF($A76="N2O",About!$D$59,1))</f>
        <v>4.6333726061000002E-3</v>
      </c>
      <c r="G76" s="436">
        <f>SUMIFS('EPA Export Aggregation'!J:J,'EPA Export Aggregation'!$A:$A,$B76,'EPA Export Aggregation'!$D:$D,$A$1)*IF($A76="CH4",About!$D$58,IF($A76="N2O",About!$D$59,1))</f>
        <v>5.0967105721000001E-3</v>
      </c>
      <c r="H76" s="436">
        <f>SUMIFS('EPA Export Aggregation'!K:K,'EPA Export Aggregation'!$A:$A,$B76,'EPA Export Aggregation'!$D:$D,$A$1)*IF($A76="CH4",About!$D$58,IF($A76="N2O",About!$D$59,1))</f>
        <v>6.4048367322999998E-3</v>
      </c>
      <c r="I76" s="436">
        <f>SUMIFS('EPA Export Aggregation'!L:L,'EPA Export Aggregation'!$A:$A,$B76,'EPA Export Aggregation'!$D:$D,$A$1)*IF($A76="CH4",About!$D$58,IF($A76="N2O",About!$D$59,1))</f>
        <v>7.1123328964000001E-3</v>
      </c>
      <c r="J76" s="436">
        <f>SUMIFS('EPA Export Aggregation'!M:M,'EPA Export Aggregation'!$A:$A,$B76,'EPA Export Aggregation'!$D:$D,$A$1)*IF($A76="CH4",About!$D$58,IF($A76="N2O",About!$D$59,1))</f>
        <v>7.5163132825000001E-3</v>
      </c>
      <c r="K76" s="436">
        <f>SUMIFS('EPA Export Aggregation'!N:N,'EPA Export Aggregation'!$A:$A,$B76,'EPA Export Aggregation'!$D:$D,$A$1)*IF($A76="CH4",About!$D$58,IF($A76="N2O",About!$D$59,1))</f>
        <v>9.2163238287999993E-3</v>
      </c>
      <c r="L76" s="436">
        <f>SUMIFS('EPA Export Aggregation'!O:O,'EPA Export Aggregation'!$A:$A,$B76,'EPA Export Aggregation'!$D:$D,$A$1)*IF($A76="CH4",About!$D$58,IF($A76="N2O",About!$D$59,1))</f>
        <v>9.3523516379000003E-3</v>
      </c>
      <c r="M76" s="436">
        <f>SUMIFS('EPA Export Aggregation'!P:P,'EPA Export Aggregation'!$A:$A,$B76,'EPA Export Aggregation'!$D:$D,$A$1)*IF($A76="CH4",About!$D$58,IF($A76="N2O",About!$D$59,1))</f>
        <v>5.6954488107999997E-3</v>
      </c>
      <c r="N76" s="436">
        <f>SUMIFS('EPA Export Aggregation'!Q:Q,'EPA Export Aggregation'!$A:$A,$B76,'EPA Export Aggregation'!$D:$D,$A$1)*IF($A76="CH4",About!$D$58,IF($A76="N2O",About!$D$59,1))</f>
        <v>3.7846832094999999E-3</v>
      </c>
      <c r="O76" s="436">
        <f>SUMIFS('EPA Export Aggregation'!R:R,'EPA Export Aggregation'!$A:$A,$B76,'EPA Export Aggregation'!$D:$D,$A$1)*IF($A76="CH4",About!$D$58,IF($A76="N2O",About!$D$59,1))</f>
        <v>3.6182061403999999E-3</v>
      </c>
      <c r="P76" s="436">
        <f>SUMIFS('EPA Export Aggregation'!S:S,'EPA Export Aggregation'!$A:$A,$B76,'EPA Export Aggregation'!$D:$D,$A$1)*IF($A76="CH4",About!$D$58,IF($A76="N2O",About!$D$59,1))</f>
        <v>3.7834734798999998E-3</v>
      </c>
      <c r="Q76" s="436">
        <f>SUMIFS('EPA Export Aggregation'!T:T,'EPA Export Aggregation'!$A:$A,$B76,'EPA Export Aggregation'!$D:$D,$A$1)*IF($A76="CH4",About!$D$58,IF($A76="N2O",About!$D$59,1))</f>
        <v>3.7670261789E-3</v>
      </c>
      <c r="R76" s="436">
        <f>SUMIFS('EPA Export Aggregation'!U:U,'EPA Export Aggregation'!$A:$A,$B76,'EPA Export Aggregation'!$D:$D,$A$1)*IF($A76="CH4",About!$D$58,IF($A76="N2O",About!$D$59,1))</f>
        <v>3.6161705451E-3</v>
      </c>
      <c r="S76" s="436">
        <f>SUMIFS('EPA Export Aggregation'!V:V,'EPA Export Aggregation'!$A:$A,$B76,'EPA Export Aggregation'!$D:$D,$A$1)*IF($A76="CH4",About!$D$58,IF($A76="N2O",About!$D$59,1))</f>
        <v>4.3053514491999999E-3</v>
      </c>
      <c r="T76" s="436">
        <f>SUMIFS('EPA Export Aggregation'!W:W,'EPA Export Aggregation'!$A:$A,$B76,'EPA Export Aggregation'!$D:$D,$A$1)*IF($A76="CH4",About!$D$58,IF($A76="N2O",About!$D$59,1))</f>
        <v>4.1895976930999999E-3</v>
      </c>
      <c r="U76" s="436">
        <f>SUMIFS('EPA Export Aggregation'!X:X,'EPA Export Aggregation'!$A:$A,$B76,'EPA Export Aggregation'!$D:$D,$A$1)*IF($A76="CH4",About!$D$58,IF($A76="N2O",About!$D$59,1))</f>
        <v>3.9598353923999997E-3</v>
      </c>
      <c r="V76" s="436">
        <f>SUMIFS('EPA Export Aggregation'!Y:Y,'EPA Export Aggregation'!$A:$A,$B76,'EPA Export Aggregation'!$D:$D,$A$1)*IF($A76="CH4",About!$D$58,IF($A76="N2O",About!$D$59,1))</f>
        <v>3.1008520836999999E-3</v>
      </c>
      <c r="W76" s="436">
        <f>SUMIFS('EPA Export Aggregation'!Z:Z,'EPA Export Aggregation'!$A:$A,$B76,'EPA Export Aggregation'!$D:$D,$A$1)*IF($A76="CH4",About!$D$58,IF($A76="N2O",About!$D$59,1))</f>
        <v>4.1867304128000004E-3</v>
      </c>
      <c r="X76" s="436">
        <f>SUMIFS('EPA Export Aggregation'!AA:AA,'EPA Export Aggregation'!$A:$A,$B76,'EPA Export Aggregation'!$D:$D,$A$1)*IF($A76="CH4",About!$D$58,IF($A76="N2O",About!$D$59,1))</f>
        <v>2.673443593E-4</v>
      </c>
      <c r="Y76" s="436">
        <f>SUMIFS('EPA Export Aggregation'!AB:AB,'EPA Export Aggregation'!$A:$A,$B76,'EPA Export Aggregation'!$D:$D,$A$1)*IF($A76="CH4",About!$D$58,IF($A76="N2O",About!$D$59,1))</f>
        <v>2.9161663460000001E-4</v>
      </c>
      <c r="Z76" s="436">
        <f>SUMIFS('EPA Export Aggregation'!AC:AC,'EPA Export Aggregation'!$A:$A,$B76,'EPA Export Aggregation'!$D:$D,$A$1)*IF($A76="CH4",About!$D$58,IF($A76="N2O",About!$D$59,1))</f>
        <v>9.1839333269000002E-3</v>
      </c>
      <c r="AA76" s="436">
        <f>SUMIFS('EPA Export Aggregation'!AD:AD,'EPA Export Aggregation'!$A:$A,$B76,'EPA Export Aggregation'!$D:$D,$A$1)*IF($A76="CH4",About!$D$58,IF($A76="N2O",About!$D$59,1))</f>
        <v>8.7351996546E-3</v>
      </c>
      <c r="AB76" s="436">
        <f>SUMIFS('EPA Export Aggregation'!AE:AE,'EPA Export Aggregation'!$A:$A,$B76,'EPA Export Aggregation'!$D:$D,$A$1)*IF($A76="CH4",About!$D$58,IF($A76="N2O",About!$D$59,1))</f>
        <v>8.9277497366000002E-3</v>
      </c>
      <c r="AC76" s="436">
        <f>SUMIFS('EPA Export Aggregation'!AF:AF,'EPA Export Aggregation'!$A:$A,$B76,'EPA Export Aggregation'!$D:$D,$A$1)*IF($A76="CH4",About!$D$58,IF($A76="N2O",About!$D$59,1))</f>
        <v>9.6445268892000006E-3</v>
      </c>
      <c r="AD76" s="436">
        <f>SUMIFS('EPA Export Aggregation'!AG:AG,'EPA Export Aggregation'!$A:$A,$B76,'EPA Export Aggregation'!$D:$D,$A$1)*IF($A76="CH4",About!$D$58,IF($A76="N2O",About!$D$59,1))</f>
        <v>9.4188125482999995E-3</v>
      </c>
      <c r="AE76" s="436">
        <f>SUMIFS('EPA Export Aggregation'!AH:AH,'EPA Export Aggregation'!$A:$A,$B76,'EPA Export Aggregation'!$D:$D,$A$1)*IF($A76="CH4",About!$D$58,IF($A76="N2O",About!$D$59,1))</f>
        <v>1.0998654033899999E-2</v>
      </c>
      <c r="AF76" s="436">
        <f>SUMIFS('EPA Export Aggregation'!AI:AI,'EPA Export Aggregation'!$A:$A,$B76,'EPA Export Aggregation'!$D:$D,$A$1)*IF($A76="CH4",About!$D$58,IF($A76="N2O",About!$D$59,1))</f>
        <v>9.4879045248000005E-3</v>
      </c>
      <c r="AG76" s="436">
        <f>SUMIFS('EPA Export Aggregation'!AJ:AJ,'EPA Export Aggregation'!$A:$A,$B76,'EPA Export Aggregation'!$D:$D,$A$1)*IF($A76="CH4",About!$D$58,IF($A76="N2O",About!$D$59,1))</f>
        <v>1.23663384501E-2</v>
      </c>
      <c r="AH76" s="436">
        <f>SUMIFS('EPA Export Aggregation'!AK:AK,'EPA Export Aggregation'!$A:$A,$B76,'EPA Export Aggregation'!$D:$D,$A$1)*IF($A76="CH4",About!$D$58,IF($A76="N2O",About!$D$59,1))</f>
        <v>1.1662518961E-2</v>
      </c>
    </row>
    <row r="77" spans="1:34" x14ac:dyDescent="0.2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2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25">
      <c r="A79" s="435" t="s">
        <v>4336</v>
      </c>
      <c r="B79" s="408" t="s">
        <v>4307</v>
      </c>
      <c r="C79" s="436">
        <f>SUMIFS('EPA Export Aggregation'!F:F,'EPA Export Aggregation'!$A:$A,$B79,'EPA Export Aggregation'!$D:$D,$A$1)*IF($A79="CH4",About!$D$58,IF($A79="N2O",About!$D$59,1))</f>
        <v>5.1483700997639996</v>
      </c>
      <c r="D79" s="436">
        <f>SUMIFS('EPA Export Aggregation'!G:G,'EPA Export Aggregation'!$A:$A,$B79,'EPA Export Aggregation'!$D:$D,$A$1)*IF($A79="CH4",About!$D$58,IF($A79="N2O",About!$D$59,1))</f>
        <v>4.9708941865440002</v>
      </c>
      <c r="E79" s="436">
        <f>SUMIFS('EPA Export Aggregation'!H:H,'EPA Export Aggregation'!$A:$A,$B79,'EPA Export Aggregation'!$D:$D,$A$1)*IF($A79="CH4",About!$D$58,IF($A79="N2O",About!$D$59,1))</f>
        <v>4.634177636025</v>
      </c>
      <c r="F79" s="436">
        <f>SUMIFS('EPA Export Aggregation'!I:I,'EPA Export Aggregation'!$A:$A,$B79,'EPA Export Aggregation'!$D:$D,$A$1)*IF($A79="CH4",About!$D$58,IF($A79="N2O",About!$D$59,1))</f>
        <v>5.0145994548989998</v>
      </c>
      <c r="G79" s="436">
        <f>SUMIFS('EPA Export Aggregation'!J:J,'EPA Export Aggregation'!$A:$A,$B79,'EPA Export Aggregation'!$D:$D,$A$1)*IF($A79="CH4",About!$D$58,IF($A79="N2O",About!$D$59,1))</f>
        <v>3.9456359334840001</v>
      </c>
      <c r="H79" s="436">
        <f>SUMIFS('EPA Export Aggregation'!K:K,'EPA Export Aggregation'!$A:$A,$B79,'EPA Export Aggregation'!$D:$D,$A$1)*IF($A79="CH4",About!$D$58,IF($A79="N2O",About!$D$59,1))</f>
        <v>4.2319292851080004</v>
      </c>
      <c r="I79" s="436">
        <f>SUMIFS('EPA Export Aggregation'!L:L,'EPA Export Aggregation'!$A:$A,$B79,'EPA Export Aggregation'!$D:$D,$A$1)*IF($A79="CH4",About!$D$58,IF($A79="N2O",About!$D$59,1))</f>
        <v>5.2469614047209996</v>
      </c>
      <c r="J79" s="436">
        <f>SUMIFS('EPA Export Aggregation'!M:M,'EPA Export Aggregation'!$A:$A,$B79,'EPA Export Aggregation'!$D:$D,$A$1)*IF($A79="CH4",About!$D$58,IF($A79="N2O",About!$D$59,1))</f>
        <v>5.0236977453030001</v>
      </c>
      <c r="K79" s="436">
        <f>SUMIFS('EPA Export Aggregation'!N:N,'EPA Export Aggregation'!$A:$A,$B79,'EPA Export Aggregation'!$D:$D,$A$1)*IF($A79="CH4",About!$D$58,IF($A79="N2O",About!$D$59,1))</f>
        <v>4.5820519057739997</v>
      </c>
      <c r="L79" s="436">
        <f>SUMIFS('EPA Export Aggregation'!O:O,'EPA Export Aggregation'!$A:$A,$B79,'EPA Export Aggregation'!$D:$D,$A$1)*IF($A79="CH4",About!$D$58,IF($A79="N2O",About!$D$59,1))</f>
        <v>4.7032685994839998</v>
      </c>
      <c r="M79" s="436">
        <f>SUMIFS('EPA Export Aggregation'!P:P,'EPA Export Aggregation'!$A:$A,$B79,'EPA Export Aggregation'!$D:$D,$A$1)*IF($A79="CH4",About!$D$58,IF($A79="N2O",About!$D$59,1))</f>
        <v>4.2121277245590001</v>
      </c>
      <c r="N79" s="436">
        <f>SUMIFS('EPA Export Aggregation'!Q:Q,'EPA Export Aggregation'!$A:$A,$B79,'EPA Export Aggregation'!$D:$D,$A$1)*IF($A79="CH4",About!$D$58,IF($A79="N2O",About!$D$59,1))</f>
        <v>0.784988511858</v>
      </c>
      <c r="O79" s="436">
        <f>SUMIFS('EPA Export Aggregation'!R:R,'EPA Export Aggregation'!$A:$A,$B79,'EPA Export Aggregation'!$D:$D,$A$1)*IF($A79="CH4",About!$D$58,IF($A79="N2O",About!$D$59,1))</f>
        <v>2.4748157251589999</v>
      </c>
      <c r="P79" s="436">
        <f>SUMIFS('EPA Export Aggregation'!S:S,'EPA Export Aggregation'!$A:$A,$B79,'EPA Export Aggregation'!$D:$D,$A$1)*IF($A79="CH4",About!$D$58,IF($A79="N2O",About!$D$59,1))</f>
        <v>1.545126898008</v>
      </c>
      <c r="Q79" s="436">
        <f>SUMIFS('EPA Export Aggregation'!T:T,'EPA Export Aggregation'!$A:$A,$B79,'EPA Export Aggregation'!$D:$D,$A$1)*IF($A79="CH4",About!$D$58,IF($A79="N2O",About!$D$59,1))</f>
        <v>1.1973912968160001</v>
      </c>
      <c r="R79" s="436">
        <f>SUMIFS('EPA Export Aggregation'!U:U,'EPA Export Aggregation'!$A:$A,$B79,'EPA Export Aggregation'!$D:$D,$A$1)*IF($A79="CH4",About!$D$58,IF($A79="N2O",About!$D$59,1))</f>
        <v>1.3967481564540001</v>
      </c>
      <c r="S79" s="436">
        <f>SUMIFS('EPA Export Aggregation'!V:V,'EPA Export Aggregation'!$A:$A,$B79,'EPA Export Aggregation'!$D:$D,$A$1)*IF($A79="CH4",About!$D$58,IF($A79="N2O",About!$D$59,1))</f>
        <v>0.96568911426299997</v>
      </c>
      <c r="T79" s="436">
        <f>SUMIFS('EPA Export Aggregation'!W:W,'EPA Export Aggregation'!$A:$A,$B79,'EPA Export Aggregation'!$D:$D,$A$1)*IF($A79="CH4",About!$D$58,IF($A79="N2O",About!$D$59,1))</f>
        <v>1.51347835362</v>
      </c>
      <c r="U79" s="436">
        <f>SUMIFS('EPA Export Aggregation'!X:X,'EPA Export Aggregation'!$A:$A,$B79,'EPA Export Aggregation'!$D:$D,$A$1)*IF($A79="CH4",About!$D$58,IF($A79="N2O",About!$D$59,1))</f>
        <v>0.92578170463800002</v>
      </c>
      <c r="V79" s="436">
        <f>SUMIFS('EPA Export Aggregation'!Y:Y,'EPA Export Aggregation'!$A:$A,$B79,'EPA Export Aggregation'!$D:$D,$A$1)*IF($A79="CH4",About!$D$58,IF($A79="N2O",About!$D$59,1))</f>
        <v>0.56057246835300001</v>
      </c>
      <c r="W79" s="436">
        <f>SUMIFS('EPA Export Aggregation'!Z:Z,'EPA Export Aggregation'!$A:$A,$B79,'EPA Export Aggregation'!$D:$D,$A$1)*IF($A79="CH4",About!$D$58,IF($A79="N2O",About!$D$59,1))</f>
        <v>0.69527254960200002</v>
      </c>
      <c r="X79" s="436">
        <f>SUMIFS('EPA Export Aggregation'!AA:AA,'EPA Export Aggregation'!$A:$A,$B79,'EPA Export Aggregation'!$D:$D,$A$1)*IF($A79="CH4",About!$D$58,IF($A79="N2O",About!$D$59,1))</f>
        <v>0.72626774644199998</v>
      </c>
      <c r="Y79" s="436">
        <f>SUMIFS('EPA Export Aggregation'!AB:AB,'EPA Export Aggregation'!$A:$A,$B79,'EPA Export Aggregation'!$D:$D,$A$1)*IF($A79="CH4",About!$D$58,IF($A79="N2O",About!$D$59,1))</f>
        <v>0.71329050003600003</v>
      </c>
      <c r="Z79" s="436">
        <f>SUMIFS('EPA Export Aggregation'!AC:AC,'EPA Export Aggregation'!$A:$A,$B79,'EPA Export Aggregation'!$D:$D,$A$1)*IF($A79="CH4",About!$D$58,IF($A79="N2O",About!$D$59,1))</f>
        <v>0.785199623904</v>
      </c>
      <c r="AA79" s="436">
        <f>SUMIFS('EPA Export Aggregation'!AD:AD,'EPA Export Aggregation'!$A:$A,$B79,'EPA Export Aggregation'!$D:$D,$A$1)*IF($A79="CH4",About!$D$58,IF($A79="N2O",About!$D$59,1))</f>
        <v>0.90560881505400004</v>
      </c>
      <c r="AB79" s="436">
        <f>SUMIFS('EPA Export Aggregation'!AE:AE,'EPA Export Aggregation'!$A:$A,$B79,'EPA Export Aggregation'!$D:$D,$A$1)*IF($A79="CH4",About!$D$58,IF($A79="N2O",About!$D$59,1))</f>
        <v>0.792645800781</v>
      </c>
      <c r="AC79" s="436">
        <f>SUMIFS('EPA Export Aggregation'!AF:AF,'EPA Export Aggregation'!$A:$A,$B79,'EPA Export Aggregation'!$D:$D,$A$1)*IF($A79="CH4",About!$D$58,IF($A79="N2O",About!$D$59,1))</f>
        <v>0.81703133895299995</v>
      </c>
      <c r="AD79" s="436">
        <f>SUMIFS('EPA Export Aggregation'!AG:AG,'EPA Export Aggregation'!$A:$A,$B79,'EPA Export Aggregation'!$D:$D,$A$1)*IF($A79="CH4",About!$D$58,IF($A79="N2O",About!$D$59,1))</f>
        <v>0.68561656066499999</v>
      </c>
      <c r="AE79" s="436">
        <f>SUMIFS('EPA Export Aggregation'!AH:AH,'EPA Export Aggregation'!$A:$A,$B79,'EPA Export Aggregation'!$D:$D,$A$1)*IF($A79="CH4",About!$D$58,IF($A79="N2O",About!$D$59,1))</f>
        <v>0.72716376871199995</v>
      </c>
      <c r="AF79" s="436">
        <f>SUMIFS('EPA Export Aggregation'!AI:AI,'EPA Export Aggregation'!$A:$A,$B79,'EPA Export Aggregation'!$D:$D,$A$1)*IF($A79="CH4",About!$D$58,IF($A79="N2O",About!$D$59,1))</f>
        <v>0.64147062045600001</v>
      </c>
      <c r="AG79" s="436">
        <f>SUMIFS('EPA Export Aggregation'!AJ:AJ,'EPA Export Aggregation'!$A:$A,$B79,'EPA Export Aggregation'!$D:$D,$A$1)*IF($A79="CH4",About!$D$58,IF($A79="N2O",About!$D$59,1))</f>
        <v>0.39215381788199999</v>
      </c>
      <c r="AH79" s="436">
        <f>SUMIFS('EPA Export Aggregation'!AK:AK,'EPA Export Aggregation'!$A:$A,$B79,'EPA Export Aggregation'!$D:$D,$A$1)*IF($A79="CH4",About!$D$58,IF($A79="N2O",About!$D$59,1))</f>
        <v>0</v>
      </c>
    </row>
    <row r="80" spans="1:34" x14ac:dyDescent="0.25">
      <c r="A80" s="435" t="s">
        <v>4336</v>
      </c>
      <c r="B80" s="408" t="s">
        <v>4305</v>
      </c>
      <c r="C80" s="436">
        <f>SUMIFS('EPA Export Aggregation'!F:F,'EPA Export Aggregation'!$A:$A,$B80,'EPA Export Aggregation'!$D:$D,$A$1)*IF($A80="CH4",About!$D$58,IF($A80="N2O",About!$D$59,1))</f>
        <v>5.1961024860869599E-2</v>
      </c>
      <c r="D80" s="436">
        <f>SUMIFS('EPA Export Aggregation'!G:G,'EPA Export Aggregation'!$A:$A,$B80,'EPA Export Aggregation'!$D:$D,$A$1)*IF($A80="CH4",About!$D$58,IF($A80="N2O",About!$D$59,1))</f>
        <v>5.1961024860869599E-2</v>
      </c>
      <c r="E80" s="436">
        <f>SUMIFS('EPA Export Aggregation'!H:H,'EPA Export Aggregation'!$A:$A,$B80,'EPA Export Aggregation'!$D:$D,$A$1)*IF($A80="CH4",About!$D$58,IF($A80="N2O",About!$D$59,1))</f>
        <v>5.1961024860869599E-2</v>
      </c>
      <c r="F80" s="436">
        <f>SUMIFS('EPA Export Aggregation'!I:I,'EPA Export Aggregation'!$A:$A,$B80,'EPA Export Aggregation'!$D:$D,$A$1)*IF($A80="CH4",About!$D$58,IF($A80="N2O",About!$D$59,1))</f>
        <v>6.4951282075937006E-2</v>
      </c>
      <c r="G80" s="436">
        <f>SUMIFS('EPA Export Aggregation'!J:J,'EPA Export Aggregation'!$A:$A,$B80,'EPA Export Aggregation'!$D:$D,$A$1)*IF($A80="CH4",About!$D$58,IF($A80="N2O",About!$D$59,1))</f>
        <v>7.1446410020670703E-2</v>
      </c>
      <c r="H80" s="436">
        <f>SUMIFS('EPA Export Aggregation'!K:K,'EPA Export Aggregation'!$A:$A,$B80,'EPA Export Aggregation'!$D:$D,$A$1)*IF($A80="CH4",About!$D$58,IF($A80="N2O",About!$D$59,1))</f>
        <v>8.9783903667529197E-2</v>
      </c>
      <c r="I80" s="436">
        <f>SUMIFS('EPA Export Aggregation'!L:L,'EPA Export Aggregation'!$A:$A,$B80,'EPA Export Aggregation'!$D:$D,$A$1)*IF($A80="CH4",About!$D$58,IF($A80="N2O",About!$D$59,1))</f>
        <v>9.9701690503873605E-2</v>
      </c>
      <c r="J80" s="436">
        <f>SUMIFS('EPA Export Aggregation'!M:M,'EPA Export Aggregation'!$A:$A,$B80,'EPA Export Aggregation'!$D:$D,$A$1)*IF($A80="CH4",About!$D$58,IF($A80="N2O",About!$D$59,1))</f>
        <v>0.1053647514907239</v>
      </c>
      <c r="K80" s="436">
        <f>SUMIFS('EPA Export Aggregation'!N:N,'EPA Export Aggregation'!$A:$A,$B80,'EPA Export Aggregation'!$D:$D,$A$1)*IF($A80="CH4",About!$D$58,IF($A80="N2O",About!$D$59,1))</f>
        <v>0.12919573274749349</v>
      </c>
      <c r="L80" s="436">
        <f>SUMIFS('EPA Export Aggregation'!O:O,'EPA Export Aggregation'!$A:$A,$B80,'EPA Export Aggregation'!$D:$D,$A$1)*IF($A80="CH4",About!$D$58,IF($A80="N2O",About!$D$59,1))</f>
        <v>0.13110259422265949</v>
      </c>
      <c r="M80" s="436">
        <f>SUMIFS('EPA Export Aggregation'!P:P,'EPA Export Aggregation'!$A:$A,$B80,'EPA Export Aggregation'!$D:$D,$A$1)*IF($A80="CH4",About!$D$58,IF($A80="N2O",About!$D$59,1))</f>
        <v>0.11182151852495301</v>
      </c>
      <c r="N80" s="436">
        <f>SUMIFS('EPA Export Aggregation'!Q:Q,'EPA Export Aggregation'!$A:$A,$B80,'EPA Export Aggregation'!$D:$D,$A$1)*IF($A80="CH4",About!$D$58,IF($A80="N2O",About!$D$59,1))</f>
        <v>7.8697097394431995E-2</v>
      </c>
      <c r="O80" s="436">
        <f>SUMIFS('EPA Export Aggregation'!R:R,'EPA Export Aggregation'!$A:$A,$B80,'EPA Export Aggregation'!$D:$D,$A$1)*IF($A80="CH4",About!$D$58,IF($A80="N2O",About!$D$59,1))</f>
        <v>7.7092857595317005E-2</v>
      </c>
      <c r="P80" s="436">
        <f>SUMIFS('EPA Export Aggregation'!S:S,'EPA Export Aggregation'!$A:$A,$B80,'EPA Export Aggregation'!$D:$D,$A$1)*IF($A80="CH4",About!$D$58,IF($A80="N2O",About!$D$59,1))</f>
        <v>7.0484248281354703E-2</v>
      </c>
      <c r="Q80" s="436">
        <f>SUMIFS('EPA Export Aggregation'!T:T,'EPA Export Aggregation'!$A:$A,$B80,'EPA Export Aggregation'!$D:$D,$A$1)*IF($A80="CH4",About!$D$58,IF($A80="N2O",About!$D$59,1))</f>
        <v>6.5468665328804201E-2</v>
      </c>
      <c r="R80" s="436">
        <f>SUMIFS('EPA Export Aggregation'!U:U,'EPA Export Aggregation'!$A:$A,$B80,'EPA Export Aggregation'!$D:$D,$A$1)*IF($A80="CH4",About!$D$58,IF($A80="N2O",About!$D$59,1))</f>
        <v>6.0320618439240303E-2</v>
      </c>
      <c r="S80" s="436">
        <f>SUMIFS('EPA Export Aggregation'!V:V,'EPA Export Aggregation'!$A:$A,$B80,'EPA Export Aggregation'!$D:$D,$A$1)*IF($A80="CH4",About!$D$58,IF($A80="N2O",About!$D$59,1))</f>
        <v>6.4447602137280804E-2</v>
      </c>
      <c r="T80" s="436">
        <f>SUMIFS('EPA Export Aggregation'!W:W,'EPA Export Aggregation'!$A:$A,$B80,'EPA Export Aggregation'!$D:$D,$A$1)*IF($A80="CH4",About!$D$58,IF($A80="N2O",About!$D$59,1))</f>
        <v>6.1583913466055198E-2</v>
      </c>
      <c r="U80" s="436">
        <f>SUMIFS('EPA Export Aggregation'!X:X,'EPA Export Aggregation'!$A:$A,$B80,'EPA Export Aggregation'!$D:$D,$A$1)*IF($A80="CH4",About!$D$58,IF($A80="N2O",About!$D$59,1))</f>
        <v>5.5965474123703902E-2</v>
      </c>
      <c r="V80" s="436">
        <f>SUMIFS('EPA Export Aggregation'!Y:Y,'EPA Export Aggregation'!$A:$A,$B80,'EPA Export Aggregation'!$D:$D,$A$1)*IF($A80="CH4",About!$D$58,IF($A80="N2O",About!$D$59,1))</f>
        <v>3.9170391930958601E-2</v>
      </c>
      <c r="W80" s="436">
        <f>SUMIFS('EPA Export Aggregation'!Z:Z,'EPA Export Aggregation'!$A:$A,$B80,'EPA Export Aggregation'!$D:$D,$A$1)*IF($A80="CH4",About!$D$58,IF($A80="N2O",About!$D$59,1))</f>
        <v>5.32095718249323E-2</v>
      </c>
      <c r="X80" s="436">
        <f>SUMIFS('EPA Export Aggregation'!AA:AA,'EPA Export Aggregation'!$A:$A,$B80,'EPA Export Aggregation'!$D:$D,$A$1)*IF($A80="CH4",About!$D$58,IF($A80="N2O",About!$D$59,1))</f>
        <v>0.1344777975385899</v>
      </c>
      <c r="Y80" s="436">
        <f>SUMIFS('EPA Export Aggregation'!AB:AB,'EPA Export Aggregation'!$A:$A,$B80,'EPA Export Aggregation'!$D:$D,$A$1)*IF($A80="CH4",About!$D$58,IF($A80="N2O",About!$D$59,1))</f>
        <v>9.3018173534413606E-2</v>
      </c>
      <c r="Z80" s="436">
        <f>SUMIFS('EPA Export Aggregation'!AC:AC,'EPA Export Aggregation'!$A:$A,$B80,'EPA Export Aggregation'!$D:$D,$A$1)*IF($A80="CH4",About!$D$58,IF($A80="N2O",About!$D$59,1))</f>
        <v>0.1055067433154571</v>
      </c>
      <c r="AA80" s="436">
        <f>SUMIFS('EPA Export Aggregation'!AD:AD,'EPA Export Aggregation'!$A:$A,$B80,'EPA Export Aggregation'!$D:$D,$A$1)*IF($A80="CH4",About!$D$58,IF($A80="N2O",About!$D$59,1))</f>
        <v>8.40908961284519E-2</v>
      </c>
      <c r="AB80" s="436">
        <f>SUMIFS('EPA Export Aggregation'!AE:AE,'EPA Export Aggregation'!$A:$A,$B80,'EPA Export Aggregation'!$D:$D,$A$1)*IF($A80="CH4",About!$D$58,IF($A80="N2O",About!$D$59,1))</f>
        <v>7.3105247456608097E-2</v>
      </c>
      <c r="AC80" s="436">
        <f>SUMIFS('EPA Export Aggregation'!AF:AF,'EPA Export Aggregation'!$A:$A,$B80,'EPA Export Aggregation'!$D:$D,$A$1)*IF($A80="CH4",About!$D$58,IF($A80="N2O",About!$D$59,1))</f>
        <v>5.5737793755602699E-2</v>
      </c>
      <c r="AD80" s="436">
        <f>SUMIFS('EPA Export Aggregation'!AG:AG,'EPA Export Aggregation'!$A:$A,$B80,'EPA Export Aggregation'!$D:$D,$A$1)*IF($A80="CH4",About!$D$58,IF($A80="N2O",About!$D$59,1))</f>
        <v>3.2562012887002403E-2</v>
      </c>
      <c r="AE80" s="436">
        <f>SUMIFS('EPA Export Aggregation'!AH:AH,'EPA Export Aggregation'!$A:$A,$B80,'EPA Export Aggregation'!$D:$D,$A$1)*IF($A80="CH4",About!$D$58,IF($A80="N2O",About!$D$59,1))</f>
        <v>3.6599459302203298E-2</v>
      </c>
      <c r="AF80" s="436">
        <f>SUMIFS('EPA Export Aggregation'!AI:AI,'EPA Export Aggregation'!$A:$A,$B80,'EPA Export Aggregation'!$D:$D,$A$1)*IF($A80="CH4",About!$D$58,IF($A80="N2O",About!$D$59,1))</f>
        <v>2.85661654742E-2</v>
      </c>
      <c r="AG80" s="436">
        <f>SUMIFS('EPA Export Aggregation'!AJ:AJ,'EPA Export Aggregation'!$A:$A,$B80,'EPA Export Aggregation'!$D:$D,$A$1)*IF($A80="CH4",About!$D$58,IF($A80="N2O",About!$D$59,1))</f>
        <v>3.8094067207003597E-2</v>
      </c>
      <c r="AH80" s="436">
        <f>SUMIFS('EPA Export Aggregation'!AK:AK,'EPA Export Aggregation'!$A:$A,$B80,'EPA Export Aggregation'!$D:$D,$A$1)*IF($A80="CH4",About!$D$58,IF($A80="N2O",About!$D$59,1))</f>
        <v>3.6557760488802701E-2</v>
      </c>
    </row>
    <row r="81" spans="1:34" x14ac:dyDescent="0.2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2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25">
      <c r="A84" s="435" t="s">
        <v>4336</v>
      </c>
      <c r="B84" s="408" t="s">
        <v>4317</v>
      </c>
      <c r="C84" s="436">
        <f>SUMIFS('EPA Export Aggregation'!F:F,'EPA Export Aggregation'!$A:$A,$B84,'EPA Export Aggregation'!$D:$D,$A$1)*IF($A84="CH4",About!$D$58,IF($A84="N2O",About!$D$59,1))</f>
        <v>1.044494395E-2</v>
      </c>
      <c r="D84" s="436">
        <f>SUMIFS('EPA Export Aggregation'!G:G,'EPA Export Aggregation'!$A:$A,$B84,'EPA Export Aggregation'!$D:$D,$A$1)*IF($A84="CH4",About!$D$58,IF($A84="N2O",About!$D$59,1))</f>
        <v>1.044494395E-2</v>
      </c>
      <c r="E84" s="436">
        <f>SUMIFS('EPA Export Aggregation'!H:H,'EPA Export Aggregation'!$A:$A,$B84,'EPA Export Aggregation'!$D:$D,$A$1)*IF($A84="CH4",About!$D$58,IF($A84="N2O",About!$D$59,1))</f>
        <v>1.044494395E-2</v>
      </c>
      <c r="F84" s="436">
        <f>SUMIFS('EPA Export Aggregation'!I:I,'EPA Export Aggregation'!$A:$A,$B84,'EPA Export Aggregation'!$D:$D,$A$1)*IF($A84="CH4",About!$D$58,IF($A84="N2O",About!$D$59,1))</f>
        <v>1.3056179350000001E-2</v>
      </c>
      <c r="G84" s="436">
        <f>SUMIFS('EPA Export Aggregation'!J:J,'EPA Export Aggregation'!$A:$A,$B84,'EPA Export Aggregation'!$D:$D,$A$1)*IF($A84="CH4",About!$D$58,IF($A84="N2O",About!$D$59,1))</f>
        <v>1.436179705E-2</v>
      </c>
      <c r="H84" s="436">
        <f>SUMIFS('EPA Export Aggregation'!K:K,'EPA Export Aggregation'!$A:$A,$B84,'EPA Export Aggregation'!$D:$D,$A$1)*IF($A84="CH4",About!$D$58,IF($A84="N2O",About!$D$59,1))</f>
        <v>1.8047908349999999E-2</v>
      </c>
      <c r="I84" s="436">
        <f>SUMIFS('EPA Export Aggregation'!L:L,'EPA Export Aggregation'!$A:$A,$B84,'EPA Export Aggregation'!$D:$D,$A$1)*IF($A84="CH4",About!$D$58,IF($A84="N2O",About!$D$59,1))</f>
        <v>2.0041533199999999E-2</v>
      </c>
      <c r="J84" s="436">
        <f>SUMIFS('EPA Export Aggregation'!M:M,'EPA Export Aggregation'!$A:$A,$B84,'EPA Export Aggregation'!$D:$D,$A$1)*IF($A84="CH4",About!$D$58,IF($A84="N2O",About!$D$59,1))</f>
        <v>2.1179891999999999E-2</v>
      </c>
      <c r="K84" s="436">
        <f>SUMIFS('EPA Export Aggregation'!N:N,'EPA Export Aggregation'!$A:$A,$B84,'EPA Export Aggregation'!$D:$D,$A$1)*IF($A84="CH4",About!$D$58,IF($A84="N2O",About!$D$59,1))</f>
        <v>2.5970275349999999E-2</v>
      </c>
      <c r="L84" s="436">
        <f>SUMIFS('EPA Export Aggregation'!O:O,'EPA Export Aggregation'!$A:$A,$B84,'EPA Export Aggregation'!$D:$D,$A$1)*IF($A84="CH4",About!$D$58,IF($A84="N2O",About!$D$59,1))</f>
        <v>2.6353583850000001E-2</v>
      </c>
      <c r="M84" s="436">
        <f>SUMIFS('EPA Export Aggregation'!P:P,'EPA Export Aggregation'!$A:$A,$B84,'EPA Export Aggregation'!$D:$D,$A$1)*IF($A84="CH4",About!$D$58,IF($A84="N2O",About!$D$59,1))</f>
        <v>2.1300313049999998E-2</v>
      </c>
      <c r="N84" s="436">
        <f>SUMIFS('EPA Export Aggregation'!Q:Q,'EPA Export Aggregation'!$A:$A,$B84,'EPA Export Aggregation'!$D:$D,$A$1)*IF($A84="CH4",About!$D$58,IF($A84="N2O",About!$D$59,1))</f>
        <v>1.4482401400000001E-2</v>
      </c>
      <c r="O84" s="436">
        <f>SUMIFS('EPA Export Aggregation'!R:R,'EPA Export Aggregation'!$A:$A,$B84,'EPA Export Aggregation'!$D:$D,$A$1)*IF($A84="CH4",About!$D$58,IF($A84="N2O",About!$D$59,1))</f>
        <v>1.2854784350000001E-2</v>
      </c>
      <c r="P84" s="436">
        <f>SUMIFS('EPA Export Aggregation'!S:S,'EPA Export Aggregation'!$A:$A,$B84,'EPA Export Aggregation'!$D:$D,$A$1)*IF($A84="CH4",About!$D$58,IF($A84="N2O",About!$D$59,1))</f>
        <v>1.5486288500000001E-2</v>
      </c>
      <c r="Q84" s="436">
        <f>SUMIFS('EPA Export Aggregation'!T:T,'EPA Export Aggregation'!$A:$A,$B84,'EPA Export Aggregation'!$D:$D,$A$1)*IF($A84="CH4",About!$D$58,IF($A84="N2O",About!$D$59,1))</f>
        <v>1.486582975E-2</v>
      </c>
      <c r="R84" s="436">
        <f>SUMIFS('EPA Export Aggregation'!U:U,'EPA Export Aggregation'!$A:$A,$B84,'EPA Export Aggregation'!$D:$D,$A$1)*IF($A84="CH4",About!$D$58,IF($A84="N2O",About!$D$59,1))</f>
        <v>1.6165335100000001E-2</v>
      </c>
      <c r="S84" s="436">
        <f>SUMIFS('EPA Export Aggregation'!V:V,'EPA Export Aggregation'!$A:$A,$B84,'EPA Export Aggregation'!$D:$D,$A$1)*IF($A84="CH4",About!$D$58,IF($A84="N2O",About!$D$59,1))</f>
        <v>1.5698235000000001E-2</v>
      </c>
      <c r="T84" s="436">
        <f>SUMIFS('EPA Export Aggregation'!W:W,'EPA Export Aggregation'!$A:$A,$B84,'EPA Export Aggregation'!$D:$D,$A$1)*IF($A84="CH4",About!$D$58,IF($A84="N2O",About!$D$59,1))</f>
        <v>1.2630357E-2</v>
      </c>
      <c r="U84" s="436">
        <f>SUMIFS('EPA Export Aggregation'!X:X,'EPA Export Aggregation'!$A:$A,$B84,'EPA Export Aggregation'!$D:$D,$A$1)*IF($A84="CH4",About!$D$58,IF($A84="N2O",About!$D$59,1))</f>
        <v>1.1598187649999999E-2</v>
      </c>
      <c r="V84" s="436">
        <f>SUMIFS('EPA Export Aggregation'!Y:Y,'EPA Export Aggregation'!$A:$A,$B84,'EPA Export Aggregation'!$D:$D,$A$1)*IF($A84="CH4",About!$D$58,IF($A84="N2O",About!$D$59,1))</f>
        <v>9.0424804000000004E-3</v>
      </c>
      <c r="W84" s="436">
        <f>SUMIFS('EPA Export Aggregation'!Z:Z,'EPA Export Aggregation'!$A:$A,$B84,'EPA Export Aggregation'!$D:$D,$A$1)*IF($A84="CH4",About!$D$58,IF($A84="N2O",About!$D$59,1))</f>
        <v>1.19479123E-2</v>
      </c>
      <c r="X84" s="436">
        <f>SUMIFS('EPA Export Aggregation'!AA:AA,'EPA Export Aggregation'!$A:$A,$B84,'EPA Export Aggregation'!$D:$D,$A$1)*IF($A84="CH4",About!$D$58,IF($A84="N2O",About!$D$59,1))</f>
        <v>4.5714383150000003E-2</v>
      </c>
      <c r="Y84" s="436">
        <f>SUMIFS('EPA Export Aggregation'!AB:AB,'EPA Export Aggregation'!$A:$A,$B84,'EPA Export Aggregation'!$D:$D,$A$1)*IF($A84="CH4",About!$D$58,IF($A84="N2O",About!$D$59,1))</f>
        <v>5.4412903450000001E-2</v>
      </c>
      <c r="Z84" s="436">
        <f>SUMIFS('EPA Export Aggregation'!AC:AC,'EPA Export Aggregation'!$A:$A,$B84,'EPA Export Aggregation'!$D:$D,$A$1)*IF($A84="CH4",About!$D$58,IF($A84="N2O",About!$D$59,1))</f>
        <v>5.33415972E-2</v>
      </c>
      <c r="AA84" s="436">
        <f>SUMIFS('EPA Export Aggregation'!AD:AD,'EPA Export Aggregation'!$A:$A,$B84,'EPA Export Aggregation'!$D:$D,$A$1)*IF($A84="CH4",About!$D$58,IF($A84="N2O",About!$D$59,1))</f>
        <v>4.5458444649999999E-2</v>
      </c>
      <c r="AB84" s="436">
        <f>SUMIFS('EPA Export Aggregation'!AE:AE,'EPA Export Aggregation'!$A:$A,$B84,'EPA Export Aggregation'!$D:$D,$A$1)*IF($A84="CH4",About!$D$58,IF($A84="N2O",About!$D$59,1))</f>
        <v>4.0416552549999998E-2</v>
      </c>
      <c r="AC84" s="436">
        <f>SUMIFS('EPA Export Aggregation'!AF:AF,'EPA Export Aggregation'!$A:$A,$B84,'EPA Export Aggregation'!$D:$D,$A$1)*IF($A84="CH4",About!$D$58,IF($A84="N2O",About!$D$59,1))</f>
        <v>4.04099843E-2</v>
      </c>
      <c r="AD84" s="436">
        <f>SUMIFS('EPA Export Aggregation'!AG:AG,'EPA Export Aggregation'!$A:$A,$B84,'EPA Export Aggregation'!$D:$D,$A$1)*IF($A84="CH4",About!$D$58,IF($A84="N2O",About!$D$59,1))</f>
        <v>2.3133463449999999E-2</v>
      </c>
      <c r="AE84" s="436">
        <f>SUMIFS('EPA Export Aggregation'!AH:AH,'EPA Export Aggregation'!$A:$A,$B84,'EPA Export Aggregation'!$D:$D,$A$1)*IF($A84="CH4",About!$D$58,IF($A84="N2O",About!$D$59,1))</f>
        <v>1.4353059749999999E-2</v>
      </c>
      <c r="AF84" s="436">
        <f>SUMIFS('EPA Export Aggregation'!AI:AI,'EPA Export Aggregation'!$A:$A,$B84,'EPA Export Aggregation'!$D:$D,$A$1)*IF($A84="CH4",About!$D$58,IF($A84="N2O",About!$D$59,1))</f>
        <v>1.6576827150000001E-2</v>
      </c>
      <c r="AG84" s="436">
        <f>SUMIFS('EPA Export Aggregation'!AJ:AJ,'EPA Export Aggregation'!$A:$A,$B84,'EPA Export Aggregation'!$D:$D,$A$1)*IF($A84="CH4",About!$D$58,IF($A84="N2O",About!$D$59,1))</f>
        <v>1.9680921000000001E-2</v>
      </c>
      <c r="AH84" s="436">
        <f>SUMIFS('EPA Export Aggregation'!AK:AK,'EPA Export Aggregation'!$A:$A,$B84,'EPA Export Aggregation'!$D:$D,$A$1)*IF($A84="CH4",About!$D$58,IF($A84="N2O",About!$D$59,1))</f>
        <v>1.6177616200000002E-2</v>
      </c>
    </row>
    <row r="85" spans="1:34" x14ac:dyDescent="0.2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2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25">
      <c r="A87" s="435" t="s">
        <v>4336</v>
      </c>
      <c r="B87" s="408" t="s">
        <v>4319</v>
      </c>
      <c r="C87" s="436">
        <f>SUMIFS('EPA Export Aggregation'!F:F,'EPA Export Aggregation'!$A:$A,$B87,'EPA Export Aggregation'!$D:$D,$A$1)*IF($A87="CH4",About!$D$58,IF($A87="N2O",About!$D$59,1))</f>
        <v>9.1733774999999999E-4</v>
      </c>
      <c r="D87" s="436">
        <f>SUMIFS('EPA Export Aggregation'!$F:$F,'EPA Export Aggregation'!$A:$A,$B87,'EPA Export Aggregation'!$D:$D,$A$1)*IF($A87="CH4",About!$D$58,IF($A87="N2O",About!$D$59,1))</f>
        <v>9.1733774999999999E-4</v>
      </c>
      <c r="E87" s="436">
        <f>SUMIFS('EPA Export Aggregation'!$F:$F,'EPA Export Aggregation'!$A:$A,$B87,'EPA Export Aggregation'!$D:$D,$A$1)*IF($A87="CH4",About!$D$58,IF($A87="N2O",About!$D$59,1))</f>
        <v>9.1733774999999999E-4</v>
      </c>
      <c r="F87" s="436">
        <f>SUMIFS('EPA Export Aggregation'!$F:$F,'EPA Export Aggregation'!$A:$A,$B87,'EPA Export Aggregation'!$D:$D,$A$1)*IF($A87="CH4",About!$D$58,IF($A87="N2O",About!$D$59,1))</f>
        <v>9.1733774999999999E-4</v>
      </c>
      <c r="G87" s="436">
        <f>SUMIFS('EPA Export Aggregation'!$F:$F,'EPA Export Aggregation'!$A:$A,$B87,'EPA Export Aggregation'!$D:$D,$A$1)*IF($A87="CH4",About!$D$58,IF($A87="N2O",About!$D$59,1))</f>
        <v>9.1733774999999999E-4</v>
      </c>
      <c r="H87" s="436">
        <f>SUMIFS('EPA Export Aggregation'!$F:$F,'EPA Export Aggregation'!$A:$A,$B87,'EPA Export Aggregation'!$D:$D,$A$1)*IF($A87="CH4",About!$D$58,IF($A87="N2O",About!$D$59,1))</f>
        <v>9.1733774999999999E-4</v>
      </c>
      <c r="I87" s="436">
        <f>SUMIFS('EPA Export Aggregation'!$F:$F,'EPA Export Aggregation'!$A:$A,$B87,'EPA Export Aggregation'!$D:$D,$A$1)*IF($A87="CH4",About!$D$58,IF($A87="N2O",About!$D$59,1))</f>
        <v>9.1733774999999999E-4</v>
      </c>
      <c r="J87" s="436">
        <f>SUMIFS('EPA Export Aggregation'!$F:$F,'EPA Export Aggregation'!$A:$A,$B87,'EPA Export Aggregation'!$D:$D,$A$1)*IF($A87="CH4",About!$D$58,IF($A87="N2O",About!$D$59,1))</f>
        <v>9.1733774999999999E-4</v>
      </c>
      <c r="K87" s="436">
        <f>SUMIFS('EPA Export Aggregation'!$F:$F,'EPA Export Aggregation'!$A:$A,$B87,'EPA Export Aggregation'!$D:$D,$A$1)*IF($A87="CH4",About!$D$58,IF($A87="N2O",About!$D$59,1))</f>
        <v>9.1733774999999999E-4</v>
      </c>
      <c r="L87" s="436">
        <f>SUMIFS('EPA Export Aggregation'!$F:$F,'EPA Export Aggregation'!$A:$A,$B87,'EPA Export Aggregation'!$D:$D,$A$1)*IF($A87="CH4",About!$D$58,IF($A87="N2O",About!$D$59,1))</f>
        <v>9.1733774999999999E-4</v>
      </c>
      <c r="M87" s="436">
        <f>SUMIFS('EPA Export Aggregation'!$F:$F,'EPA Export Aggregation'!$A:$A,$B87,'EPA Export Aggregation'!$D:$D,$A$1)*IF($A87="CH4",About!$D$58,IF($A87="N2O",About!$D$59,1))</f>
        <v>9.1733774999999999E-4</v>
      </c>
      <c r="N87" s="436">
        <f>SUMIFS('EPA Export Aggregation'!$F:$F,'EPA Export Aggregation'!$A:$A,$B87,'EPA Export Aggregation'!$D:$D,$A$1)*IF($A87="CH4",About!$D$58,IF($A87="N2O",About!$D$59,1))</f>
        <v>9.1733774999999999E-4</v>
      </c>
      <c r="O87" s="436">
        <f>SUMIFS('EPA Export Aggregation'!$F:$F,'EPA Export Aggregation'!$A:$A,$B87,'EPA Export Aggregation'!$D:$D,$A$1)*IF($A87="CH4",About!$D$58,IF($A87="N2O",About!$D$59,1))</f>
        <v>9.1733774999999999E-4</v>
      </c>
      <c r="P87" s="436">
        <f>SUMIFS('EPA Export Aggregation'!$F:$F,'EPA Export Aggregation'!$A:$A,$B87,'EPA Export Aggregation'!$D:$D,$A$1)*IF($A87="CH4",About!$D$58,IF($A87="N2O",About!$D$59,1))</f>
        <v>9.1733774999999999E-4</v>
      </c>
      <c r="Q87" s="436">
        <f>SUMIFS('EPA Export Aggregation'!$F:$F,'EPA Export Aggregation'!$A:$A,$B87,'EPA Export Aggregation'!$D:$D,$A$1)*IF($A87="CH4",About!$D$58,IF($A87="N2O",About!$D$59,1))</f>
        <v>9.1733774999999999E-4</v>
      </c>
      <c r="R87" s="436">
        <f>SUMIFS('EPA Export Aggregation'!$F:$F,'EPA Export Aggregation'!$A:$A,$B87,'EPA Export Aggregation'!$D:$D,$A$1)*IF($A87="CH4",About!$D$58,IF($A87="N2O",About!$D$59,1))</f>
        <v>9.1733774999999999E-4</v>
      </c>
      <c r="S87" s="436">
        <f>SUMIFS('EPA Export Aggregation'!$F:$F,'EPA Export Aggregation'!$A:$A,$B87,'EPA Export Aggregation'!$D:$D,$A$1)*IF($A87="CH4",About!$D$58,IF($A87="N2O",About!$D$59,1))</f>
        <v>9.1733774999999999E-4</v>
      </c>
      <c r="T87" s="436">
        <f>SUMIFS('EPA Export Aggregation'!$F:$F,'EPA Export Aggregation'!$A:$A,$B87,'EPA Export Aggregation'!$D:$D,$A$1)*IF($A87="CH4",About!$D$58,IF($A87="N2O",About!$D$59,1))</f>
        <v>9.1733774999999999E-4</v>
      </c>
      <c r="U87" s="436">
        <f>SUMIFS('EPA Export Aggregation'!$F:$F,'EPA Export Aggregation'!$A:$A,$B87,'EPA Export Aggregation'!$D:$D,$A$1)*IF($A87="CH4",About!$D$58,IF($A87="N2O",About!$D$59,1))</f>
        <v>9.1733774999999999E-4</v>
      </c>
      <c r="V87" s="436">
        <f>SUMIFS('EPA Export Aggregation'!$F:$F,'EPA Export Aggregation'!$A:$A,$B87,'EPA Export Aggregation'!$D:$D,$A$1)*IF($A87="CH4",About!$D$58,IF($A87="N2O",About!$D$59,1))</f>
        <v>9.1733774999999999E-4</v>
      </c>
      <c r="W87" s="436">
        <f>SUMIFS('EPA Export Aggregation'!$F:$F,'EPA Export Aggregation'!$A:$A,$B87,'EPA Export Aggregation'!$D:$D,$A$1)*IF($A87="CH4",About!$D$58,IF($A87="N2O",About!$D$59,1))</f>
        <v>9.1733774999999999E-4</v>
      </c>
      <c r="X87" s="436">
        <f>SUMIFS('EPA Export Aggregation'!$F:$F,'EPA Export Aggregation'!$A:$A,$B87,'EPA Export Aggregation'!$D:$D,$A$1)*IF($A87="CH4",About!$D$58,IF($A87="N2O",About!$D$59,1))</f>
        <v>9.1733774999999999E-4</v>
      </c>
      <c r="Y87" s="436">
        <f>SUMIFS('EPA Export Aggregation'!$F:$F,'EPA Export Aggregation'!$A:$A,$B87,'EPA Export Aggregation'!$D:$D,$A$1)*IF($A87="CH4",About!$D$58,IF($A87="N2O",About!$D$59,1))</f>
        <v>9.1733774999999999E-4</v>
      </c>
      <c r="Z87" s="436">
        <f>SUMIFS('EPA Export Aggregation'!$F:$F,'EPA Export Aggregation'!$A:$A,$B87,'EPA Export Aggregation'!$D:$D,$A$1)*IF($A87="CH4",About!$D$58,IF($A87="N2O",About!$D$59,1))</f>
        <v>9.1733774999999999E-4</v>
      </c>
      <c r="AA87" s="436">
        <f>SUMIFS('EPA Export Aggregation'!$F:$F,'EPA Export Aggregation'!$A:$A,$B87,'EPA Export Aggregation'!$D:$D,$A$1)*IF($A87="CH4",About!$D$58,IF($A87="N2O",About!$D$59,1))</f>
        <v>9.1733774999999999E-4</v>
      </c>
      <c r="AB87" s="436">
        <f>SUMIFS('EPA Export Aggregation'!$F:$F,'EPA Export Aggregation'!$A:$A,$B87,'EPA Export Aggregation'!$D:$D,$A$1)*IF($A87="CH4",About!$D$58,IF($A87="N2O",About!$D$59,1))</f>
        <v>9.1733774999999999E-4</v>
      </c>
      <c r="AC87" s="436">
        <f>SUMIFS('EPA Export Aggregation'!$F:$F,'EPA Export Aggregation'!$A:$A,$B87,'EPA Export Aggregation'!$D:$D,$A$1)*IF($A87="CH4",About!$D$58,IF($A87="N2O",About!$D$59,1))</f>
        <v>9.1733774999999999E-4</v>
      </c>
      <c r="AD87" s="436">
        <f>SUMIFS('EPA Export Aggregation'!$F:$F,'EPA Export Aggregation'!$A:$A,$B87,'EPA Export Aggregation'!$D:$D,$A$1)*IF($A87="CH4",About!$D$58,IF($A87="N2O",About!$D$59,1))</f>
        <v>9.1733774999999999E-4</v>
      </c>
      <c r="AE87" s="436">
        <f>SUMIFS('EPA Export Aggregation'!$F:$F,'EPA Export Aggregation'!$A:$A,$B87,'EPA Export Aggregation'!$D:$D,$A$1)*IF($A87="CH4",About!$D$58,IF($A87="N2O",About!$D$59,1))</f>
        <v>9.1733774999999999E-4</v>
      </c>
      <c r="AF87" s="436">
        <f>SUMIFS('EPA Export Aggregation'!$F:$F,'EPA Export Aggregation'!$A:$A,$B87,'EPA Export Aggregation'!$D:$D,$A$1)*IF($A87="CH4",About!$D$58,IF($A87="N2O",About!$D$59,1))</f>
        <v>9.1733774999999999E-4</v>
      </c>
      <c r="AG87" s="436">
        <f>SUMIFS('EPA Export Aggregation'!$F:$F,'EPA Export Aggregation'!$A:$A,$B87,'EPA Export Aggregation'!$D:$D,$A$1)*IF($A87="CH4",About!$D$58,IF($A87="N2O",About!$D$59,1))</f>
        <v>9.1733774999999999E-4</v>
      </c>
      <c r="AH87" s="436">
        <f>SUMIFS('EPA Export Aggregation'!$F:$F,'EPA Export Aggregation'!$A:$A,$B87,'EPA Export Aggregation'!$D:$D,$A$1)*IF($A87="CH4",About!$D$58,IF($A87="N2O",About!$D$59,1))</f>
        <v>9.1733774999999999E-4</v>
      </c>
    </row>
    <row r="88" spans="1:34" x14ac:dyDescent="0.25">
      <c r="B88" s="408"/>
    </row>
    <row r="89" spans="1:34" x14ac:dyDescent="0.25">
      <c r="B89" s="408"/>
    </row>
    <row r="90" spans="1:34" x14ac:dyDescent="0.25">
      <c r="B90" s="408"/>
    </row>
    <row r="91" spans="1:34" x14ac:dyDescent="0.25">
      <c r="B91" s="408"/>
    </row>
    <row r="92" spans="1:34" x14ac:dyDescent="0.2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9"/>
      <c r="C1" s="189"/>
      <c r="D1" s="189"/>
      <c r="E1" s="3"/>
    </row>
    <row r="2" spans="1:8" ht="15.75" x14ac:dyDescent="0.25">
      <c r="A2" s="529" t="s">
        <v>477</v>
      </c>
      <c r="B2" s="529"/>
      <c r="C2" s="200"/>
      <c r="D2" s="200"/>
      <c r="E2" s="200"/>
      <c r="F2" s="200"/>
      <c r="G2" s="200"/>
      <c r="H2" s="46" t="s">
        <v>478</v>
      </c>
    </row>
    <row r="3" spans="1:8" ht="15.75" x14ac:dyDescent="0.25">
      <c r="A3" s="200" t="s">
        <v>723</v>
      </c>
      <c r="B3" s="200"/>
      <c r="C3" s="200"/>
      <c r="D3" s="200"/>
      <c r="E3" s="200"/>
      <c r="F3" s="200"/>
      <c r="G3" s="200"/>
      <c r="H3" s="46" t="s">
        <v>3402</v>
      </c>
    </row>
    <row r="4" spans="1:8" x14ac:dyDescent="0.25">
      <c r="A4" s="201"/>
      <c r="B4" s="201"/>
      <c r="C4" s="201"/>
      <c r="D4" s="201"/>
      <c r="E4" s="201"/>
      <c r="F4" s="201"/>
      <c r="G4" s="46"/>
      <c r="H4" s="46" t="s">
        <v>479</v>
      </c>
    </row>
    <row r="5" spans="1:8" x14ac:dyDescent="0.25">
      <c r="A5" s="201"/>
      <c r="B5" s="201"/>
      <c r="C5" s="201"/>
      <c r="D5" s="201"/>
      <c r="E5" s="201"/>
      <c r="F5" s="201"/>
      <c r="G5" s="201"/>
      <c r="H5" s="201"/>
    </row>
    <row r="6" spans="1:8" x14ac:dyDescent="0.25">
      <c r="A6" s="534" t="s">
        <v>480</v>
      </c>
      <c r="B6" s="247" t="s">
        <v>481</v>
      </c>
      <c r="C6" s="247" t="s">
        <v>482</v>
      </c>
      <c r="D6" s="247" t="s">
        <v>483</v>
      </c>
      <c r="E6" s="247" t="s">
        <v>484</v>
      </c>
      <c r="F6" s="247" t="s">
        <v>485</v>
      </c>
      <c r="G6" s="247" t="s">
        <v>486</v>
      </c>
      <c r="H6" s="247" t="s">
        <v>487</v>
      </c>
    </row>
    <row r="7" spans="1:8" ht="15.75" thickBot="1" x14ac:dyDescent="0.3">
      <c r="A7" s="535"/>
      <c r="B7" s="536" t="s">
        <v>488</v>
      </c>
      <c r="C7" s="537"/>
      <c r="D7" s="537"/>
      <c r="E7" s="537"/>
      <c r="F7" s="537"/>
      <c r="G7" s="537"/>
      <c r="H7" s="538"/>
    </row>
    <row r="8" spans="1:8" ht="15.75" thickTop="1" x14ac:dyDescent="0.2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2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2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2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2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25">
      <c r="A13" s="252" t="s">
        <v>495</v>
      </c>
      <c r="B13" s="249">
        <v>45783.983149465937</v>
      </c>
      <c r="C13" s="249">
        <v>1.37229551691322</v>
      </c>
      <c r="D13" s="249">
        <v>0.19110373131999001</v>
      </c>
      <c r="E13" s="253" t="s">
        <v>496</v>
      </c>
      <c r="F13" s="253" t="s">
        <v>496</v>
      </c>
      <c r="G13" s="253" t="s">
        <v>496</v>
      </c>
      <c r="H13" s="253" t="s">
        <v>496</v>
      </c>
    </row>
    <row r="14" spans="1:8" x14ac:dyDescent="0.2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25">
      <c r="A15" s="252" t="s">
        <v>498</v>
      </c>
      <c r="B15" s="249">
        <v>14978.572362155866</v>
      </c>
      <c r="C15" s="249">
        <v>0.23835740177008</v>
      </c>
      <c r="D15" s="249">
        <v>5.0815371746130003E-2</v>
      </c>
      <c r="E15" s="253" t="s">
        <v>496</v>
      </c>
      <c r="F15" s="253" t="s">
        <v>496</v>
      </c>
      <c r="G15" s="253" t="s">
        <v>496</v>
      </c>
      <c r="H15" s="253" t="s">
        <v>496</v>
      </c>
    </row>
    <row r="16" spans="1:8" x14ac:dyDescent="0.25">
      <c r="A16" s="252" t="s">
        <v>499</v>
      </c>
      <c r="B16" s="249">
        <v>5057.2748720254449</v>
      </c>
      <c r="C16" s="249">
        <v>0.25516926930848</v>
      </c>
      <c r="D16" s="249">
        <v>3.8004328346280002E-2</v>
      </c>
      <c r="E16" s="253" t="s">
        <v>496</v>
      </c>
      <c r="F16" s="253" t="s">
        <v>496</v>
      </c>
      <c r="G16" s="253" t="s">
        <v>496</v>
      </c>
      <c r="H16" s="253" t="s">
        <v>496</v>
      </c>
    </row>
    <row r="17" spans="1:8" x14ac:dyDescent="0.25">
      <c r="A17" s="252" t="s">
        <v>500</v>
      </c>
      <c r="B17" s="249">
        <v>67269.957813983725</v>
      </c>
      <c r="C17" s="249">
        <v>1.85662734289529</v>
      </c>
      <c r="D17" s="249">
        <v>0.29458061428601001</v>
      </c>
      <c r="E17" s="253" t="s">
        <v>496</v>
      </c>
      <c r="F17" s="253" t="s">
        <v>496</v>
      </c>
      <c r="G17" s="253" t="s">
        <v>496</v>
      </c>
      <c r="H17" s="253" t="s">
        <v>496</v>
      </c>
    </row>
    <row r="18" spans="1:8" x14ac:dyDescent="0.25">
      <c r="A18" s="252" t="s">
        <v>501</v>
      </c>
      <c r="B18" s="249">
        <v>45070.579654334128</v>
      </c>
      <c r="C18" s="249">
        <v>3.0283235843053902</v>
      </c>
      <c r="D18" s="249">
        <v>0.52839203850651995</v>
      </c>
      <c r="E18" s="253" t="s">
        <v>496</v>
      </c>
      <c r="F18" s="253" t="s">
        <v>496</v>
      </c>
      <c r="G18" s="253" t="s">
        <v>496</v>
      </c>
      <c r="H18" s="253" t="s">
        <v>496</v>
      </c>
    </row>
    <row r="19" spans="1:8" x14ac:dyDescent="0.25">
      <c r="A19" s="252" t="s">
        <v>502</v>
      </c>
      <c r="B19" s="249">
        <v>46357.764227420019</v>
      </c>
      <c r="C19" s="249">
        <v>3.41919088614388</v>
      </c>
      <c r="D19" s="249">
        <v>0.52415757023381004</v>
      </c>
      <c r="E19" s="253" t="s">
        <v>496</v>
      </c>
      <c r="F19" s="253" t="s">
        <v>496</v>
      </c>
      <c r="G19" s="253" t="s">
        <v>496</v>
      </c>
      <c r="H19" s="253" t="s">
        <v>496</v>
      </c>
    </row>
    <row r="20" spans="1:8" x14ac:dyDescent="0.25">
      <c r="A20" s="252" t="s">
        <v>503</v>
      </c>
      <c r="B20" s="249">
        <v>36302.033778109631</v>
      </c>
      <c r="C20" s="249">
        <v>2.4295382607283198</v>
      </c>
      <c r="D20" s="249">
        <v>0.36471649490099001</v>
      </c>
      <c r="E20" s="253" t="s">
        <v>496</v>
      </c>
      <c r="F20" s="253" t="s">
        <v>496</v>
      </c>
      <c r="G20" s="253" t="s">
        <v>496</v>
      </c>
      <c r="H20" s="253" t="s">
        <v>496</v>
      </c>
    </row>
    <row r="21" spans="1:8" x14ac:dyDescent="0.2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2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2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2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2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2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75" thickBot="1" x14ac:dyDescent="0.3">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75" thickTop="1" x14ac:dyDescent="0.2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2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2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25">
      <c r="A31" s="252" t="s">
        <v>513</v>
      </c>
      <c r="B31" s="249">
        <v>257.90976890459297</v>
      </c>
      <c r="C31" s="249">
        <v>1.300499353749E-2</v>
      </c>
      <c r="D31" s="249">
        <v>1.87845249299E-3</v>
      </c>
      <c r="E31" s="253" t="s">
        <v>496</v>
      </c>
      <c r="F31" s="253" t="s">
        <v>496</v>
      </c>
      <c r="G31" s="253" t="s">
        <v>496</v>
      </c>
      <c r="H31" s="253" t="s">
        <v>496</v>
      </c>
    </row>
    <row r="32" spans="1:8" x14ac:dyDescent="0.2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2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25">
      <c r="A34" s="252" t="s">
        <v>515</v>
      </c>
      <c r="B34" s="249">
        <v>28046.5637376296</v>
      </c>
      <c r="C34" s="249">
        <v>0.48826677857</v>
      </c>
      <c r="D34" s="249">
        <v>0.78160963399831995</v>
      </c>
      <c r="E34" s="253" t="s">
        <v>494</v>
      </c>
      <c r="F34" s="253" t="s">
        <v>494</v>
      </c>
      <c r="G34" s="253" t="s">
        <v>494</v>
      </c>
      <c r="H34" s="253" t="s">
        <v>494</v>
      </c>
    </row>
    <row r="35" spans="1:8" x14ac:dyDescent="0.2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25">
      <c r="A36" s="254" t="s">
        <v>518</v>
      </c>
      <c r="B36" s="249">
        <v>4169.7141237857086</v>
      </c>
      <c r="C36" s="249">
        <v>2828.7193306107342</v>
      </c>
      <c r="D36" s="249" t="s">
        <v>494</v>
      </c>
      <c r="E36" s="249" t="s">
        <v>494</v>
      </c>
      <c r="F36" s="249" t="s">
        <v>494</v>
      </c>
      <c r="G36" s="249" t="s">
        <v>494</v>
      </c>
      <c r="H36" s="249" t="s">
        <v>494</v>
      </c>
    </row>
    <row r="37" spans="1:8" x14ac:dyDescent="0.25">
      <c r="A37" s="252" t="s">
        <v>520</v>
      </c>
      <c r="B37" s="249">
        <v>4169.7141237857086</v>
      </c>
      <c r="C37" s="249">
        <v>2828.7193306107342</v>
      </c>
      <c r="D37" s="253" t="s">
        <v>494</v>
      </c>
      <c r="E37" s="253" t="s">
        <v>494</v>
      </c>
      <c r="F37" s="253" t="s">
        <v>494</v>
      </c>
      <c r="G37" s="253" t="s">
        <v>494</v>
      </c>
      <c r="H37" s="258" t="s">
        <v>189</v>
      </c>
    </row>
    <row r="38" spans="1:8" x14ac:dyDescent="0.25">
      <c r="A38" s="252" t="s">
        <v>522</v>
      </c>
      <c r="B38" s="249" t="s">
        <v>496</v>
      </c>
      <c r="C38" s="249" t="s">
        <v>496</v>
      </c>
      <c r="D38" s="253" t="s">
        <v>494</v>
      </c>
      <c r="E38" s="253" t="s">
        <v>494</v>
      </c>
      <c r="F38" s="253" t="s">
        <v>494</v>
      </c>
      <c r="G38" s="253" t="s">
        <v>494</v>
      </c>
      <c r="H38" s="253" t="s">
        <v>494</v>
      </c>
    </row>
    <row r="39" spans="1:8" x14ac:dyDescent="0.25">
      <c r="A39" s="252" t="s">
        <v>3395</v>
      </c>
      <c r="B39" s="249" t="s">
        <v>523</v>
      </c>
      <c r="C39" s="249" t="s">
        <v>523</v>
      </c>
      <c r="D39" s="253" t="s">
        <v>494</v>
      </c>
      <c r="E39" s="249" t="s">
        <v>494</v>
      </c>
      <c r="F39" s="249" t="s">
        <v>494</v>
      </c>
      <c r="G39" s="249" t="s">
        <v>494</v>
      </c>
      <c r="H39" s="249" t="s">
        <v>494</v>
      </c>
    </row>
    <row r="40" spans="1:8" x14ac:dyDescent="0.2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25">
      <c r="A41" s="252" t="s">
        <v>525</v>
      </c>
      <c r="B41" s="249">
        <v>11998.333379274758</v>
      </c>
      <c r="C41" s="249">
        <v>1877.1194091493796</v>
      </c>
      <c r="D41" s="249">
        <v>3.5424165198090003E-2</v>
      </c>
      <c r="E41" s="253" t="s">
        <v>496</v>
      </c>
      <c r="F41" s="253" t="s">
        <v>496</v>
      </c>
      <c r="G41" s="253" t="s">
        <v>496</v>
      </c>
      <c r="H41" s="253" t="s">
        <v>496</v>
      </c>
    </row>
    <row r="42" spans="1:8" x14ac:dyDescent="0.25">
      <c r="A42" s="252" t="s">
        <v>526</v>
      </c>
      <c r="B42" s="249">
        <v>24946.827302109439</v>
      </c>
      <c r="C42" s="249">
        <v>7151.4450138200864</v>
      </c>
      <c r="D42" s="258" t="s">
        <v>189</v>
      </c>
      <c r="E42" s="258" t="s">
        <v>189</v>
      </c>
      <c r="F42" s="258" t="s">
        <v>189</v>
      </c>
      <c r="G42" s="253" t="s">
        <v>496</v>
      </c>
      <c r="H42" s="253" t="s">
        <v>496</v>
      </c>
    </row>
    <row r="43" spans="1:8" x14ac:dyDescent="0.25">
      <c r="A43" s="252" t="s">
        <v>527</v>
      </c>
      <c r="B43" s="249" t="s">
        <v>496</v>
      </c>
      <c r="C43" s="249" t="s">
        <v>496</v>
      </c>
      <c r="D43" s="249">
        <v>5.644611909326E-2</v>
      </c>
      <c r="E43" s="253" t="s">
        <v>496</v>
      </c>
      <c r="F43" s="253" t="s">
        <v>496</v>
      </c>
      <c r="G43" s="253" t="s">
        <v>496</v>
      </c>
      <c r="H43" s="253" t="s">
        <v>496</v>
      </c>
    </row>
    <row r="44" spans="1:8" x14ac:dyDescent="0.25">
      <c r="A44" s="252" t="s">
        <v>3396</v>
      </c>
      <c r="B44" s="249" t="s">
        <v>523</v>
      </c>
      <c r="C44" s="249" t="s">
        <v>523</v>
      </c>
      <c r="D44" s="249" t="s">
        <v>523</v>
      </c>
      <c r="E44" s="249">
        <v>208.89432174184356</v>
      </c>
      <c r="F44" s="249">
        <v>105.47180460606191</v>
      </c>
      <c r="G44" s="249">
        <v>355.97410702367489</v>
      </c>
      <c r="H44" s="249">
        <v>65.111291475618813</v>
      </c>
    </row>
    <row r="45" spans="1:8" x14ac:dyDescent="0.25">
      <c r="A45" s="259" t="s">
        <v>3397</v>
      </c>
      <c r="B45" s="249" t="s">
        <v>528</v>
      </c>
      <c r="C45" s="258" t="s">
        <v>189</v>
      </c>
      <c r="D45" s="258" t="s">
        <v>189</v>
      </c>
      <c r="E45" s="258" t="s">
        <v>189</v>
      </c>
      <c r="F45" s="258" t="s">
        <v>189</v>
      </c>
      <c r="G45" s="258" t="s">
        <v>189</v>
      </c>
      <c r="H45" s="258" t="s">
        <v>189</v>
      </c>
    </row>
    <row r="46" spans="1:8" x14ac:dyDescent="0.25">
      <c r="A46" s="254" t="s">
        <v>3398</v>
      </c>
      <c r="B46" s="249" t="s">
        <v>496</v>
      </c>
      <c r="C46" s="258" t="s">
        <v>189</v>
      </c>
      <c r="D46" s="258" t="s">
        <v>189</v>
      </c>
      <c r="E46" s="258" t="s">
        <v>189</v>
      </c>
      <c r="F46" s="258" t="s">
        <v>189</v>
      </c>
      <c r="G46" s="258" t="s">
        <v>189</v>
      </c>
      <c r="H46" s="258" t="s">
        <v>189</v>
      </c>
    </row>
    <row r="47" spans="1:8" x14ac:dyDescent="0.25">
      <c r="A47" s="254" t="s">
        <v>529</v>
      </c>
      <c r="B47" s="249" t="s">
        <v>496</v>
      </c>
      <c r="C47" s="258" t="s">
        <v>189</v>
      </c>
      <c r="D47" s="258" t="s">
        <v>189</v>
      </c>
      <c r="E47" s="258" t="s">
        <v>189</v>
      </c>
      <c r="F47" s="258" t="s">
        <v>189</v>
      </c>
      <c r="G47" s="258" t="s">
        <v>189</v>
      </c>
      <c r="H47" s="258" t="s">
        <v>189</v>
      </c>
    </row>
    <row r="48" spans="1:8" x14ac:dyDescent="0.25">
      <c r="A48" s="251" t="s">
        <v>530</v>
      </c>
      <c r="B48" s="249" t="s">
        <v>528</v>
      </c>
      <c r="C48" s="258" t="s">
        <v>189</v>
      </c>
      <c r="D48" s="258" t="s">
        <v>189</v>
      </c>
      <c r="E48" s="258" t="s">
        <v>189</v>
      </c>
      <c r="F48" s="258" t="s">
        <v>189</v>
      </c>
      <c r="G48" s="258" t="s">
        <v>189</v>
      </c>
      <c r="H48" s="258" t="s">
        <v>189</v>
      </c>
    </row>
    <row r="49" spans="1:8" x14ac:dyDescent="0.25">
      <c r="A49" s="259" t="s">
        <v>3399</v>
      </c>
      <c r="B49" s="258" t="s">
        <v>189</v>
      </c>
      <c r="C49" s="258" t="s">
        <v>189</v>
      </c>
      <c r="D49" s="258" t="s">
        <v>189</v>
      </c>
      <c r="E49" s="258" t="s">
        <v>189</v>
      </c>
      <c r="F49" s="258" t="s">
        <v>189</v>
      </c>
      <c r="G49" s="258" t="s">
        <v>189</v>
      </c>
      <c r="H49" s="258" t="s">
        <v>189</v>
      </c>
    </row>
    <row r="50" spans="1:8" x14ac:dyDescent="0.2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25">
      <c r="A51" s="260" t="s">
        <v>532</v>
      </c>
      <c r="B51" s="249">
        <v>60220.980376771418</v>
      </c>
      <c r="C51" s="249" t="s">
        <v>556</v>
      </c>
      <c r="D51" s="249">
        <v>1.8999282815821601</v>
      </c>
      <c r="E51" s="253">
        <v>237.49103519777046</v>
      </c>
      <c r="F51" s="253">
        <v>98.796270642272503</v>
      </c>
      <c r="G51" s="253">
        <v>14.819440596340881</v>
      </c>
      <c r="H51" s="253" t="s">
        <v>521</v>
      </c>
    </row>
    <row r="52" spans="1:8" x14ac:dyDescent="0.2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25">
      <c r="A53" s="251" t="s">
        <v>534</v>
      </c>
      <c r="B53" s="249" t="s">
        <v>496</v>
      </c>
      <c r="C53" s="249" t="s">
        <v>496</v>
      </c>
      <c r="D53" s="249" t="s">
        <v>496</v>
      </c>
      <c r="E53" s="253" t="s">
        <v>496</v>
      </c>
      <c r="F53" s="253" t="s">
        <v>496</v>
      </c>
      <c r="G53" s="253" t="s">
        <v>496</v>
      </c>
      <c r="H53" s="253" t="s">
        <v>521</v>
      </c>
    </row>
    <row r="54" spans="1:8" x14ac:dyDescent="0.25">
      <c r="A54" s="261" t="s">
        <v>3400</v>
      </c>
      <c r="B54" s="249">
        <v>230699.51036740557</v>
      </c>
      <c r="C54" s="258" t="s">
        <v>189</v>
      </c>
      <c r="D54" s="258" t="s">
        <v>189</v>
      </c>
      <c r="E54" s="258" t="s">
        <v>189</v>
      </c>
      <c r="F54" s="258" t="s">
        <v>189</v>
      </c>
      <c r="G54" s="258" t="s">
        <v>189</v>
      </c>
      <c r="H54" s="258" t="s">
        <v>189</v>
      </c>
    </row>
    <row r="55" spans="1:8" x14ac:dyDescent="0.25">
      <c r="A55" s="202" t="s">
        <v>3401</v>
      </c>
      <c r="B55" s="249" t="s">
        <v>556</v>
      </c>
      <c r="C55" s="258" t="s">
        <v>189</v>
      </c>
      <c r="D55" s="258" t="s">
        <v>189</v>
      </c>
      <c r="E55" s="258" t="s">
        <v>189</v>
      </c>
      <c r="F55" s="258" t="s">
        <v>189</v>
      </c>
      <c r="G55" s="258" t="s">
        <v>189</v>
      </c>
      <c r="H55" s="258" t="s">
        <v>189</v>
      </c>
    </row>
    <row r="56" spans="1:8" x14ac:dyDescent="0.25">
      <c r="A56" s="262" t="s">
        <v>535</v>
      </c>
      <c r="B56" s="253" t="s">
        <v>494</v>
      </c>
      <c r="C56" s="258" t="s">
        <v>189</v>
      </c>
      <c r="D56" s="258" t="s">
        <v>189</v>
      </c>
      <c r="E56" s="258" t="s">
        <v>189</v>
      </c>
      <c r="F56" s="258" t="s">
        <v>189</v>
      </c>
      <c r="G56" s="258" t="s">
        <v>189</v>
      </c>
      <c r="H56" s="258" t="s">
        <v>189</v>
      </c>
    </row>
    <row r="57" spans="1:8" x14ac:dyDescent="0.25">
      <c r="A57" s="262" t="s">
        <v>536</v>
      </c>
      <c r="B57" s="253" t="s">
        <v>494</v>
      </c>
      <c r="C57" s="258" t="s">
        <v>189</v>
      </c>
      <c r="D57" s="258" t="s">
        <v>189</v>
      </c>
      <c r="E57" s="258" t="s">
        <v>189</v>
      </c>
      <c r="F57" s="258" t="s">
        <v>189</v>
      </c>
      <c r="G57" s="258" t="s">
        <v>189</v>
      </c>
      <c r="H57" s="258" t="s">
        <v>189</v>
      </c>
    </row>
    <row r="58" spans="1:8" x14ac:dyDescent="0.25">
      <c r="C58" s="5"/>
      <c r="D58" s="5"/>
    </row>
    <row r="59" spans="1:8" x14ac:dyDescent="0.2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2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2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2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2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2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2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25">
      <c r="A66" s="47" t="s">
        <v>3123</v>
      </c>
      <c r="B66" s="48">
        <f>G375</f>
        <v>13282.915919456782</v>
      </c>
      <c r="C66" s="48">
        <f t="shared" ref="C66:D66" si="7">H375</f>
        <v>5.1948184495699996E-3</v>
      </c>
      <c r="D66" s="48">
        <f t="shared" si="7"/>
        <v>1.29867598133739</v>
      </c>
      <c r="E66" s="48"/>
      <c r="F66" s="48"/>
      <c r="G66" s="48"/>
      <c r="H66" s="48"/>
    </row>
    <row r="67" spans="1:10" ht="60" x14ac:dyDescent="0.25">
      <c r="A67" s="1" t="s">
        <v>3124</v>
      </c>
      <c r="B67" s="5"/>
      <c r="C67" s="5"/>
      <c r="D67" s="5"/>
      <c r="E67" s="5"/>
      <c r="F67" s="5"/>
      <c r="G67" s="5"/>
      <c r="H67" s="5"/>
    </row>
    <row r="68" spans="1:10" ht="15.75" thickBot="1" x14ac:dyDescent="0.3">
      <c r="B68" s="78"/>
      <c r="C68" s="78"/>
      <c r="D68" s="78"/>
      <c r="E68" s="78"/>
      <c r="F68" s="78"/>
      <c r="G68" s="78"/>
      <c r="H68" s="78"/>
    </row>
    <row r="69" spans="1:10" ht="15.75" x14ac:dyDescent="0.25">
      <c r="A69" s="539" t="s">
        <v>538</v>
      </c>
      <c r="B69" s="540"/>
      <c r="C69" s="203"/>
      <c r="D69" s="203"/>
      <c r="E69" s="203"/>
      <c r="F69" s="203"/>
      <c r="G69" s="203"/>
      <c r="H69" s="203"/>
      <c r="I69" s="51"/>
      <c r="J69" s="46" t="s">
        <v>478</v>
      </c>
    </row>
    <row r="70" spans="1:10" ht="15.75" x14ac:dyDescent="0.25">
      <c r="A70" s="45" t="s">
        <v>539</v>
      </c>
      <c r="B70" s="49"/>
      <c r="C70" s="50"/>
      <c r="D70" s="50"/>
      <c r="E70" s="50"/>
      <c r="F70" s="50"/>
      <c r="G70" s="50"/>
      <c r="H70" s="50"/>
      <c r="I70" s="51"/>
      <c r="J70" s="46" t="s">
        <v>3402</v>
      </c>
    </row>
    <row r="71" spans="1:10" ht="15.75" x14ac:dyDescent="0.25">
      <c r="A71" s="45"/>
      <c r="B71" s="49"/>
      <c r="C71" s="50"/>
      <c r="D71" s="50"/>
      <c r="E71" s="50"/>
      <c r="F71" s="50"/>
      <c r="G71" s="50"/>
      <c r="H71" s="46"/>
      <c r="I71" s="51"/>
      <c r="J71" s="46" t="s">
        <v>479</v>
      </c>
    </row>
    <row r="72" spans="1:10" x14ac:dyDescent="0.25">
      <c r="A72" s="541" t="s">
        <v>480</v>
      </c>
      <c r="B72" s="544" t="s">
        <v>540</v>
      </c>
      <c r="C72" s="545"/>
      <c r="D72" s="544" t="s">
        <v>541</v>
      </c>
      <c r="E72" s="546"/>
      <c r="F72" s="547"/>
      <c r="G72" s="544" t="s">
        <v>542</v>
      </c>
      <c r="H72" s="548"/>
      <c r="I72" s="548"/>
      <c r="J72" s="545"/>
    </row>
    <row r="73" spans="1:10" x14ac:dyDescent="0.25">
      <c r="A73" s="542"/>
      <c r="B73" s="549" t="s">
        <v>543</v>
      </c>
      <c r="C73" s="550"/>
      <c r="D73" s="553" t="s">
        <v>544</v>
      </c>
      <c r="E73" s="549" t="s">
        <v>482</v>
      </c>
      <c r="F73" s="550" t="s">
        <v>483</v>
      </c>
      <c r="G73" s="553" t="s">
        <v>545</v>
      </c>
      <c r="H73" s="553" t="s">
        <v>482</v>
      </c>
      <c r="I73" s="553" t="s">
        <v>483</v>
      </c>
      <c r="J73" s="243" t="s">
        <v>481</v>
      </c>
    </row>
    <row r="74" spans="1:10" x14ac:dyDescent="0.25">
      <c r="A74" s="542"/>
      <c r="B74" s="551"/>
      <c r="C74" s="552"/>
      <c r="D74" s="554"/>
      <c r="E74" s="551"/>
      <c r="F74" s="552"/>
      <c r="G74" s="555"/>
      <c r="H74" s="554"/>
      <c r="I74" s="554"/>
      <c r="J74" s="243" t="s">
        <v>546</v>
      </c>
    </row>
    <row r="75" spans="1:10" ht="15.75" thickBot="1" x14ac:dyDescent="0.3">
      <c r="A75" s="543"/>
      <c r="B75" s="246" t="s">
        <v>547</v>
      </c>
      <c r="C75" s="52" t="s">
        <v>548</v>
      </c>
      <c r="D75" s="52" t="s">
        <v>549</v>
      </c>
      <c r="E75" s="532" t="s">
        <v>550</v>
      </c>
      <c r="F75" s="533"/>
      <c r="G75" s="532" t="s">
        <v>488</v>
      </c>
      <c r="H75" s="530"/>
      <c r="I75" s="530"/>
      <c r="J75" s="531"/>
    </row>
    <row r="76" spans="1:10" ht="15.75" thickTop="1" x14ac:dyDescent="0.2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2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2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2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2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25">
      <c r="A81" s="263" t="s">
        <v>3236</v>
      </c>
      <c r="B81" s="299" t="s">
        <v>523</v>
      </c>
      <c r="C81" s="299" t="s">
        <v>552</v>
      </c>
      <c r="D81" s="299" t="s">
        <v>523</v>
      </c>
      <c r="E81" s="299" t="s">
        <v>523</v>
      </c>
      <c r="F81" s="299" t="s">
        <v>523</v>
      </c>
      <c r="G81" s="299" t="s">
        <v>523</v>
      </c>
      <c r="H81" s="299" t="s">
        <v>523</v>
      </c>
      <c r="I81" s="299" t="s">
        <v>523</v>
      </c>
      <c r="J81" s="299" t="s">
        <v>523</v>
      </c>
    </row>
    <row r="82" spans="1:10" x14ac:dyDescent="0.2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2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2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2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2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2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25">
      <c r="A88" s="265" t="s">
        <v>3236</v>
      </c>
      <c r="B88" s="299" t="s">
        <v>523</v>
      </c>
      <c r="C88" s="299" t="s">
        <v>552</v>
      </c>
      <c r="D88" s="299" t="s">
        <v>523</v>
      </c>
      <c r="E88" s="299" t="s">
        <v>523</v>
      </c>
      <c r="F88" s="299" t="s">
        <v>523</v>
      </c>
      <c r="G88" s="299" t="s">
        <v>523</v>
      </c>
      <c r="H88" s="299" t="s">
        <v>523</v>
      </c>
      <c r="I88" s="299" t="s">
        <v>523</v>
      </c>
      <c r="J88" s="299" t="s">
        <v>523</v>
      </c>
    </row>
    <row r="89" spans="1:10" x14ac:dyDescent="0.2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2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2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2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2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2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25">
      <c r="A95" s="265" t="s">
        <v>3236</v>
      </c>
      <c r="B95" s="299" t="s">
        <v>523</v>
      </c>
      <c r="C95" s="299" t="s">
        <v>552</v>
      </c>
      <c r="D95" s="299" t="s">
        <v>523</v>
      </c>
      <c r="E95" s="299" t="s">
        <v>523</v>
      </c>
      <c r="F95" s="299" t="s">
        <v>523</v>
      </c>
      <c r="G95" s="299" t="s">
        <v>523</v>
      </c>
      <c r="H95" s="299" t="s">
        <v>523</v>
      </c>
      <c r="I95" s="299" t="s">
        <v>523</v>
      </c>
      <c r="J95" s="299" t="s">
        <v>523</v>
      </c>
    </row>
    <row r="96" spans="1:10" x14ac:dyDescent="0.2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2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2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2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2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2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25">
      <c r="A102" s="268" t="s">
        <v>563</v>
      </c>
      <c r="B102" s="301" t="s">
        <v>523</v>
      </c>
      <c r="C102" s="299" t="s">
        <v>552</v>
      </c>
      <c r="D102" s="299" t="s">
        <v>523</v>
      </c>
      <c r="E102" s="299" t="s">
        <v>523</v>
      </c>
      <c r="F102" s="299" t="s">
        <v>523</v>
      </c>
      <c r="G102" s="301" t="s">
        <v>523</v>
      </c>
      <c r="H102" s="301" t="s">
        <v>523</v>
      </c>
      <c r="I102" s="301" t="s">
        <v>523</v>
      </c>
      <c r="J102" s="301" t="s">
        <v>523</v>
      </c>
    </row>
    <row r="103" spans="1:10" x14ac:dyDescent="0.2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2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25">
      <c r="A105" s="268" t="s">
        <v>559</v>
      </c>
      <c r="B105" s="301" t="s">
        <v>496</v>
      </c>
      <c r="C105" s="299" t="s">
        <v>552</v>
      </c>
      <c r="D105" s="299" t="s">
        <v>528</v>
      </c>
      <c r="E105" s="299" t="s">
        <v>496</v>
      </c>
      <c r="F105" s="299" t="s">
        <v>496</v>
      </c>
      <c r="G105" s="301" t="s">
        <v>496</v>
      </c>
      <c r="H105" s="301" t="s">
        <v>496</v>
      </c>
      <c r="I105" s="301" t="s">
        <v>496</v>
      </c>
      <c r="J105" s="301" t="s">
        <v>494</v>
      </c>
    </row>
    <row r="106" spans="1:10" x14ac:dyDescent="0.25">
      <c r="A106" s="268" t="s">
        <v>560</v>
      </c>
      <c r="B106" s="301" t="s">
        <v>496</v>
      </c>
      <c r="C106" s="299" t="s">
        <v>552</v>
      </c>
      <c r="D106" s="299" t="s">
        <v>528</v>
      </c>
      <c r="E106" s="299" t="s">
        <v>496</v>
      </c>
      <c r="F106" s="299" t="s">
        <v>496</v>
      </c>
      <c r="G106" s="301" t="s">
        <v>496</v>
      </c>
      <c r="H106" s="301" t="s">
        <v>496</v>
      </c>
      <c r="I106" s="301" t="s">
        <v>496</v>
      </c>
      <c r="J106" s="301" t="s">
        <v>494</v>
      </c>
    </row>
    <row r="107" spans="1:10" x14ac:dyDescent="0.25">
      <c r="A107" s="268" t="s">
        <v>561</v>
      </c>
      <c r="B107" s="301" t="s">
        <v>496</v>
      </c>
      <c r="C107" s="299" t="s">
        <v>552</v>
      </c>
      <c r="D107" s="299" t="s">
        <v>528</v>
      </c>
      <c r="E107" s="299" t="s">
        <v>496</v>
      </c>
      <c r="F107" s="299" t="s">
        <v>496</v>
      </c>
      <c r="G107" s="301" t="s">
        <v>496</v>
      </c>
      <c r="H107" s="301" t="s">
        <v>496</v>
      </c>
      <c r="I107" s="301" t="s">
        <v>496</v>
      </c>
      <c r="J107" s="301" t="s">
        <v>494</v>
      </c>
    </row>
    <row r="108" spans="1:10" x14ac:dyDescent="0.25">
      <c r="A108" s="268" t="s">
        <v>562</v>
      </c>
      <c r="B108" s="301" t="s">
        <v>496</v>
      </c>
      <c r="C108" s="299" t="s">
        <v>552</v>
      </c>
      <c r="D108" s="299" t="s">
        <v>528</v>
      </c>
      <c r="E108" s="299" t="s">
        <v>496</v>
      </c>
      <c r="F108" s="299" t="s">
        <v>496</v>
      </c>
      <c r="G108" s="301" t="s">
        <v>496</v>
      </c>
      <c r="H108" s="301" t="s">
        <v>496</v>
      </c>
      <c r="I108" s="301" t="s">
        <v>496</v>
      </c>
      <c r="J108" s="301" t="s">
        <v>494</v>
      </c>
    </row>
    <row r="109" spans="1:10" x14ac:dyDescent="0.25">
      <c r="A109" s="268" t="s">
        <v>563</v>
      </c>
      <c r="B109" s="301" t="s">
        <v>523</v>
      </c>
      <c r="C109" s="299" t="s">
        <v>552</v>
      </c>
      <c r="D109" s="299" t="s">
        <v>523</v>
      </c>
      <c r="E109" s="299" t="s">
        <v>523</v>
      </c>
      <c r="F109" s="299" t="s">
        <v>523</v>
      </c>
      <c r="G109" s="301" t="s">
        <v>523</v>
      </c>
      <c r="H109" s="301" t="s">
        <v>523</v>
      </c>
      <c r="I109" s="301" t="s">
        <v>523</v>
      </c>
      <c r="J109" s="301" t="s">
        <v>523</v>
      </c>
    </row>
    <row r="110" spans="1:10" x14ac:dyDescent="0.25">
      <c r="A110" s="268" t="s">
        <v>92</v>
      </c>
      <c r="B110" s="301" t="s">
        <v>496</v>
      </c>
      <c r="C110" s="299" t="s">
        <v>552</v>
      </c>
      <c r="D110" s="299" t="s">
        <v>528</v>
      </c>
      <c r="E110" s="299" t="s">
        <v>496</v>
      </c>
      <c r="F110" s="299" t="s">
        <v>496</v>
      </c>
      <c r="G110" s="301" t="s">
        <v>496</v>
      </c>
      <c r="H110" s="301" t="s">
        <v>496</v>
      </c>
      <c r="I110" s="301" t="s">
        <v>496</v>
      </c>
      <c r="J110" s="301" t="s">
        <v>494</v>
      </c>
    </row>
    <row r="111" spans="1:10" x14ac:dyDescent="0.2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25">
      <c r="A112" s="268" t="s">
        <v>559</v>
      </c>
      <c r="B112" s="301" t="s">
        <v>496</v>
      </c>
      <c r="C112" s="299" t="s">
        <v>552</v>
      </c>
      <c r="D112" s="299" t="s">
        <v>528</v>
      </c>
      <c r="E112" s="299" t="s">
        <v>496</v>
      </c>
      <c r="F112" s="299" t="s">
        <v>496</v>
      </c>
      <c r="G112" s="301" t="s">
        <v>496</v>
      </c>
      <c r="H112" s="301" t="s">
        <v>496</v>
      </c>
      <c r="I112" s="301" t="s">
        <v>496</v>
      </c>
      <c r="J112" s="301" t="s">
        <v>494</v>
      </c>
    </row>
    <row r="113" spans="1:10" x14ac:dyDescent="0.25">
      <c r="A113" s="268" t="s">
        <v>560</v>
      </c>
      <c r="B113" s="301" t="s">
        <v>496</v>
      </c>
      <c r="C113" s="299" t="s">
        <v>552</v>
      </c>
      <c r="D113" s="299" t="s">
        <v>528</v>
      </c>
      <c r="E113" s="299" t="s">
        <v>496</v>
      </c>
      <c r="F113" s="299" t="s">
        <v>496</v>
      </c>
      <c r="G113" s="301" t="s">
        <v>496</v>
      </c>
      <c r="H113" s="301" t="s">
        <v>496</v>
      </c>
      <c r="I113" s="301" t="s">
        <v>496</v>
      </c>
      <c r="J113" s="301" t="s">
        <v>494</v>
      </c>
    </row>
    <row r="114" spans="1:10" x14ac:dyDescent="0.25">
      <c r="A114" s="268" t="s">
        <v>561</v>
      </c>
      <c r="B114" s="301" t="s">
        <v>496</v>
      </c>
      <c r="C114" s="299" t="s">
        <v>552</v>
      </c>
      <c r="D114" s="299" t="s">
        <v>528</v>
      </c>
      <c r="E114" s="299" t="s">
        <v>496</v>
      </c>
      <c r="F114" s="299" t="s">
        <v>496</v>
      </c>
      <c r="G114" s="301" t="s">
        <v>496</v>
      </c>
      <c r="H114" s="301" t="s">
        <v>496</v>
      </c>
      <c r="I114" s="301" t="s">
        <v>496</v>
      </c>
      <c r="J114" s="301" t="s">
        <v>494</v>
      </c>
    </row>
    <row r="115" spans="1:10" x14ac:dyDescent="0.25">
      <c r="A115" s="268" t="s">
        <v>562</v>
      </c>
      <c r="B115" s="301" t="s">
        <v>496</v>
      </c>
      <c r="C115" s="299" t="s">
        <v>552</v>
      </c>
      <c r="D115" s="299" t="s">
        <v>528</v>
      </c>
      <c r="E115" s="299" t="s">
        <v>496</v>
      </c>
      <c r="F115" s="299" t="s">
        <v>496</v>
      </c>
      <c r="G115" s="301" t="s">
        <v>496</v>
      </c>
      <c r="H115" s="301" t="s">
        <v>496</v>
      </c>
      <c r="I115" s="301" t="s">
        <v>496</v>
      </c>
      <c r="J115" s="301" t="s">
        <v>494</v>
      </c>
    </row>
    <row r="116" spans="1:10" x14ac:dyDescent="0.25">
      <c r="A116" s="268" t="s">
        <v>563</v>
      </c>
      <c r="B116" s="301" t="s">
        <v>523</v>
      </c>
      <c r="C116" s="299" t="s">
        <v>552</v>
      </c>
      <c r="D116" s="299" t="s">
        <v>523</v>
      </c>
      <c r="E116" s="299" t="s">
        <v>523</v>
      </c>
      <c r="F116" s="299" t="s">
        <v>523</v>
      </c>
      <c r="G116" s="301" t="s">
        <v>523</v>
      </c>
      <c r="H116" s="301" t="s">
        <v>523</v>
      </c>
      <c r="I116" s="301" t="s">
        <v>523</v>
      </c>
      <c r="J116" s="301" t="s">
        <v>523</v>
      </c>
    </row>
    <row r="117" spans="1:10" x14ac:dyDescent="0.25">
      <c r="A117" s="268" t="s">
        <v>92</v>
      </c>
      <c r="B117" s="301" t="s">
        <v>496</v>
      </c>
      <c r="C117" s="299" t="s">
        <v>552</v>
      </c>
      <c r="D117" s="299" t="s">
        <v>528</v>
      </c>
      <c r="E117" s="299" t="s">
        <v>496</v>
      </c>
      <c r="F117" s="299" t="s">
        <v>496</v>
      </c>
      <c r="G117" s="301" t="s">
        <v>496</v>
      </c>
      <c r="H117" s="301" t="s">
        <v>496</v>
      </c>
      <c r="I117" s="301" t="s">
        <v>496</v>
      </c>
      <c r="J117" s="301" t="s">
        <v>494</v>
      </c>
    </row>
    <row r="118" spans="1:10" x14ac:dyDescent="0.2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2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2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2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2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2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2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2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2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2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2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2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2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2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2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2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2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2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25">
      <c r="A136" s="268" t="s">
        <v>562</v>
      </c>
      <c r="B136" s="301" t="s">
        <v>523</v>
      </c>
      <c r="C136" s="299" t="s">
        <v>552</v>
      </c>
      <c r="D136" s="299" t="s">
        <v>523</v>
      </c>
      <c r="E136" s="299" t="s">
        <v>523</v>
      </c>
      <c r="F136" s="299" t="s">
        <v>523</v>
      </c>
      <c r="G136" s="301" t="s">
        <v>523</v>
      </c>
      <c r="H136" s="301" t="s">
        <v>523</v>
      </c>
      <c r="I136" s="301" t="s">
        <v>523</v>
      </c>
      <c r="J136" s="301" t="s">
        <v>523</v>
      </c>
    </row>
    <row r="137" spans="1:10" x14ac:dyDescent="0.25">
      <c r="A137" s="268" t="s">
        <v>563</v>
      </c>
      <c r="B137" s="301" t="s">
        <v>523</v>
      </c>
      <c r="C137" s="299" t="s">
        <v>552</v>
      </c>
      <c r="D137" s="299" t="s">
        <v>523</v>
      </c>
      <c r="E137" s="299" t="s">
        <v>523</v>
      </c>
      <c r="F137" s="299" t="s">
        <v>523</v>
      </c>
      <c r="G137" s="301" t="s">
        <v>523</v>
      </c>
      <c r="H137" s="301" t="s">
        <v>523</v>
      </c>
      <c r="I137" s="301" t="s">
        <v>523</v>
      </c>
      <c r="J137" s="301" t="s">
        <v>523</v>
      </c>
    </row>
    <row r="138" spans="1:10" x14ac:dyDescent="0.25">
      <c r="A138" s="268" t="s">
        <v>92</v>
      </c>
      <c r="B138" s="301" t="s">
        <v>496</v>
      </c>
      <c r="C138" s="299" t="s">
        <v>552</v>
      </c>
      <c r="D138" s="299" t="s">
        <v>528</v>
      </c>
      <c r="E138" s="299" t="s">
        <v>496</v>
      </c>
      <c r="F138" s="299" t="s">
        <v>496</v>
      </c>
      <c r="G138" s="301" t="s">
        <v>496</v>
      </c>
      <c r="H138" s="301" t="s">
        <v>496</v>
      </c>
      <c r="I138" s="301" t="s">
        <v>496</v>
      </c>
      <c r="J138" s="301" t="s">
        <v>494</v>
      </c>
    </row>
    <row r="139" spans="1:10" x14ac:dyDescent="0.25">
      <c r="A139" s="267" t="s">
        <v>567</v>
      </c>
      <c r="B139" s="299" t="s">
        <v>568</v>
      </c>
      <c r="C139" s="299" t="s">
        <v>552</v>
      </c>
      <c r="D139" s="300" t="s">
        <v>189</v>
      </c>
      <c r="E139" s="300" t="s">
        <v>189</v>
      </c>
      <c r="F139" s="300" t="s">
        <v>189</v>
      </c>
      <c r="G139" s="299" t="s">
        <v>568</v>
      </c>
      <c r="H139" s="299" t="s">
        <v>568</v>
      </c>
      <c r="I139" s="299" t="s">
        <v>568</v>
      </c>
      <c r="J139" s="299" t="s">
        <v>556</v>
      </c>
    </row>
    <row r="140" spans="1:10" x14ac:dyDescent="0.25">
      <c r="A140" s="268" t="s">
        <v>559</v>
      </c>
      <c r="B140" s="301" t="s">
        <v>496</v>
      </c>
      <c r="C140" s="299" t="s">
        <v>552</v>
      </c>
      <c r="D140" s="299" t="s">
        <v>528</v>
      </c>
      <c r="E140" s="299" t="s">
        <v>496</v>
      </c>
      <c r="F140" s="299" t="s">
        <v>496</v>
      </c>
      <c r="G140" s="301" t="s">
        <v>496</v>
      </c>
      <c r="H140" s="301" t="s">
        <v>496</v>
      </c>
      <c r="I140" s="301" t="s">
        <v>496</v>
      </c>
      <c r="J140" s="301" t="s">
        <v>494</v>
      </c>
    </row>
    <row r="141" spans="1:10" x14ac:dyDescent="0.25">
      <c r="A141" s="268" t="s">
        <v>560</v>
      </c>
      <c r="B141" s="301" t="s">
        <v>496</v>
      </c>
      <c r="C141" s="299" t="s">
        <v>552</v>
      </c>
      <c r="D141" s="299" t="s">
        <v>528</v>
      </c>
      <c r="E141" s="299" t="s">
        <v>496</v>
      </c>
      <c r="F141" s="299" t="s">
        <v>496</v>
      </c>
      <c r="G141" s="301" t="s">
        <v>496</v>
      </c>
      <c r="H141" s="301" t="s">
        <v>496</v>
      </c>
      <c r="I141" s="301" t="s">
        <v>496</v>
      </c>
      <c r="J141" s="301" t="s">
        <v>494</v>
      </c>
    </row>
    <row r="142" spans="1:10" x14ac:dyDescent="0.25">
      <c r="A142" s="268" t="s">
        <v>561</v>
      </c>
      <c r="B142" s="301" t="s">
        <v>496</v>
      </c>
      <c r="C142" s="299" t="s">
        <v>552</v>
      </c>
      <c r="D142" s="299" t="s">
        <v>528</v>
      </c>
      <c r="E142" s="299" t="s">
        <v>496</v>
      </c>
      <c r="F142" s="299" t="s">
        <v>496</v>
      </c>
      <c r="G142" s="301" t="s">
        <v>496</v>
      </c>
      <c r="H142" s="301" t="s">
        <v>496</v>
      </c>
      <c r="I142" s="301" t="s">
        <v>496</v>
      </c>
      <c r="J142" s="301" t="s">
        <v>494</v>
      </c>
    </row>
    <row r="143" spans="1:10" x14ac:dyDescent="0.25">
      <c r="A143" s="268" t="s">
        <v>562</v>
      </c>
      <c r="B143" s="301" t="s">
        <v>523</v>
      </c>
      <c r="C143" s="299" t="s">
        <v>552</v>
      </c>
      <c r="D143" s="299" t="s">
        <v>523</v>
      </c>
      <c r="E143" s="299" t="s">
        <v>523</v>
      </c>
      <c r="F143" s="299" t="s">
        <v>523</v>
      </c>
      <c r="G143" s="301" t="s">
        <v>523</v>
      </c>
      <c r="H143" s="301" t="s">
        <v>523</v>
      </c>
      <c r="I143" s="301" t="s">
        <v>523</v>
      </c>
      <c r="J143" s="301" t="s">
        <v>523</v>
      </c>
    </row>
    <row r="144" spans="1:10" x14ac:dyDescent="0.25">
      <c r="A144" s="268" t="s">
        <v>563</v>
      </c>
      <c r="B144" s="301" t="s">
        <v>523</v>
      </c>
      <c r="C144" s="299" t="s">
        <v>552</v>
      </c>
      <c r="D144" s="299" t="s">
        <v>523</v>
      </c>
      <c r="E144" s="299" t="s">
        <v>523</v>
      </c>
      <c r="F144" s="299" t="s">
        <v>523</v>
      </c>
      <c r="G144" s="301" t="s">
        <v>523</v>
      </c>
      <c r="H144" s="301" t="s">
        <v>523</v>
      </c>
      <c r="I144" s="301" t="s">
        <v>523</v>
      </c>
      <c r="J144" s="301" t="s">
        <v>523</v>
      </c>
    </row>
    <row r="145" spans="1:10" x14ac:dyDescent="0.25">
      <c r="A145" s="268" t="s">
        <v>92</v>
      </c>
      <c r="B145" s="301" t="s">
        <v>496</v>
      </c>
      <c r="C145" s="299" t="s">
        <v>552</v>
      </c>
      <c r="D145" s="299" t="s">
        <v>528</v>
      </c>
      <c r="E145" s="299" t="s">
        <v>496</v>
      </c>
      <c r="F145" s="299" t="s">
        <v>496</v>
      </c>
      <c r="G145" s="301" t="s">
        <v>496</v>
      </c>
      <c r="H145" s="301" t="s">
        <v>496</v>
      </c>
      <c r="I145" s="301" t="s">
        <v>496</v>
      </c>
      <c r="J145" s="301" t="s">
        <v>494</v>
      </c>
    </row>
    <row r="146" spans="1:10" x14ac:dyDescent="0.25">
      <c r="A146" s="267" t="s">
        <v>569</v>
      </c>
      <c r="B146" s="299" t="s">
        <v>568</v>
      </c>
      <c r="C146" s="299" t="s">
        <v>552</v>
      </c>
      <c r="D146" s="300" t="s">
        <v>189</v>
      </c>
      <c r="E146" s="300" t="s">
        <v>189</v>
      </c>
      <c r="F146" s="300" t="s">
        <v>189</v>
      </c>
      <c r="G146" s="299" t="s">
        <v>568</v>
      </c>
      <c r="H146" s="299" t="s">
        <v>568</v>
      </c>
      <c r="I146" s="299" t="s">
        <v>568</v>
      </c>
      <c r="J146" s="299" t="s">
        <v>556</v>
      </c>
    </row>
    <row r="147" spans="1:10" x14ac:dyDescent="0.25">
      <c r="A147" s="268" t="s">
        <v>559</v>
      </c>
      <c r="B147" s="301" t="s">
        <v>496</v>
      </c>
      <c r="C147" s="299" t="s">
        <v>552</v>
      </c>
      <c r="D147" s="299" t="s">
        <v>528</v>
      </c>
      <c r="E147" s="299" t="s">
        <v>496</v>
      </c>
      <c r="F147" s="299" t="s">
        <v>496</v>
      </c>
      <c r="G147" s="301" t="s">
        <v>496</v>
      </c>
      <c r="H147" s="301" t="s">
        <v>496</v>
      </c>
      <c r="I147" s="301" t="s">
        <v>496</v>
      </c>
      <c r="J147" s="301" t="s">
        <v>494</v>
      </c>
    </row>
    <row r="148" spans="1:10" x14ac:dyDescent="0.25">
      <c r="A148" s="268" t="s">
        <v>560</v>
      </c>
      <c r="B148" s="301" t="s">
        <v>496</v>
      </c>
      <c r="C148" s="299" t="s">
        <v>552</v>
      </c>
      <c r="D148" s="299" t="s">
        <v>528</v>
      </c>
      <c r="E148" s="299" t="s">
        <v>496</v>
      </c>
      <c r="F148" s="299" t="s">
        <v>496</v>
      </c>
      <c r="G148" s="301" t="s">
        <v>496</v>
      </c>
      <c r="H148" s="301" t="s">
        <v>496</v>
      </c>
      <c r="I148" s="301" t="s">
        <v>496</v>
      </c>
      <c r="J148" s="301" t="s">
        <v>494</v>
      </c>
    </row>
    <row r="149" spans="1:10" x14ac:dyDescent="0.25">
      <c r="A149" s="268" t="s">
        <v>561</v>
      </c>
      <c r="B149" s="301" t="s">
        <v>496</v>
      </c>
      <c r="C149" s="299" t="s">
        <v>552</v>
      </c>
      <c r="D149" s="299" t="s">
        <v>528</v>
      </c>
      <c r="E149" s="299" t="s">
        <v>496</v>
      </c>
      <c r="F149" s="299" t="s">
        <v>496</v>
      </c>
      <c r="G149" s="301" t="s">
        <v>496</v>
      </c>
      <c r="H149" s="301" t="s">
        <v>496</v>
      </c>
      <c r="I149" s="301" t="s">
        <v>496</v>
      </c>
      <c r="J149" s="301" t="s">
        <v>494</v>
      </c>
    </row>
    <row r="150" spans="1:10" x14ac:dyDescent="0.25">
      <c r="A150" s="268" t="s">
        <v>562</v>
      </c>
      <c r="B150" s="301" t="s">
        <v>523</v>
      </c>
      <c r="C150" s="299" t="s">
        <v>552</v>
      </c>
      <c r="D150" s="299" t="s">
        <v>523</v>
      </c>
      <c r="E150" s="299" t="s">
        <v>523</v>
      </c>
      <c r="F150" s="299" t="s">
        <v>523</v>
      </c>
      <c r="G150" s="301" t="s">
        <v>523</v>
      </c>
      <c r="H150" s="301" t="s">
        <v>523</v>
      </c>
      <c r="I150" s="301" t="s">
        <v>523</v>
      </c>
      <c r="J150" s="301" t="s">
        <v>523</v>
      </c>
    </row>
    <row r="151" spans="1:10" x14ac:dyDescent="0.25">
      <c r="A151" s="268" t="s">
        <v>563</v>
      </c>
      <c r="B151" s="301" t="s">
        <v>523</v>
      </c>
      <c r="C151" s="299" t="s">
        <v>552</v>
      </c>
      <c r="D151" s="299" t="s">
        <v>523</v>
      </c>
      <c r="E151" s="299" t="s">
        <v>523</v>
      </c>
      <c r="F151" s="299" t="s">
        <v>523</v>
      </c>
      <c r="G151" s="301" t="s">
        <v>523</v>
      </c>
      <c r="H151" s="301" t="s">
        <v>523</v>
      </c>
      <c r="I151" s="301" t="s">
        <v>523</v>
      </c>
      <c r="J151" s="301" t="s">
        <v>523</v>
      </c>
    </row>
    <row r="152" spans="1:10" x14ac:dyDescent="0.25">
      <c r="A152" s="268" t="s">
        <v>92</v>
      </c>
      <c r="B152" s="301" t="s">
        <v>496</v>
      </c>
      <c r="C152" s="299" t="s">
        <v>552</v>
      </c>
      <c r="D152" s="299" t="s">
        <v>528</v>
      </c>
      <c r="E152" s="299" t="s">
        <v>496</v>
      </c>
      <c r="F152" s="299" t="s">
        <v>496</v>
      </c>
      <c r="G152" s="301" t="s">
        <v>496</v>
      </c>
      <c r="H152" s="301" t="s">
        <v>496</v>
      </c>
      <c r="I152" s="301" t="s">
        <v>496</v>
      </c>
      <c r="J152" s="301" t="s">
        <v>494</v>
      </c>
    </row>
    <row r="153" spans="1:10" x14ac:dyDescent="0.2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2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2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2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2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2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2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2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2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2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2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2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2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2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2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2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2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2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2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2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2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2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2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2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2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2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2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2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2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2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2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2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2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2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2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2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2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2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2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2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2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2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2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2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2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2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2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2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2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2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2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2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2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2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2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25">
      <c r="A208" s="274" t="s">
        <v>562</v>
      </c>
      <c r="B208" s="301" t="s">
        <v>523</v>
      </c>
      <c r="C208" s="299" t="s">
        <v>552</v>
      </c>
      <c r="D208" s="299" t="s">
        <v>523</v>
      </c>
      <c r="E208" s="299" t="s">
        <v>523</v>
      </c>
      <c r="F208" s="299" t="s">
        <v>523</v>
      </c>
      <c r="G208" s="301" t="s">
        <v>523</v>
      </c>
      <c r="H208" s="301" t="s">
        <v>523</v>
      </c>
      <c r="I208" s="301" t="s">
        <v>523</v>
      </c>
      <c r="J208" s="301" t="s">
        <v>523</v>
      </c>
    </row>
    <row r="209" spans="1:10" x14ac:dyDescent="0.25">
      <c r="A209" s="274" t="s">
        <v>563</v>
      </c>
      <c r="B209" s="301" t="s">
        <v>523</v>
      </c>
      <c r="C209" s="299" t="s">
        <v>552</v>
      </c>
      <c r="D209" s="299" t="s">
        <v>523</v>
      </c>
      <c r="E209" s="299" t="s">
        <v>523</v>
      </c>
      <c r="F209" s="299" t="s">
        <v>523</v>
      </c>
      <c r="G209" s="301" t="s">
        <v>523</v>
      </c>
      <c r="H209" s="301" t="s">
        <v>523</v>
      </c>
      <c r="I209" s="301" t="s">
        <v>523</v>
      </c>
      <c r="J209" s="301" t="s">
        <v>523</v>
      </c>
    </row>
    <row r="210" spans="1:10" x14ac:dyDescent="0.2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2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2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25">
      <c r="A213" s="263" t="s">
        <v>554</v>
      </c>
      <c r="B213" s="299" t="s">
        <v>523</v>
      </c>
      <c r="C213" s="299" t="s">
        <v>552</v>
      </c>
      <c r="D213" s="299" t="s">
        <v>523</v>
      </c>
      <c r="E213" s="299" t="s">
        <v>523</v>
      </c>
      <c r="F213" s="299" t="s">
        <v>523</v>
      </c>
      <c r="G213" s="299" t="s">
        <v>523</v>
      </c>
      <c r="H213" s="299" t="s">
        <v>523</v>
      </c>
      <c r="I213" s="299" t="s">
        <v>523</v>
      </c>
    </row>
    <row r="214" spans="1:10" x14ac:dyDescent="0.2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25">
      <c r="A215" s="263" t="s">
        <v>3235</v>
      </c>
      <c r="B215" s="299" t="s">
        <v>568</v>
      </c>
      <c r="C215" s="299" t="s">
        <v>552</v>
      </c>
      <c r="D215" s="299" t="s">
        <v>568</v>
      </c>
      <c r="E215" s="299" t="s">
        <v>3129</v>
      </c>
      <c r="F215" s="299" t="s">
        <v>3129</v>
      </c>
      <c r="G215" s="299" t="s">
        <v>568</v>
      </c>
      <c r="H215" s="299" t="s">
        <v>3129</v>
      </c>
      <c r="I215" s="299" t="s">
        <v>3129</v>
      </c>
    </row>
    <row r="216" spans="1:10" x14ac:dyDescent="0.2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2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2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2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25">
      <c r="A220" s="263" t="s">
        <v>92</v>
      </c>
      <c r="B220" s="301" t="s">
        <v>523</v>
      </c>
      <c r="C220" s="299" t="s">
        <v>552</v>
      </c>
      <c r="D220" s="299" t="s">
        <v>523</v>
      </c>
      <c r="E220" s="299" t="s">
        <v>523</v>
      </c>
      <c r="F220" s="299" t="s">
        <v>523</v>
      </c>
      <c r="G220" s="301" t="s">
        <v>523</v>
      </c>
      <c r="H220" s="301" t="s">
        <v>523</v>
      </c>
      <c r="I220" s="301" t="s">
        <v>523</v>
      </c>
    </row>
    <row r="221" spans="1:10" x14ac:dyDescent="0.2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2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2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2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25">
      <c r="A225" s="263" t="s">
        <v>3246</v>
      </c>
      <c r="B225" s="299" t="s">
        <v>568</v>
      </c>
      <c r="C225" s="299" t="s">
        <v>552</v>
      </c>
      <c r="D225" s="300" t="s">
        <v>189</v>
      </c>
      <c r="E225" s="300" t="s">
        <v>189</v>
      </c>
      <c r="F225" s="300" t="s">
        <v>189</v>
      </c>
      <c r="G225" s="299" t="s">
        <v>568</v>
      </c>
      <c r="H225" s="299">
        <v>1.05278679567487</v>
      </c>
      <c r="I225" s="299">
        <v>1.4965547714000001E-4</v>
      </c>
    </row>
    <row r="226" spans="1:9" x14ac:dyDescent="0.2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2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25">
      <c r="A228" s="263" t="s">
        <v>3247</v>
      </c>
      <c r="B228" s="299" t="s">
        <v>568</v>
      </c>
      <c r="C228" s="299" t="s">
        <v>552</v>
      </c>
      <c r="D228" s="300" t="s">
        <v>189</v>
      </c>
      <c r="E228" s="300" t="s">
        <v>189</v>
      </c>
      <c r="F228" s="300" t="s">
        <v>189</v>
      </c>
      <c r="G228" s="299" t="s">
        <v>568</v>
      </c>
      <c r="H228" s="299" t="s">
        <v>3129</v>
      </c>
      <c r="I228" s="299" t="s">
        <v>3129</v>
      </c>
    </row>
    <row r="229" spans="1:9" x14ac:dyDescent="0.2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2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2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2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25">
      <c r="A233" s="263" t="s">
        <v>3246</v>
      </c>
      <c r="B233" s="299" t="s">
        <v>496</v>
      </c>
      <c r="C233" s="299" t="s">
        <v>552</v>
      </c>
      <c r="D233" s="300" t="s">
        <v>189</v>
      </c>
      <c r="E233" s="300" t="s">
        <v>189</v>
      </c>
      <c r="F233" s="300" t="s">
        <v>189</v>
      </c>
      <c r="G233" s="299" t="s">
        <v>496</v>
      </c>
      <c r="H233" s="299" t="s">
        <v>523</v>
      </c>
      <c r="I233" s="299" t="s">
        <v>523</v>
      </c>
    </row>
    <row r="234" spans="1:9" x14ac:dyDescent="0.25">
      <c r="A234" s="274" t="s">
        <v>580</v>
      </c>
      <c r="B234" s="301" t="s">
        <v>496</v>
      </c>
      <c r="C234" s="299" t="s">
        <v>552</v>
      </c>
      <c r="D234" s="299" t="s">
        <v>496</v>
      </c>
      <c r="E234" s="299" t="s">
        <v>523</v>
      </c>
      <c r="F234" s="299" t="s">
        <v>523</v>
      </c>
      <c r="G234" s="301" t="s">
        <v>496</v>
      </c>
      <c r="H234" s="301" t="s">
        <v>523</v>
      </c>
      <c r="I234" s="301" t="s">
        <v>523</v>
      </c>
    </row>
    <row r="235" spans="1:9" x14ac:dyDescent="0.2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2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25">
      <c r="A237" s="263" t="s">
        <v>3247</v>
      </c>
      <c r="B237" s="299" t="s">
        <v>496</v>
      </c>
      <c r="C237" s="299" t="s">
        <v>552</v>
      </c>
      <c r="D237" s="300" t="s">
        <v>189</v>
      </c>
      <c r="E237" s="300" t="s">
        <v>189</v>
      </c>
      <c r="F237" s="300" t="s">
        <v>189</v>
      </c>
      <c r="G237" s="299" t="s">
        <v>496</v>
      </c>
      <c r="H237" s="299" t="s">
        <v>496</v>
      </c>
      <c r="I237" s="299" t="s">
        <v>496</v>
      </c>
    </row>
    <row r="238" spans="1:9" x14ac:dyDescent="0.25">
      <c r="A238" s="274" t="s">
        <v>87</v>
      </c>
      <c r="B238" s="301" t="s">
        <v>496</v>
      </c>
      <c r="C238" s="299" t="s">
        <v>552</v>
      </c>
      <c r="D238" s="299" t="s">
        <v>496</v>
      </c>
      <c r="E238" s="299" t="s">
        <v>496</v>
      </c>
      <c r="F238" s="299" t="s">
        <v>496</v>
      </c>
      <c r="G238" s="301" t="s">
        <v>496</v>
      </c>
      <c r="H238" s="301" t="s">
        <v>496</v>
      </c>
      <c r="I238" s="301" t="s">
        <v>496</v>
      </c>
    </row>
    <row r="239" spans="1:9" x14ac:dyDescent="0.2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2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2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2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25">
      <c r="A243" s="263" t="s">
        <v>3246</v>
      </c>
      <c r="B243" s="299" t="s">
        <v>496</v>
      </c>
      <c r="C243" s="299" t="s">
        <v>552</v>
      </c>
      <c r="D243" s="300" t="s">
        <v>189</v>
      </c>
      <c r="E243" s="300" t="s">
        <v>189</v>
      </c>
      <c r="F243" s="300" t="s">
        <v>189</v>
      </c>
      <c r="G243" s="299" t="s">
        <v>496</v>
      </c>
      <c r="H243" s="299">
        <v>9.7455516189999999E-5</v>
      </c>
      <c r="I243" s="299">
        <v>1.256183293E-5</v>
      </c>
    </row>
    <row r="244" spans="1:9" x14ac:dyDescent="0.25">
      <c r="A244" s="274" t="s">
        <v>580</v>
      </c>
      <c r="B244" s="301" t="s">
        <v>496</v>
      </c>
      <c r="C244" s="299" t="s">
        <v>552</v>
      </c>
      <c r="D244" s="299" t="s">
        <v>496</v>
      </c>
      <c r="E244" s="299" t="s">
        <v>496</v>
      </c>
      <c r="F244" s="299" t="s">
        <v>496</v>
      </c>
      <c r="G244" s="301" t="s">
        <v>496</v>
      </c>
      <c r="H244" s="301">
        <v>9.7455516189999999E-5</v>
      </c>
      <c r="I244" s="301">
        <v>1.256183293E-5</v>
      </c>
    </row>
    <row r="245" spans="1:9" x14ac:dyDescent="0.2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25">
      <c r="A246" s="263" t="s">
        <v>3237</v>
      </c>
      <c r="B246" s="301" t="s">
        <v>496</v>
      </c>
      <c r="C246" s="299" t="s">
        <v>552</v>
      </c>
      <c r="D246" s="299" t="s">
        <v>496</v>
      </c>
      <c r="E246" s="299" t="s">
        <v>496</v>
      </c>
      <c r="F246" s="299" t="s">
        <v>496</v>
      </c>
      <c r="G246" s="301" t="s">
        <v>496</v>
      </c>
      <c r="H246" s="301">
        <v>1.9584458055900002E-3</v>
      </c>
      <c r="I246" s="301">
        <v>2.75126384502E-3</v>
      </c>
    </row>
    <row r="247" spans="1:9" x14ac:dyDescent="0.25">
      <c r="A247" s="263" t="s">
        <v>3247</v>
      </c>
      <c r="B247" s="299" t="s">
        <v>523</v>
      </c>
      <c r="C247" s="299" t="s">
        <v>552</v>
      </c>
      <c r="D247" s="300" t="s">
        <v>189</v>
      </c>
      <c r="E247" s="300" t="s">
        <v>189</v>
      </c>
      <c r="F247" s="300" t="s">
        <v>189</v>
      </c>
      <c r="G247" s="299" t="s">
        <v>523</v>
      </c>
      <c r="H247" s="299" t="s">
        <v>523</v>
      </c>
      <c r="I247" s="299" t="s">
        <v>523</v>
      </c>
    </row>
    <row r="248" spans="1:9" x14ac:dyDescent="0.2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2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2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2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25">
      <c r="A252" s="263" t="s">
        <v>3248</v>
      </c>
      <c r="B252" s="299" t="s">
        <v>496</v>
      </c>
      <c r="C252" s="299" t="s">
        <v>552</v>
      </c>
      <c r="D252" s="300" t="s">
        <v>189</v>
      </c>
      <c r="E252" s="300" t="s">
        <v>189</v>
      </c>
      <c r="F252" s="300" t="s">
        <v>189</v>
      </c>
      <c r="G252" s="299" t="s">
        <v>496</v>
      </c>
      <c r="H252" s="299">
        <v>1.0526893401586801</v>
      </c>
      <c r="I252" s="299">
        <v>1.3709364421000001E-4</v>
      </c>
    </row>
    <row r="253" spans="1:9" x14ac:dyDescent="0.25">
      <c r="A253" s="274" t="s">
        <v>580</v>
      </c>
      <c r="B253" s="301" t="s">
        <v>496</v>
      </c>
      <c r="C253" s="299" t="s">
        <v>552</v>
      </c>
      <c r="D253" s="299" t="s">
        <v>496</v>
      </c>
      <c r="E253" s="299" t="s">
        <v>496</v>
      </c>
      <c r="F253" s="299" t="s">
        <v>496</v>
      </c>
      <c r="G253" s="301" t="s">
        <v>496</v>
      </c>
      <c r="H253" s="301">
        <v>1.0526893401586801</v>
      </c>
      <c r="I253" s="301">
        <v>1.3709364421000001E-4</v>
      </c>
    </row>
    <row r="254" spans="1:9" x14ac:dyDescent="0.2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25">
      <c r="A255" s="263" t="s">
        <v>3237</v>
      </c>
      <c r="B255" s="301" t="s">
        <v>496</v>
      </c>
      <c r="C255" s="299" t="s">
        <v>552</v>
      </c>
      <c r="D255" s="299" t="s">
        <v>496</v>
      </c>
      <c r="E255" s="299" t="s">
        <v>496</v>
      </c>
      <c r="F255" s="299" t="s">
        <v>496</v>
      </c>
      <c r="G255" s="301" t="s">
        <v>496</v>
      </c>
      <c r="H255" s="301">
        <v>2.1488777387999999E-3</v>
      </c>
      <c r="I255" s="301">
        <v>1.21293212369E-3</v>
      </c>
    </row>
    <row r="256" spans="1:9" x14ac:dyDescent="0.25">
      <c r="A256" s="263" t="s">
        <v>3247</v>
      </c>
      <c r="B256" s="299" t="s">
        <v>523</v>
      </c>
      <c r="C256" s="299" t="s">
        <v>552</v>
      </c>
      <c r="D256" s="300" t="s">
        <v>189</v>
      </c>
      <c r="E256" s="300" t="s">
        <v>189</v>
      </c>
      <c r="F256" s="300" t="s">
        <v>189</v>
      </c>
      <c r="G256" s="299" t="s">
        <v>523</v>
      </c>
      <c r="H256" s="299" t="s">
        <v>523</v>
      </c>
      <c r="I256" s="299" t="s">
        <v>523</v>
      </c>
    </row>
    <row r="257" spans="1:9" x14ac:dyDescent="0.2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2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25">
      <c r="A259" s="263" t="s">
        <v>577</v>
      </c>
      <c r="B259" s="301" t="s">
        <v>523</v>
      </c>
      <c r="C259" s="299" t="s">
        <v>552</v>
      </c>
      <c r="D259" s="299" t="s">
        <v>523</v>
      </c>
      <c r="E259" s="299" t="s">
        <v>523</v>
      </c>
      <c r="F259" s="299" t="s">
        <v>523</v>
      </c>
      <c r="G259" s="301" t="s">
        <v>523</v>
      </c>
      <c r="H259" s="301" t="s">
        <v>523</v>
      </c>
      <c r="I259" s="301" t="s">
        <v>523</v>
      </c>
    </row>
    <row r="260" spans="1:9" x14ac:dyDescent="0.25">
      <c r="A260" s="263" t="s">
        <v>578</v>
      </c>
      <c r="B260" s="301" t="s">
        <v>523</v>
      </c>
      <c r="C260" s="299" t="s">
        <v>552</v>
      </c>
      <c r="D260" s="299" t="s">
        <v>523</v>
      </c>
      <c r="E260" s="299" t="s">
        <v>523</v>
      </c>
      <c r="F260" s="299" t="s">
        <v>523</v>
      </c>
      <c r="G260" s="301" t="s">
        <v>523</v>
      </c>
      <c r="H260" s="301" t="s">
        <v>523</v>
      </c>
      <c r="I260" s="301" t="s">
        <v>523</v>
      </c>
    </row>
    <row r="261" spans="1:9" x14ac:dyDescent="0.25">
      <c r="A261" s="263" t="s">
        <v>3246</v>
      </c>
      <c r="B261" s="299" t="s">
        <v>523</v>
      </c>
      <c r="C261" s="299" t="s">
        <v>552</v>
      </c>
      <c r="D261" s="300" t="s">
        <v>189</v>
      </c>
      <c r="E261" s="300" t="s">
        <v>189</v>
      </c>
      <c r="F261" s="300" t="s">
        <v>189</v>
      </c>
      <c r="G261" s="299" t="s">
        <v>523</v>
      </c>
      <c r="H261" s="299" t="s">
        <v>523</v>
      </c>
      <c r="I261" s="299" t="s">
        <v>523</v>
      </c>
    </row>
    <row r="262" spans="1:9" x14ac:dyDescent="0.25">
      <c r="A262" s="263" t="s">
        <v>555</v>
      </c>
      <c r="B262" s="301" t="s">
        <v>523</v>
      </c>
      <c r="C262" s="299" t="s">
        <v>552</v>
      </c>
      <c r="D262" s="299" t="s">
        <v>523</v>
      </c>
      <c r="E262" s="299" t="s">
        <v>523</v>
      </c>
      <c r="F262" s="299" t="s">
        <v>523</v>
      </c>
      <c r="G262" s="301" t="s">
        <v>523</v>
      </c>
      <c r="H262" s="301" t="s">
        <v>523</v>
      </c>
      <c r="I262" s="301" t="s">
        <v>523</v>
      </c>
    </row>
    <row r="263" spans="1:9" x14ac:dyDescent="0.25">
      <c r="A263" s="263" t="s">
        <v>3237</v>
      </c>
      <c r="B263" s="301" t="s">
        <v>496</v>
      </c>
      <c r="C263" s="299" t="s">
        <v>552</v>
      </c>
      <c r="D263" s="299" t="s">
        <v>496</v>
      </c>
      <c r="E263" s="299" t="s">
        <v>521</v>
      </c>
      <c r="F263" s="299" t="s">
        <v>521</v>
      </c>
      <c r="G263" s="301" t="s">
        <v>496</v>
      </c>
      <c r="H263" s="301" t="s">
        <v>521</v>
      </c>
      <c r="I263" s="301" t="s">
        <v>521</v>
      </c>
    </row>
    <row r="264" spans="1:9" x14ac:dyDescent="0.25">
      <c r="A264" s="263" t="s">
        <v>3247</v>
      </c>
      <c r="B264" s="299" t="s">
        <v>523</v>
      </c>
      <c r="C264" s="299" t="s">
        <v>552</v>
      </c>
      <c r="D264" s="300" t="s">
        <v>189</v>
      </c>
      <c r="E264" s="300" t="s">
        <v>189</v>
      </c>
      <c r="F264" s="300" t="s">
        <v>189</v>
      </c>
      <c r="G264" s="299" t="s">
        <v>523</v>
      </c>
      <c r="H264" s="299" t="s">
        <v>523</v>
      </c>
      <c r="I264" s="299" t="s">
        <v>523</v>
      </c>
    </row>
    <row r="265" spans="1:9" x14ac:dyDescent="0.25">
      <c r="A265" s="277" t="s">
        <v>584</v>
      </c>
      <c r="B265" s="299" t="s">
        <v>523</v>
      </c>
      <c r="C265" s="299" t="s">
        <v>552</v>
      </c>
      <c r="D265" s="300" t="s">
        <v>189</v>
      </c>
      <c r="E265" s="300" t="s">
        <v>189</v>
      </c>
      <c r="F265" s="300" t="s">
        <v>189</v>
      </c>
      <c r="G265" s="299" t="s">
        <v>523</v>
      </c>
      <c r="H265" s="299" t="s">
        <v>528</v>
      </c>
      <c r="I265" s="299" t="s">
        <v>528</v>
      </c>
    </row>
    <row r="266" spans="1:9" x14ac:dyDescent="0.25">
      <c r="A266" s="268" t="s">
        <v>585</v>
      </c>
      <c r="B266" s="299" t="s">
        <v>523</v>
      </c>
      <c r="C266" s="299" t="s">
        <v>552</v>
      </c>
      <c r="D266" s="300" t="s">
        <v>189</v>
      </c>
      <c r="E266" s="300" t="s">
        <v>189</v>
      </c>
      <c r="F266" s="300" t="s">
        <v>189</v>
      </c>
      <c r="G266" s="299" t="s">
        <v>523</v>
      </c>
      <c r="H266" s="299" t="s">
        <v>528</v>
      </c>
      <c r="I266" s="299" t="s">
        <v>528</v>
      </c>
    </row>
    <row r="267" spans="1:9" x14ac:dyDescent="0.25">
      <c r="A267" s="274" t="s">
        <v>576</v>
      </c>
      <c r="B267" s="301" t="s">
        <v>523</v>
      </c>
      <c r="C267" s="299" t="s">
        <v>552</v>
      </c>
      <c r="D267" s="299" t="s">
        <v>523</v>
      </c>
      <c r="E267" s="299" t="s">
        <v>496</v>
      </c>
      <c r="F267" s="299" t="s">
        <v>496</v>
      </c>
      <c r="G267" s="301" t="s">
        <v>523</v>
      </c>
      <c r="H267" s="301" t="s">
        <v>496</v>
      </c>
      <c r="I267" s="301" t="s">
        <v>496</v>
      </c>
    </row>
    <row r="268" spans="1:9" x14ac:dyDescent="0.25">
      <c r="A268" s="274" t="s">
        <v>586</v>
      </c>
      <c r="B268" s="301" t="s">
        <v>523</v>
      </c>
      <c r="C268" s="299" t="s">
        <v>552</v>
      </c>
      <c r="D268" s="299" t="s">
        <v>523</v>
      </c>
      <c r="E268" s="299" t="s">
        <v>496</v>
      </c>
      <c r="F268" s="299" t="s">
        <v>496</v>
      </c>
      <c r="G268" s="301" t="s">
        <v>523</v>
      </c>
      <c r="H268" s="301" t="s">
        <v>496</v>
      </c>
      <c r="I268" s="301" t="s">
        <v>496</v>
      </c>
    </row>
    <row r="269" spans="1:9" x14ac:dyDescent="0.25">
      <c r="A269" s="274" t="s">
        <v>587</v>
      </c>
      <c r="B269" s="301" t="s">
        <v>523</v>
      </c>
      <c r="C269" s="299" t="s">
        <v>552</v>
      </c>
      <c r="D269" s="299" t="s">
        <v>523</v>
      </c>
      <c r="E269" s="299" t="s">
        <v>496</v>
      </c>
      <c r="F269" s="299" t="s">
        <v>496</v>
      </c>
      <c r="G269" s="301" t="s">
        <v>523</v>
      </c>
      <c r="H269" s="301" t="s">
        <v>496</v>
      </c>
      <c r="I269" s="301" t="s">
        <v>496</v>
      </c>
    </row>
    <row r="270" spans="1:9" x14ac:dyDescent="0.25">
      <c r="A270" s="274" t="s">
        <v>588</v>
      </c>
      <c r="B270" s="299" t="s">
        <v>523</v>
      </c>
      <c r="C270" s="299" t="s">
        <v>552</v>
      </c>
      <c r="D270" s="300" t="s">
        <v>189</v>
      </c>
      <c r="E270" s="300" t="s">
        <v>189</v>
      </c>
      <c r="F270" s="300" t="s">
        <v>189</v>
      </c>
      <c r="G270" s="299" t="s">
        <v>523</v>
      </c>
      <c r="H270" s="299" t="s">
        <v>496</v>
      </c>
      <c r="I270" s="299" t="s">
        <v>496</v>
      </c>
    </row>
    <row r="271" spans="1:9" x14ac:dyDescent="0.25">
      <c r="A271" s="274" t="s">
        <v>561</v>
      </c>
      <c r="B271" s="301" t="s">
        <v>523</v>
      </c>
      <c r="C271" s="299" t="s">
        <v>552</v>
      </c>
      <c r="D271" s="299" t="s">
        <v>523</v>
      </c>
      <c r="E271" s="299" t="s">
        <v>496</v>
      </c>
      <c r="F271" s="299" t="s">
        <v>496</v>
      </c>
      <c r="G271" s="301" t="s">
        <v>523</v>
      </c>
      <c r="H271" s="301" t="s">
        <v>496</v>
      </c>
      <c r="I271" s="301" t="s">
        <v>496</v>
      </c>
    </row>
    <row r="272" spans="1:9" x14ac:dyDescent="0.25">
      <c r="A272" s="274" t="s">
        <v>92</v>
      </c>
      <c r="B272" s="301" t="s">
        <v>523</v>
      </c>
      <c r="C272" s="299" t="s">
        <v>552</v>
      </c>
      <c r="D272" s="299" t="s">
        <v>523</v>
      </c>
      <c r="E272" s="299" t="s">
        <v>496</v>
      </c>
      <c r="F272" s="299" t="s">
        <v>496</v>
      </c>
      <c r="G272" s="301" t="s">
        <v>523</v>
      </c>
      <c r="H272" s="301" t="s">
        <v>496</v>
      </c>
      <c r="I272" s="301" t="s">
        <v>496</v>
      </c>
    </row>
    <row r="273" spans="1:10" x14ac:dyDescent="0.25">
      <c r="A273" s="274" t="s">
        <v>589</v>
      </c>
      <c r="B273" s="299" t="s">
        <v>523</v>
      </c>
      <c r="C273" s="299" t="s">
        <v>552</v>
      </c>
      <c r="D273" s="300" t="s">
        <v>189</v>
      </c>
      <c r="E273" s="300" t="s">
        <v>189</v>
      </c>
      <c r="F273" s="300" t="s">
        <v>189</v>
      </c>
      <c r="G273" s="299" t="s">
        <v>523</v>
      </c>
      <c r="H273" s="299" t="s">
        <v>494</v>
      </c>
      <c r="I273" s="299" t="s">
        <v>494</v>
      </c>
    </row>
    <row r="274" spans="1:10" x14ac:dyDescent="0.2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2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25">
      <c r="A276" s="263" t="s">
        <v>554</v>
      </c>
      <c r="B276" s="301" t="s">
        <v>523</v>
      </c>
      <c r="C276" s="299" t="s">
        <v>552</v>
      </c>
      <c r="D276" s="299" t="s">
        <v>523</v>
      </c>
      <c r="E276" s="299" t="s">
        <v>523</v>
      </c>
      <c r="F276" s="299" t="s">
        <v>523</v>
      </c>
      <c r="G276" s="301" t="s">
        <v>523</v>
      </c>
      <c r="H276" s="301" t="s">
        <v>523</v>
      </c>
      <c r="I276" s="301" t="s">
        <v>523</v>
      </c>
    </row>
    <row r="277" spans="1:10" x14ac:dyDescent="0.25">
      <c r="A277" s="263" t="s">
        <v>555</v>
      </c>
      <c r="B277" s="301" t="s">
        <v>496</v>
      </c>
      <c r="C277" s="299" t="s">
        <v>552</v>
      </c>
      <c r="D277" s="299" t="s">
        <v>496</v>
      </c>
      <c r="E277" s="299" t="s">
        <v>496</v>
      </c>
      <c r="F277" s="299" t="s">
        <v>496</v>
      </c>
      <c r="G277" s="301" t="s">
        <v>496</v>
      </c>
      <c r="H277" s="301" t="s">
        <v>496</v>
      </c>
      <c r="I277" s="301" t="s">
        <v>496</v>
      </c>
    </row>
    <row r="278" spans="1:10" x14ac:dyDescent="0.25">
      <c r="A278" s="263" t="s">
        <v>3237</v>
      </c>
      <c r="B278" s="301" t="s">
        <v>496</v>
      </c>
      <c r="C278" s="299" t="s">
        <v>552</v>
      </c>
      <c r="D278" s="299" t="s">
        <v>496</v>
      </c>
      <c r="E278" s="299" t="s">
        <v>521</v>
      </c>
      <c r="F278" s="299" t="s">
        <v>521</v>
      </c>
      <c r="G278" s="301" t="s">
        <v>496</v>
      </c>
      <c r="H278" s="301" t="s">
        <v>521</v>
      </c>
      <c r="I278" s="301" t="s">
        <v>521</v>
      </c>
    </row>
    <row r="279" spans="1:10" x14ac:dyDescent="0.25">
      <c r="A279" s="263" t="s">
        <v>3249</v>
      </c>
      <c r="B279" s="299" t="s">
        <v>496</v>
      </c>
      <c r="C279" s="299" t="s">
        <v>552</v>
      </c>
      <c r="D279" s="300" t="s">
        <v>189</v>
      </c>
      <c r="E279" s="300" t="s">
        <v>189</v>
      </c>
      <c r="F279" s="300" t="s">
        <v>189</v>
      </c>
      <c r="G279" s="299" t="s">
        <v>496</v>
      </c>
      <c r="H279" s="299" t="s">
        <v>494</v>
      </c>
      <c r="I279" s="299" t="s">
        <v>494</v>
      </c>
    </row>
    <row r="280" spans="1:10" x14ac:dyDescent="0.2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2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2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25">
      <c r="A283" s="263" t="s">
        <v>576</v>
      </c>
      <c r="B283" s="301" t="s">
        <v>496</v>
      </c>
      <c r="C283" s="299" t="s">
        <v>552</v>
      </c>
      <c r="D283" s="299" t="s">
        <v>496</v>
      </c>
      <c r="E283" s="299" t="s">
        <v>496</v>
      </c>
      <c r="F283" s="299" t="s">
        <v>496</v>
      </c>
      <c r="G283" s="301" t="s">
        <v>496</v>
      </c>
      <c r="H283" s="301" t="s">
        <v>496</v>
      </c>
      <c r="I283" s="301" t="s">
        <v>496</v>
      </c>
    </row>
    <row r="284" spans="1:10" x14ac:dyDescent="0.25">
      <c r="A284" s="263" t="s">
        <v>3251</v>
      </c>
      <c r="B284" s="299" t="s">
        <v>523</v>
      </c>
      <c r="C284" s="299" t="s">
        <v>552</v>
      </c>
      <c r="D284" s="300" t="s">
        <v>189</v>
      </c>
      <c r="E284" s="300" t="s">
        <v>189</v>
      </c>
      <c r="F284" s="300" t="s">
        <v>189</v>
      </c>
      <c r="G284" s="299" t="s">
        <v>523</v>
      </c>
      <c r="H284" s="299" t="s">
        <v>494</v>
      </c>
      <c r="I284" s="299" t="s">
        <v>494</v>
      </c>
    </row>
    <row r="285" spans="1:10" x14ac:dyDescent="0.25">
      <c r="A285" s="263" t="s">
        <v>555</v>
      </c>
      <c r="B285" s="301" t="s">
        <v>521</v>
      </c>
      <c r="C285" s="299" t="s">
        <v>552</v>
      </c>
      <c r="D285" s="299" t="s">
        <v>521</v>
      </c>
      <c r="E285" s="299" t="s">
        <v>496</v>
      </c>
      <c r="F285" s="299" t="s">
        <v>496</v>
      </c>
      <c r="G285" s="301" t="s">
        <v>521</v>
      </c>
      <c r="H285" s="301" t="s">
        <v>496</v>
      </c>
      <c r="I285" s="301" t="s">
        <v>496</v>
      </c>
      <c r="J285" s="54" t="s">
        <v>494</v>
      </c>
    </row>
    <row r="286" spans="1:10" x14ac:dyDescent="0.25">
      <c r="A286" s="263" t="s">
        <v>3237</v>
      </c>
      <c r="B286" s="301" t="s">
        <v>496</v>
      </c>
      <c r="C286" s="299" t="s">
        <v>552</v>
      </c>
      <c r="D286" s="299" t="s">
        <v>496</v>
      </c>
      <c r="E286" s="299" t="s">
        <v>521</v>
      </c>
      <c r="F286" s="299" t="s">
        <v>521</v>
      </c>
      <c r="G286" s="301" t="s">
        <v>496</v>
      </c>
      <c r="H286" s="301" t="s">
        <v>521</v>
      </c>
      <c r="I286" s="301" t="s">
        <v>521</v>
      </c>
      <c r="J286" s="54" t="s">
        <v>494</v>
      </c>
    </row>
    <row r="287" spans="1:10" x14ac:dyDescent="0.25">
      <c r="A287" s="263" t="s">
        <v>3252</v>
      </c>
      <c r="B287" s="299" t="s">
        <v>523</v>
      </c>
      <c r="C287" s="299" t="s">
        <v>552</v>
      </c>
      <c r="D287" s="300" t="s">
        <v>189</v>
      </c>
      <c r="E287" s="300" t="s">
        <v>189</v>
      </c>
      <c r="F287" s="300" t="s">
        <v>189</v>
      </c>
      <c r="G287" s="299" t="s">
        <v>523</v>
      </c>
      <c r="H287" s="299" t="s">
        <v>494</v>
      </c>
      <c r="I287" s="299" t="s">
        <v>494</v>
      </c>
      <c r="J287" s="54" t="s">
        <v>494</v>
      </c>
    </row>
    <row r="288" spans="1:10" x14ac:dyDescent="0.2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2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25">
      <c r="A290" s="271" t="s">
        <v>554</v>
      </c>
      <c r="B290" s="299" t="s">
        <v>523</v>
      </c>
      <c r="C290" s="299" t="s">
        <v>552</v>
      </c>
      <c r="D290" s="299" t="s">
        <v>523</v>
      </c>
      <c r="E290" s="299" t="s">
        <v>523</v>
      </c>
      <c r="F290" s="299" t="s">
        <v>523</v>
      </c>
      <c r="G290" s="299" t="s">
        <v>523</v>
      </c>
      <c r="H290" s="299" t="s">
        <v>523</v>
      </c>
      <c r="I290" s="299" t="s">
        <v>523</v>
      </c>
      <c r="J290" s="54" t="s">
        <v>494</v>
      </c>
    </row>
    <row r="291" spans="1:10" x14ac:dyDescent="0.2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25">
      <c r="A292" s="271" t="s">
        <v>3240</v>
      </c>
      <c r="B292" s="299" t="s">
        <v>568</v>
      </c>
      <c r="C292" s="299" t="s">
        <v>552</v>
      </c>
      <c r="D292" s="299" t="s">
        <v>568</v>
      </c>
      <c r="E292" s="299" t="s">
        <v>523</v>
      </c>
      <c r="F292" s="299" t="s">
        <v>523</v>
      </c>
      <c r="G292" s="299" t="s">
        <v>568</v>
      </c>
      <c r="H292" s="299" t="s">
        <v>523</v>
      </c>
      <c r="I292" s="299" t="s">
        <v>523</v>
      </c>
      <c r="J292" s="54" t="s">
        <v>494</v>
      </c>
    </row>
    <row r="293" spans="1:10" x14ac:dyDescent="0.25">
      <c r="A293" s="271" t="s">
        <v>3242</v>
      </c>
      <c r="B293" s="299" t="s">
        <v>496</v>
      </c>
      <c r="C293" s="299" t="s">
        <v>552</v>
      </c>
      <c r="D293" s="299" t="s">
        <v>496</v>
      </c>
      <c r="E293" s="299" t="s">
        <v>593</v>
      </c>
      <c r="F293" s="299" t="s">
        <v>593</v>
      </c>
      <c r="G293" s="299" t="s">
        <v>496</v>
      </c>
      <c r="H293" s="299" t="s">
        <v>593</v>
      </c>
      <c r="I293" s="299" t="s">
        <v>593</v>
      </c>
      <c r="J293" s="54" t="s">
        <v>494</v>
      </c>
    </row>
    <row r="294" spans="1:10" x14ac:dyDescent="0.2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25">
      <c r="A295" s="271" t="s">
        <v>553</v>
      </c>
      <c r="B295" s="301" t="s">
        <v>521</v>
      </c>
      <c r="C295" s="299" t="s">
        <v>552</v>
      </c>
      <c r="D295" s="299" t="s">
        <v>521</v>
      </c>
      <c r="E295" s="299" t="s">
        <v>521</v>
      </c>
      <c r="F295" s="299" t="s">
        <v>521</v>
      </c>
      <c r="G295" s="301" t="s">
        <v>521</v>
      </c>
      <c r="H295" s="301" t="s">
        <v>521</v>
      </c>
      <c r="I295" s="301" t="s">
        <v>521</v>
      </c>
      <c r="J295" s="54" t="s">
        <v>494</v>
      </c>
    </row>
    <row r="296" spans="1:10" x14ac:dyDescent="0.25">
      <c r="A296" s="271" t="s">
        <v>554</v>
      </c>
      <c r="B296" s="301" t="s">
        <v>523</v>
      </c>
      <c r="C296" s="299" t="s">
        <v>552</v>
      </c>
      <c r="D296" s="299" t="s">
        <v>523</v>
      </c>
      <c r="E296" s="299" t="s">
        <v>523</v>
      </c>
      <c r="F296" s="299" t="s">
        <v>523</v>
      </c>
      <c r="G296" s="301" t="s">
        <v>523</v>
      </c>
      <c r="H296" s="301" t="s">
        <v>523</v>
      </c>
      <c r="I296" s="301" t="s">
        <v>523</v>
      </c>
      <c r="J296" s="54" t="s">
        <v>494</v>
      </c>
    </row>
    <row r="297" spans="1:10" x14ac:dyDescent="0.2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25">
      <c r="A298" s="271" t="s">
        <v>3240</v>
      </c>
      <c r="B298" s="301" t="s">
        <v>496</v>
      </c>
      <c r="C298" s="299" t="s">
        <v>552</v>
      </c>
      <c r="D298" s="299" t="s">
        <v>496</v>
      </c>
      <c r="E298" s="299" t="s">
        <v>523</v>
      </c>
      <c r="F298" s="299" t="s">
        <v>523</v>
      </c>
      <c r="G298" s="301" t="s">
        <v>496</v>
      </c>
      <c r="H298" s="301" t="s">
        <v>523</v>
      </c>
      <c r="I298" s="301" t="s">
        <v>523</v>
      </c>
      <c r="J298" s="54" t="s">
        <v>494</v>
      </c>
    </row>
    <row r="299" spans="1:10" x14ac:dyDescent="0.25">
      <c r="A299" s="271" t="s">
        <v>3242</v>
      </c>
      <c r="B299" s="301" t="s">
        <v>496</v>
      </c>
      <c r="C299" s="299" t="s">
        <v>552</v>
      </c>
      <c r="D299" s="299" t="s">
        <v>496</v>
      </c>
      <c r="E299" s="299" t="s">
        <v>523</v>
      </c>
      <c r="F299" s="299" t="s">
        <v>523</v>
      </c>
      <c r="G299" s="301" t="s">
        <v>496</v>
      </c>
      <c r="H299" s="301" t="s">
        <v>523</v>
      </c>
      <c r="I299" s="301" t="s">
        <v>523</v>
      </c>
      <c r="J299" s="54" t="s">
        <v>494</v>
      </c>
    </row>
    <row r="300" spans="1:10" x14ac:dyDescent="0.2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2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2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25">
      <c r="A303" s="268" t="s">
        <v>560</v>
      </c>
      <c r="B303" s="301" t="s">
        <v>523</v>
      </c>
      <c r="C303" s="299" t="s">
        <v>552</v>
      </c>
      <c r="D303" s="299" t="s">
        <v>523</v>
      </c>
      <c r="E303" s="299" t="s">
        <v>523</v>
      </c>
      <c r="F303" s="299" t="s">
        <v>523</v>
      </c>
      <c r="G303" s="301" t="s">
        <v>523</v>
      </c>
      <c r="H303" s="301" t="s">
        <v>523</v>
      </c>
      <c r="I303" s="301" t="s">
        <v>523</v>
      </c>
      <c r="J303" s="54" t="s">
        <v>494</v>
      </c>
    </row>
    <row r="304" spans="1:10" x14ac:dyDescent="0.2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25">
      <c r="A305" s="268" t="s">
        <v>562</v>
      </c>
      <c r="B305" s="301" t="s">
        <v>523</v>
      </c>
      <c r="C305" s="299" t="s">
        <v>552</v>
      </c>
      <c r="D305" s="299" t="s">
        <v>523</v>
      </c>
      <c r="E305" s="299" t="s">
        <v>523</v>
      </c>
      <c r="F305" s="299" t="s">
        <v>523</v>
      </c>
      <c r="G305" s="301" t="s">
        <v>523</v>
      </c>
      <c r="H305" s="301" t="s">
        <v>523</v>
      </c>
      <c r="I305" s="301" t="s">
        <v>523</v>
      </c>
      <c r="J305" s="54" t="s">
        <v>494</v>
      </c>
    </row>
    <row r="306" spans="1:10" x14ac:dyDescent="0.25">
      <c r="A306" s="268" t="s">
        <v>92</v>
      </c>
      <c r="B306" s="301" t="s">
        <v>496</v>
      </c>
      <c r="C306" s="299" t="s">
        <v>552</v>
      </c>
      <c r="D306" s="299" t="s">
        <v>496</v>
      </c>
      <c r="E306" s="299" t="s">
        <v>521</v>
      </c>
      <c r="F306" s="299" t="s">
        <v>521</v>
      </c>
      <c r="G306" s="301" t="s">
        <v>496</v>
      </c>
      <c r="H306" s="301" t="s">
        <v>521</v>
      </c>
      <c r="I306" s="301" t="s">
        <v>521</v>
      </c>
      <c r="J306" s="54" t="s">
        <v>494</v>
      </c>
    </row>
    <row r="307" spans="1:10" x14ac:dyDescent="0.2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2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2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2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2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2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2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2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2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2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2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2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2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2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2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2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2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2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25">
      <c r="A325" s="274" t="s">
        <v>562</v>
      </c>
      <c r="B325" s="301" t="s">
        <v>523</v>
      </c>
      <c r="C325" s="299" t="s">
        <v>552</v>
      </c>
      <c r="D325" s="299" t="s">
        <v>523</v>
      </c>
      <c r="E325" s="299" t="s">
        <v>523</v>
      </c>
      <c r="F325" s="299" t="s">
        <v>523</v>
      </c>
      <c r="G325" s="301" t="s">
        <v>523</v>
      </c>
      <c r="H325" s="301" t="s">
        <v>523</v>
      </c>
      <c r="I325" s="301" t="s">
        <v>523</v>
      </c>
      <c r="J325" s="301" t="s">
        <v>523</v>
      </c>
    </row>
    <row r="326" spans="1:10" x14ac:dyDescent="0.25">
      <c r="A326" s="274" t="s">
        <v>563</v>
      </c>
      <c r="B326" s="301" t="s">
        <v>523</v>
      </c>
      <c r="C326" s="299" t="s">
        <v>552</v>
      </c>
      <c r="D326" s="299" t="s">
        <v>523</v>
      </c>
      <c r="E326" s="299" t="s">
        <v>523</v>
      </c>
      <c r="F326" s="299" t="s">
        <v>523</v>
      </c>
      <c r="G326" s="301" t="s">
        <v>523</v>
      </c>
      <c r="H326" s="301" t="s">
        <v>523</v>
      </c>
      <c r="I326" s="301" t="s">
        <v>523</v>
      </c>
      <c r="J326" s="301" t="s">
        <v>523</v>
      </c>
    </row>
    <row r="327" spans="1:10" x14ac:dyDescent="0.2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2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2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2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2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2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2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2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2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2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2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2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2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25">
      <c r="A340" s="274" t="s">
        <v>562</v>
      </c>
      <c r="B340" s="301" t="s">
        <v>523</v>
      </c>
      <c r="C340" s="299" t="s">
        <v>552</v>
      </c>
      <c r="D340" s="299" t="s">
        <v>523</v>
      </c>
      <c r="E340" s="299" t="s">
        <v>523</v>
      </c>
      <c r="F340" s="299" t="s">
        <v>523</v>
      </c>
      <c r="G340" s="301" t="s">
        <v>523</v>
      </c>
      <c r="H340" s="301" t="s">
        <v>523</v>
      </c>
      <c r="I340" s="301" t="s">
        <v>523</v>
      </c>
      <c r="J340" s="301" t="s">
        <v>523</v>
      </c>
    </row>
    <row r="341" spans="1:10" x14ac:dyDescent="0.25">
      <c r="A341" s="274" t="s">
        <v>563</v>
      </c>
      <c r="B341" s="301" t="s">
        <v>523</v>
      </c>
      <c r="C341" s="299" t="s">
        <v>552</v>
      </c>
      <c r="D341" s="299" t="s">
        <v>523</v>
      </c>
      <c r="E341" s="299" t="s">
        <v>523</v>
      </c>
      <c r="F341" s="299" t="s">
        <v>523</v>
      </c>
      <c r="G341" s="301" t="s">
        <v>523</v>
      </c>
      <c r="H341" s="301" t="s">
        <v>523</v>
      </c>
      <c r="I341" s="301" t="s">
        <v>523</v>
      </c>
      <c r="J341" s="301" t="s">
        <v>523</v>
      </c>
    </row>
    <row r="342" spans="1:10" x14ac:dyDescent="0.2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2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2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2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2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2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2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2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2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2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2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2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2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2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2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2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25">
      <c r="A358" s="263" t="s">
        <v>576</v>
      </c>
      <c r="B358" s="301" t="s">
        <v>496</v>
      </c>
      <c r="C358" s="299" t="s">
        <v>552</v>
      </c>
      <c r="D358" s="299" t="s">
        <v>496</v>
      </c>
      <c r="E358" s="299" t="s">
        <v>496</v>
      </c>
      <c r="F358" s="299" t="s">
        <v>496</v>
      </c>
      <c r="G358" s="301" t="s">
        <v>496</v>
      </c>
      <c r="H358" s="301" t="s">
        <v>496</v>
      </c>
      <c r="I358" s="301" t="s">
        <v>496</v>
      </c>
      <c r="J358" s="300" t="s">
        <v>189</v>
      </c>
    </row>
    <row r="359" spans="1:10" x14ac:dyDescent="0.25">
      <c r="A359" s="263" t="s">
        <v>577</v>
      </c>
      <c r="B359" s="301" t="s">
        <v>496</v>
      </c>
      <c r="C359" s="299" t="s">
        <v>552</v>
      </c>
      <c r="D359" s="299" t="s">
        <v>496</v>
      </c>
      <c r="E359" s="299" t="s">
        <v>496</v>
      </c>
      <c r="F359" s="299" t="s">
        <v>496</v>
      </c>
      <c r="G359" s="301" t="s">
        <v>496</v>
      </c>
      <c r="H359" s="301" t="s">
        <v>496</v>
      </c>
      <c r="I359" s="301" t="s">
        <v>496</v>
      </c>
      <c r="J359" s="300" t="s">
        <v>189</v>
      </c>
    </row>
    <row r="360" spans="1:10" x14ac:dyDescent="0.25">
      <c r="A360" s="263" t="s">
        <v>578</v>
      </c>
      <c r="B360" s="301" t="s">
        <v>496</v>
      </c>
      <c r="C360" s="299" t="s">
        <v>552</v>
      </c>
      <c r="D360" s="299" t="s">
        <v>496</v>
      </c>
      <c r="E360" s="299" t="s">
        <v>496</v>
      </c>
      <c r="F360" s="299" t="s">
        <v>496</v>
      </c>
      <c r="G360" s="301" t="s">
        <v>496</v>
      </c>
      <c r="H360" s="301" t="s">
        <v>496</v>
      </c>
      <c r="I360" s="301" t="s">
        <v>496</v>
      </c>
      <c r="J360" s="300" t="s">
        <v>189</v>
      </c>
    </row>
    <row r="361" spans="1:10" x14ac:dyDescent="0.2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25">
      <c r="A362" s="263" t="s">
        <v>555</v>
      </c>
      <c r="B362" s="301" t="s">
        <v>496</v>
      </c>
      <c r="C362" s="299" t="s">
        <v>552</v>
      </c>
      <c r="D362" s="299" t="s">
        <v>496</v>
      </c>
      <c r="E362" s="299" t="s">
        <v>496</v>
      </c>
      <c r="F362" s="299" t="s">
        <v>496</v>
      </c>
      <c r="G362" s="301" t="s">
        <v>496</v>
      </c>
      <c r="H362" s="301" t="s">
        <v>496</v>
      </c>
      <c r="I362" s="301" t="s">
        <v>496</v>
      </c>
      <c r="J362" s="300" t="s">
        <v>189</v>
      </c>
    </row>
    <row r="363" spans="1:10" x14ac:dyDescent="0.2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2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2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25">
      <c r="A366" s="263" t="s">
        <v>590</v>
      </c>
      <c r="B366" s="301" t="s">
        <v>496</v>
      </c>
      <c r="C366" s="299" t="s">
        <v>552</v>
      </c>
      <c r="D366" s="299" t="s">
        <v>496</v>
      </c>
      <c r="E366" s="299" t="s">
        <v>496</v>
      </c>
      <c r="F366" s="299" t="s">
        <v>496</v>
      </c>
      <c r="G366" s="301" t="s">
        <v>496</v>
      </c>
      <c r="H366" s="301" t="s">
        <v>496</v>
      </c>
      <c r="I366" s="301" t="s">
        <v>496</v>
      </c>
      <c r="J366" s="300" t="s">
        <v>189</v>
      </c>
    </row>
    <row r="367" spans="1:10" x14ac:dyDescent="0.25">
      <c r="A367" s="263" t="s">
        <v>591</v>
      </c>
      <c r="B367" s="301" t="s">
        <v>496</v>
      </c>
      <c r="C367" s="299" t="s">
        <v>552</v>
      </c>
      <c r="D367" s="299" t="s">
        <v>496</v>
      </c>
      <c r="E367" s="299" t="s">
        <v>496</v>
      </c>
      <c r="F367" s="299" t="s">
        <v>496</v>
      </c>
      <c r="G367" s="301" t="s">
        <v>496</v>
      </c>
      <c r="H367" s="301" t="s">
        <v>496</v>
      </c>
      <c r="I367" s="301" t="s">
        <v>496</v>
      </c>
      <c r="J367" s="300" t="s">
        <v>189</v>
      </c>
    </row>
    <row r="368" spans="1:10" x14ac:dyDescent="0.25">
      <c r="A368" s="263" t="s">
        <v>576</v>
      </c>
      <c r="B368" s="301" t="s">
        <v>496</v>
      </c>
      <c r="C368" s="299" t="s">
        <v>552</v>
      </c>
      <c r="D368" s="299" t="s">
        <v>496</v>
      </c>
      <c r="E368" s="299" t="s">
        <v>496</v>
      </c>
      <c r="F368" s="299" t="s">
        <v>496</v>
      </c>
      <c r="G368" s="301" t="s">
        <v>496</v>
      </c>
      <c r="H368" s="301" t="s">
        <v>496</v>
      </c>
      <c r="I368" s="301" t="s">
        <v>496</v>
      </c>
      <c r="J368" s="300" t="s">
        <v>189</v>
      </c>
    </row>
    <row r="369" spans="1:10" x14ac:dyDescent="0.2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25">
      <c r="A370" s="263" t="s">
        <v>555</v>
      </c>
      <c r="B370" s="301" t="s">
        <v>496</v>
      </c>
      <c r="C370" s="299" t="s">
        <v>552</v>
      </c>
      <c r="D370" s="299" t="s">
        <v>496</v>
      </c>
      <c r="E370" s="299" t="s">
        <v>496</v>
      </c>
      <c r="F370" s="299" t="s">
        <v>496</v>
      </c>
      <c r="G370" s="301" t="s">
        <v>496</v>
      </c>
      <c r="H370" s="301" t="s">
        <v>496</v>
      </c>
      <c r="I370" s="301" t="s">
        <v>496</v>
      </c>
      <c r="J370" s="300" t="s">
        <v>189</v>
      </c>
    </row>
    <row r="371" spans="1:10" x14ac:dyDescent="0.2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2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2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2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2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25">
      <c r="A376" s="268" t="s">
        <v>559</v>
      </c>
      <c r="B376" s="301" t="s">
        <v>494</v>
      </c>
      <c r="C376" s="299" t="s">
        <v>552</v>
      </c>
      <c r="D376" s="299" t="s">
        <v>494</v>
      </c>
      <c r="E376" s="299" t="s">
        <v>494</v>
      </c>
      <c r="F376" s="299" t="s">
        <v>494</v>
      </c>
      <c r="G376" s="301" t="s">
        <v>494</v>
      </c>
      <c r="H376" s="301" t="s">
        <v>494</v>
      </c>
      <c r="I376" s="301" t="s">
        <v>494</v>
      </c>
      <c r="J376" s="301" t="s">
        <v>494</v>
      </c>
    </row>
    <row r="377" spans="1:10" x14ac:dyDescent="0.25">
      <c r="A377" s="268" t="s">
        <v>560</v>
      </c>
      <c r="B377" s="301" t="s">
        <v>494</v>
      </c>
      <c r="C377" s="299" t="s">
        <v>552</v>
      </c>
      <c r="D377" s="299" t="s">
        <v>494</v>
      </c>
      <c r="E377" s="299" t="s">
        <v>494</v>
      </c>
      <c r="F377" s="299" t="s">
        <v>494</v>
      </c>
      <c r="G377" s="301" t="s">
        <v>494</v>
      </c>
      <c r="H377" s="301" t="s">
        <v>494</v>
      </c>
      <c r="I377" s="301" t="s">
        <v>494</v>
      </c>
      <c r="J377" s="301" t="s">
        <v>494</v>
      </c>
    </row>
    <row r="378" spans="1:10" x14ac:dyDescent="0.25">
      <c r="A378" s="268" t="s">
        <v>561</v>
      </c>
      <c r="B378" s="301" t="s">
        <v>494</v>
      </c>
      <c r="C378" s="299" t="s">
        <v>552</v>
      </c>
      <c r="D378" s="299" t="s">
        <v>494</v>
      </c>
      <c r="E378" s="299" t="s">
        <v>494</v>
      </c>
      <c r="F378" s="299" t="s">
        <v>494</v>
      </c>
      <c r="G378" s="301" t="s">
        <v>494</v>
      </c>
      <c r="H378" s="301" t="s">
        <v>494</v>
      </c>
      <c r="I378" s="301" t="s">
        <v>494</v>
      </c>
      <c r="J378" s="301" t="s">
        <v>494</v>
      </c>
    </row>
    <row r="379" spans="1:10" x14ac:dyDescent="0.2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25">
      <c r="A380" s="268" t="s">
        <v>563</v>
      </c>
      <c r="B380" s="301" t="s">
        <v>523</v>
      </c>
      <c r="C380" s="299" t="s">
        <v>552</v>
      </c>
      <c r="D380" s="299" t="s">
        <v>523</v>
      </c>
      <c r="E380" s="299" t="s">
        <v>523</v>
      </c>
      <c r="F380" s="299" t="s">
        <v>523</v>
      </c>
      <c r="G380" s="301" t="s">
        <v>523</v>
      </c>
      <c r="H380" s="301" t="s">
        <v>523</v>
      </c>
      <c r="I380" s="301" t="s">
        <v>523</v>
      </c>
      <c r="J380" s="301" t="s">
        <v>523</v>
      </c>
    </row>
    <row r="381" spans="1:10" x14ac:dyDescent="0.25">
      <c r="A381" s="268" t="s">
        <v>92</v>
      </c>
      <c r="B381" s="301" t="s">
        <v>494</v>
      </c>
      <c r="C381" s="299" t="s">
        <v>552</v>
      </c>
      <c r="D381" s="299" t="s">
        <v>494</v>
      </c>
      <c r="E381" s="299" t="s">
        <v>494</v>
      </c>
      <c r="F381" s="299" t="s">
        <v>494</v>
      </c>
      <c r="G381" s="301" t="s">
        <v>494</v>
      </c>
      <c r="H381" s="301" t="s">
        <v>494</v>
      </c>
      <c r="I381" s="301" t="s">
        <v>494</v>
      </c>
      <c r="J381" s="301" t="s">
        <v>494</v>
      </c>
    </row>
    <row r="382" spans="1:10" x14ac:dyDescent="0.2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2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2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2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25">
      <c r="A386" s="268" t="s">
        <v>562</v>
      </c>
      <c r="B386" s="301" t="s">
        <v>523</v>
      </c>
      <c r="C386" s="299" t="s">
        <v>552</v>
      </c>
      <c r="D386" s="299" t="s">
        <v>523</v>
      </c>
      <c r="E386" s="299" t="s">
        <v>523</v>
      </c>
      <c r="F386" s="299" t="s">
        <v>523</v>
      </c>
      <c r="G386" s="301" t="s">
        <v>523</v>
      </c>
      <c r="H386" s="301" t="s">
        <v>523</v>
      </c>
      <c r="I386" s="301" t="s">
        <v>523</v>
      </c>
      <c r="J386" s="301" t="s">
        <v>523</v>
      </c>
    </row>
    <row r="387" spans="1:10" x14ac:dyDescent="0.25">
      <c r="A387" s="268" t="s">
        <v>563</v>
      </c>
      <c r="B387" s="301" t="s">
        <v>523</v>
      </c>
      <c r="C387" s="299" t="s">
        <v>552</v>
      </c>
      <c r="D387" s="299" t="s">
        <v>523</v>
      </c>
      <c r="E387" s="299" t="s">
        <v>523</v>
      </c>
      <c r="F387" s="299" t="s">
        <v>523</v>
      </c>
      <c r="G387" s="301" t="s">
        <v>523</v>
      </c>
      <c r="H387" s="301" t="s">
        <v>523</v>
      </c>
      <c r="I387" s="301" t="s">
        <v>523</v>
      </c>
      <c r="J387" s="301" t="s">
        <v>523</v>
      </c>
    </row>
    <row r="388" spans="1:10" x14ac:dyDescent="0.25">
      <c r="A388" s="268" t="s">
        <v>92</v>
      </c>
      <c r="B388" s="301" t="s">
        <v>521</v>
      </c>
      <c r="C388" s="299" t="s">
        <v>552</v>
      </c>
      <c r="D388" s="299" t="s">
        <v>517</v>
      </c>
      <c r="E388" s="299" t="s">
        <v>521</v>
      </c>
      <c r="F388" s="299" t="s">
        <v>521</v>
      </c>
      <c r="G388" s="301" t="s">
        <v>521</v>
      </c>
      <c r="H388" s="301" t="s">
        <v>521</v>
      </c>
      <c r="I388" s="301" t="s">
        <v>521</v>
      </c>
      <c r="J388" s="301" t="s">
        <v>494</v>
      </c>
    </row>
    <row r="389" spans="1:10" x14ac:dyDescent="0.2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2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2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2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25">
      <c r="A393" s="268" t="s">
        <v>562</v>
      </c>
      <c r="B393" s="301" t="s">
        <v>523</v>
      </c>
      <c r="C393" s="299" t="s">
        <v>552</v>
      </c>
      <c r="D393" s="299" t="s">
        <v>523</v>
      </c>
      <c r="E393" s="299" t="s">
        <v>523</v>
      </c>
      <c r="F393" s="299" t="s">
        <v>523</v>
      </c>
      <c r="G393" s="301" t="s">
        <v>523</v>
      </c>
      <c r="H393" s="301" t="s">
        <v>523</v>
      </c>
      <c r="I393" s="301" t="s">
        <v>523</v>
      </c>
      <c r="J393" s="301" t="s">
        <v>523</v>
      </c>
    </row>
    <row r="394" spans="1:10" x14ac:dyDescent="0.25">
      <c r="A394" s="268" t="s">
        <v>563</v>
      </c>
      <c r="B394" s="301" t="s">
        <v>523</v>
      </c>
      <c r="C394" s="299" t="s">
        <v>552</v>
      </c>
      <c r="D394" s="299" t="s">
        <v>523</v>
      </c>
      <c r="E394" s="299" t="s">
        <v>523</v>
      </c>
      <c r="F394" s="299" t="s">
        <v>523</v>
      </c>
      <c r="G394" s="301" t="s">
        <v>523</v>
      </c>
      <c r="H394" s="301" t="s">
        <v>523</v>
      </c>
      <c r="I394" s="301" t="s">
        <v>523</v>
      </c>
      <c r="J394" s="301" t="s">
        <v>523</v>
      </c>
    </row>
    <row r="395" spans="1:10" x14ac:dyDescent="0.25">
      <c r="A395" s="268" t="s">
        <v>92</v>
      </c>
      <c r="B395" s="301" t="s">
        <v>494</v>
      </c>
      <c r="C395" s="299" t="s">
        <v>552</v>
      </c>
      <c r="D395" s="299" t="s">
        <v>494</v>
      </c>
      <c r="E395" s="299" t="s">
        <v>494</v>
      </c>
      <c r="F395" s="299" t="s">
        <v>494</v>
      </c>
      <c r="G395" s="301" t="s">
        <v>494</v>
      </c>
      <c r="H395" s="301" t="s">
        <v>494</v>
      </c>
      <c r="I395" s="301" t="s">
        <v>494</v>
      </c>
      <c r="J395" s="301" t="s">
        <v>494</v>
      </c>
    </row>
    <row r="396" spans="1:10" x14ac:dyDescent="0.2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2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2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25">
      <c r="A399" s="268" t="s">
        <v>560</v>
      </c>
      <c r="B399" s="301" t="s">
        <v>523</v>
      </c>
      <c r="C399" s="299" t="s">
        <v>552</v>
      </c>
      <c r="D399" s="299" t="s">
        <v>523</v>
      </c>
      <c r="E399" s="299" t="s">
        <v>523</v>
      </c>
      <c r="F399" s="299" t="s">
        <v>523</v>
      </c>
      <c r="G399" s="301" t="s">
        <v>523</v>
      </c>
      <c r="H399" s="301" t="s">
        <v>523</v>
      </c>
      <c r="I399" s="301" t="s">
        <v>523</v>
      </c>
      <c r="J399" s="300" t="s">
        <v>189</v>
      </c>
    </row>
    <row r="400" spans="1:10" x14ac:dyDescent="0.25">
      <c r="A400" s="268" t="s">
        <v>561</v>
      </c>
      <c r="B400" s="301" t="s">
        <v>523</v>
      </c>
      <c r="C400" s="299" t="s">
        <v>552</v>
      </c>
      <c r="D400" s="299" t="s">
        <v>523</v>
      </c>
      <c r="E400" s="299" t="s">
        <v>523</v>
      </c>
      <c r="F400" s="299" t="s">
        <v>523</v>
      </c>
      <c r="G400" s="301" t="s">
        <v>523</v>
      </c>
      <c r="H400" s="301" t="s">
        <v>523</v>
      </c>
      <c r="I400" s="301" t="s">
        <v>523</v>
      </c>
      <c r="J400" s="300" t="s">
        <v>189</v>
      </c>
    </row>
    <row r="401" spans="1:13" x14ac:dyDescent="0.25">
      <c r="A401" s="268" t="s">
        <v>562</v>
      </c>
      <c r="B401" s="301" t="s">
        <v>523</v>
      </c>
      <c r="C401" s="299" t="s">
        <v>552</v>
      </c>
      <c r="D401" s="299" t="s">
        <v>523</v>
      </c>
      <c r="E401" s="299" t="s">
        <v>523</v>
      </c>
      <c r="F401" s="299" t="s">
        <v>523</v>
      </c>
      <c r="G401" s="301" t="s">
        <v>523</v>
      </c>
      <c r="H401" s="301" t="s">
        <v>523</v>
      </c>
      <c r="I401" s="301" t="s">
        <v>523</v>
      </c>
      <c r="J401" s="300" t="s">
        <v>189</v>
      </c>
    </row>
    <row r="402" spans="1:13" x14ac:dyDescent="0.25">
      <c r="A402" s="268" t="s">
        <v>92</v>
      </c>
      <c r="B402" s="301" t="s">
        <v>523</v>
      </c>
      <c r="C402" s="299" t="s">
        <v>552</v>
      </c>
      <c r="D402" s="299" t="s">
        <v>523</v>
      </c>
      <c r="E402" s="299" t="s">
        <v>523</v>
      </c>
      <c r="F402" s="299" t="s">
        <v>523</v>
      </c>
      <c r="G402" s="301" t="s">
        <v>523</v>
      </c>
      <c r="H402" s="301" t="s">
        <v>523</v>
      </c>
      <c r="I402" s="301" t="s">
        <v>523</v>
      </c>
      <c r="J402" s="300" t="s">
        <v>189</v>
      </c>
    </row>
    <row r="403" spans="1:13" x14ac:dyDescent="0.25">
      <c r="A403" s="57" t="s">
        <v>610</v>
      </c>
      <c r="B403" s="302"/>
      <c r="C403" s="302"/>
      <c r="D403" s="302"/>
      <c r="E403" s="302"/>
      <c r="F403" s="302"/>
      <c r="G403" s="302"/>
      <c r="H403" s="302"/>
      <c r="I403" s="302"/>
      <c r="J403" s="302"/>
    </row>
    <row r="404" spans="1:13" x14ac:dyDescent="0.25">
      <c r="A404" s="58" t="s">
        <v>611</v>
      </c>
      <c r="B404" s="300" t="s">
        <v>189</v>
      </c>
      <c r="C404" s="300" t="s">
        <v>189</v>
      </c>
      <c r="D404" s="300" t="s">
        <v>189</v>
      </c>
      <c r="E404" s="300" t="s">
        <v>189</v>
      </c>
      <c r="F404" s="300" t="s">
        <v>189</v>
      </c>
      <c r="G404" s="300" t="s">
        <v>189</v>
      </c>
      <c r="H404" s="300" t="s">
        <v>189</v>
      </c>
      <c r="I404" s="300" t="s">
        <v>189</v>
      </c>
      <c r="J404" s="300" t="s">
        <v>189</v>
      </c>
    </row>
    <row r="405" spans="1:13" x14ac:dyDescent="0.2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2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2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25">
      <c r="A410" s="529" t="s">
        <v>613</v>
      </c>
      <c r="B410" s="529"/>
      <c r="C410" s="529"/>
      <c r="D410" s="529"/>
      <c r="E410" s="529"/>
      <c r="F410" s="529"/>
      <c r="G410" s="529"/>
      <c r="H410" s="205"/>
      <c r="I410" s="205"/>
      <c r="J410" s="205"/>
      <c r="K410" s="205"/>
      <c r="L410" s="205"/>
      <c r="M410" s="46" t="s">
        <v>478</v>
      </c>
    </row>
    <row r="411" spans="1:13" ht="15.75" x14ac:dyDescent="0.25">
      <c r="A411" s="200" t="s">
        <v>723</v>
      </c>
      <c r="B411" s="49"/>
      <c r="C411" s="49"/>
      <c r="D411" s="49"/>
      <c r="E411" s="49"/>
      <c r="F411" s="49"/>
      <c r="G411" s="49"/>
      <c r="H411" s="205"/>
      <c r="I411" s="205"/>
      <c r="J411" s="205"/>
      <c r="K411" s="205"/>
      <c r="L411" s="205"/>
      <c r="M411" s="46" t="s">
        <v>3402</v>
      </c>
    </row>
    <row r="412" spans="1:13" x14ac:dyDescent="0.25">
      <c r="A412" s="207"/>
      <c r="B412" s="205"/>
      <c r="C412" s="205"/>
      <c r="D412" s="205"/>
      <c r="E412" s="205"/>
      <c r="F412" s="205"/>
      <c r="G412" s="205"/>
      <c r="H412" s="205"/>
      <c r="I412" s="205"/>
      <c r="J412" s="205"/>
      <c r="K412" s="205"/>
      <c r="L412" s="206"/>
      <c r="M412" s="46" t="s">
        <v>479</v>
      </c>
    </row>
    <row r="413" spans="1:13" x14ac:dyDescent="0.25">
      <c r="A413" s="205"/>
      <c r="B413" s="205"/>
      <c r="C413" s="205"/>
      <c r="D413" s="205"/>
      <c r="E413" s="205"/>
      <c r="F413" s="205"/>
      <c r="G413" s="205"/>
      <c r="H413" s="205"/>
      <c r="I413" s="205"/>
      <c r="J413" s="205"/>
      <c r="K413" s="205"/>
      <c r="L413" s="205"/>
      <c r="M413" s="208"/>
    </row>
    <row r="414" spans="1:13" ht="38.25" x14ac:dyDescent="0.2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75" thickBot="1" x14ac:dyDescent="0.3">
      <c r="A415" s="215"/>
      <c r="B415" s="523" t="s">
        <v>488</v>
      </c>
      <c r="C415" s="523"/>
      <c r="D415" s="524"/>
      <c r="E415" s="522" t="s">
        <v>621</v>
      </c>
      <c r="F415" s="523"/>
      <c r="G415" s="524"/>
      <c r="H415" s="522" t="s">
        <v>488</v>
      </c>
      <c r="I415" s="530"/>
      <c r="J415" s="530"/>
      <c r="K415" s="530"/>
      <c r="L415" s="530"/>
      <c r="M415" s="531"/>
    </row>
    <row r="416" spans="1:13" ht="15.75" thickTop="1" x14ac:dyDescent="0.2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2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2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2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2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2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2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2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2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2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2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2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2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2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2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2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2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2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2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2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2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2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2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2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2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2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2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2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2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2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2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2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2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2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2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2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2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2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2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2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2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2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2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2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2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2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2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2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2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7.25" x14ac:dyDescent="0.25">
      <c r="A467" s="526" t="s">
        <v>666</v>
      </c>
      <c r="B467" s="526"/>
      <c r="C467" s="526"/>
      <c r="D467" s="526"/>
      <c r="E467" s="526"/>
      <c r="F467" s="526"/>
      <c r="G467" s="526"/>
      <c r="H467" s="526"/>
      <c r="I467" s="526"/>
      <c r="J467" s="526"/>
      <c r="K467" s="526"/>
      <c r="L467" s="526"/>
      <c r="M467" s="526"/>
      <c r="N467" s="526"/>
      <c r="O467" s="526"/>
      <c r="P467" s="526"/>
      <c r="Q467" s="526"/>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2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2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2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25">
      <c r="A471" s="520"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25" thickBot="1" x14ac:dyDescent="0.3">
      <c r="A472" s="521"/>
      <c r="B472" s="522" t="s">
        <v>3131</v>
      </c>
      <c r="C472" s="523"/>
      <c r="D472" s="523"/>
      <c r="E472" s="523"/>
      <c r="F472" s="523"/>
      <c r="G472" s="523"/>
      <c r="H472" s="523"/>
      <c r="I472" s="523"/>
      <c r="J472" s="523"/>
      <c r="K472" s="523"/>
      <c r="L472" s="523"/>
      <c r="M472" s="523"/>
      <c r="N472" s="523"/>
      <c r="O472" s="523"/>
      <c r="P472" s="523"/>
      <c r="Q472" s="523"/>
      <c r="R472" s="524"/>
      <c r="S472" s="244"/>
      <c r="T472" s="244"/>
      <c r="U472" s="513" t="s">
        <v>701</v>
      </c>
      <c r="V472" s="514"/>
      <c r="W472" s="522" t="s">
        <v>3131</v>
      </c>
      <c r="X472" s="523"/>
      <c r="Y472" s="523"/>
      <c r="Z472" s="523"/>
      <c r="AA472" s="523"/>
      <c r="AB472" s="523"/>
      <c r="AC472" s="524"/>
      <c r="AD472" s="244"/>
      <c r="AE472" s="244"/>
      <c r="AF472" s="513" t="s">
        <v>701</v>
      </c>
      <c r="AG472" s="514"/>
      <c r="AH472" s="228" t="s">
        <v>621</v>
      </c>
      <c r="AI472" s="245" t="s">
        <v>3131</v>
      </c>
      <c r="AJ472" s="229" t="s">
        <v>3131</v>
      </c>
    </row>
    <row r="473" spans="1:36" ht="15.75" thickTop="1" x14ac:dyDescent="0.2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2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2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2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2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2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2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2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2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2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2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2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2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2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2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2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2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2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2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2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2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2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2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2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2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2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2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2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2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3">
      <c r="A502" s="232" t="s">
        <v>714</v>
      </c>
      <c r="B502" s="513" t="s">
        <v>701</v>
      </c>
      <c r="C502" s="527"/>
      <c r="D502" s="527"/>
      <c r="E502" s="527"/>
      <c r="F502" s="527"/>
      <c r="G502" s="527"/>
      <c r="H502" s="527"/>
      <c r="I502" s="527"/>
      <c r="J502" s="527"/>
      <c r="K502" s="527"/>
      <c r="L502" s="527"/>
      <c r="M502" s="527"/>
      <c r="N502" s="527"/>
      <c r="O502" s="527"/>
      <c r="P502" s="527"/>
      <c r="Q502" s="527"/>
      <c r="R502" s="527"/>
      <c r="S502" s="527"/>
      <c r="T502" s="527"/>
      <c r="U502" s="527"/>
      <c r="V502" s="527"/>
      <c r="W502" s="527"/>
      <c r="X502" s="527"/>
      <c r="Y502" s="527"/>
      <c r="Z502" s="527"/>
      <c r="AA502" s="527"/>
      <c r="AB502" s="527"/>
      <c r="AC502" s="527"/>
      <c r="AD502" s="527"/>
      <c r="AE502" s="527"/>
      <c r="AF502" s="527"/>
      <c r="AG502" s="527"/>
      <c r="AH502" s="527"/>
      <c r="AI502" s="527"/>
      <c r="AJ502" s="528"/>
    </row>
    <row r="503" spans="1:36" ht="15.75" thickTop="1" x14ac:dyDescent="0.2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2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2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2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2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2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2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30" x14ac:dyDescent="0.2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75" x14ac:dyDescent="0.25">
      <c r="A514" s="220" t="s">
        <v>722</v>
      </c>
      <c r="B514" s="205"/>
      <c r="C514" s="205"/>
      <c r="D514" s="205"/>
      <c r="E514" s="205"/>
      <c r="F514" s="206"/>
      <c r="G514" s="46" t="s">
        <v>478</v>
      </c>
    </row>
    <row r="515" spans="1:7" ht="15.75" x14ac:dyDescent="0.25">
      <c r="A515" s="220" t="s">
        <v>723</v>
      </c>
      <c r="B515" s="205"/>
      <c r="C515" s="205"/>
      <c r="D515" s="205"/>
      <c r="E515" s="205"/>
      <c r="F515" s="206"/>
      <c r="G515" s="46" t="s">
        <v>3402</v>
      </c>
    </row>
    <row r="516" spans="1:7" x14ac:dyDescent="0.25">
      <c r="A516" s="205"/>
      <c r="B516" s="205"/>
      <c r="C516" s="205"/>
      <c r="D516" s="205"/>
      <c r="E516" s="205"/>
      <c r="F516" s="206"/>
      <c r="G516" s="46" t="s">
        <v>479</v>
      </c>
    </row>
    <row r="517" spans="1:7" x14ac:dyDescent="0.25">
      <c r="A517" s="205"/>
      <c r="B517" s="205"/>
      <c r="C517" s="205"/>
      <c r="D517" s="205"/>
      <c r="E517" s="205"/>
      <c r="F517" s="219"/>
      <c r="G517" s="205"/>
    </row>
    <row r="518" spans="1:7" x14ac:dyDescent="0.25">
      <c r="A518" s="288" t="s">
        <v>724</v>
      </c>
      <c r="B518" s="289" t="s">
        <v>481</v>
      </c>
      <c r="C518" s="214" t="s">
        <v>482</v>
      </c>
      <c r="D518" s="214" t="s">
        <v>483</v>
      </c>
      <c r="E518" s="214" t="s">
        <v>619</v>
      </c>
      <c r="F518" s="233" t="s">
        <v>485</v>
      </c>
      <c r="G518" s="233" t="s">
        <v>486</v>
      </c>
    </row>
    <row r="519" spans="1:7" ht="15.75" thickBot="1" x14ac:dyDescent="0.3">
      <c r="A519" s="290" t="s">
        <v>725</v>
      </c>
      <c r="B519" s="523" t="s">
        <v>488</v>
      </c>
      <c r="C519" s="523"/>
      <c r="D519" s="523"/>
      <c r="E519" s="523"/>
      <c r="F519" s="523"/>
      <c r="G519" s="524"/>
    </row>
    <row r="520" spans="1:7" ht="15.75" thickTop="1" x14ac:dyDescent="0.25">
      <c r="A520" s="291" t="s">
        <v>726</v>
      </c>
      <c r="B520" s="303">
        <v>7853.7090592547993</v>
      </c>
      <c r="C520" s="303">
        <v>9418.7606550076798</v>
      </c>
      <c r="D520" s="303">
        <v>1108.4205949512345</v>
      </c>
      <c r="E520" s="303">
        <v>14.91067980114685</v>
      </c>
      <c r="F520" s="303">
        <v>363.40666610922074</v>
      </c>
      <c r="G520" s="303" t="s">
        <v>494</v>
      </c>
    </row>
    <row r="521" spans="1:7" x14ac:dyDescent="0.25">
      <c r="A521" s="308" t="s">
        <v>727</v>
      </c>
      <c r="B521" s="300" t="s">
        <v>189</v>
      </c>
      <c r="C521" s="303">
        <v>8681.5577516158737</v>
      </c>
      <c r="D521" s="303">
        <v>54.694930480826123</v>
      </c>
      <c r="E521" s="300" t="s">
        <v>189</v>
      </c>
      <c r="F521" s="300" t="s">
        <v>189</v>
      </c>
      <c r="G521" s="303" t="s">
        <v>494</v>
      </c>
    </row>
    <row r="522" spans="1:7" x14ac:dyDescent="0.25">
      <c r="A522" s="308" t="s">
        <v>728</v>
      </c>
      <c r="B522" s="300" t="s">
        <v>189</v>
      </c>
      <c r="C522" s="303">
        <v>6721.72746699257</v>
      </c>
      <c r="D522" s="300" t="s">
        <v>189</v>
      </c>
      <c r="E522" s="300" t="s">
        <v>189</v>
      </c>
      <c r="F522" s="300" t="s">
        <v>189</v>
      </c>
      <c r="G522" s="300" t="s">
        <v>189</v>
      </c>
    </row>
    <row r="523" spans="1:7" x14ac:dyDescent="0.25">
      <c r="A523" s="315" t="s">
        <v>3406</v>
      </c>
      <c r="B523" s="300" t="s">
        <v>189</v>
      </c>
      <c r="C523" s="303">
        <v>6459.5584610062451</v>
      </c>
      <c r="D523" s="300" t="s">
        <v>189</v>
      </c>
      <c r="E523" s="300" t="s">
        <v>189</v>
      </c>
      <c r="F523" s="300" t="s">
        <v>189</v>
      </c>
      <c r="G523" s="300" t="s">
        <v>189</v>
      </c>
    </row>
    <row r="524" spans="1:7" x14ac:dyDescent="0.25">
      <c r="A524" s="316" t="s">
        <v>729</v>
      </c>
      <c r="B524" s="300" t="s">
        <v>189</v>
      </c>
      <c r="C524" s="300" t="s">
        <v>189</v>
      </c>
      <c r="D524" s="300" t="s">
        <v>189</v>
      </c>
      <c r="E524" s="300" t="s">
        <v>189</v>
      </c>
      <c r="F524" s="300" t="s">
        <v>189</v>
      </c>
      <c r="G524" s="300" t="s">
        <v>189</v>
      </c>
    </row>
    <row r="525" spans="1:7" x14ac:dyDescent="0.25">
      <c r="A525" s="317" t="s">
        <v>730</v>
      </c>
      <c r="B525" s="300" t="s">
        <v>189</v>
      </c>
      <c r="C525" s="303" t="s">
        <v>189</v>
      </c>
      <c r="D525" s="300" t="s">
        <v>189</v>
      </c>
      <c r="E525" s="300" t="s">
        <v>189</v>
      </c>
      <c r="F525" s="300" t="s">
        <v>189</v>
      </c>
      <c r="G525" s="300" t="s">
        <v>189</v>
      </c>
    </row>
    <row r="526" spans="1:7" x14ac:dyDescent="0.25">
      <c r="A526" s="317" t="s">
        <v>731</v>
      </c>
      <c r="B526" s="300" t="s">
        <v>189</v>
      </c>
      <c r="C526" s="303" t="s">
        <v>189</v>
      </c>
      <c r="D526" s="300" t="s">
        <v>189</v>
      </c>
      <c r="E526" s="300" t="s">
        <v>189</v>
      </c>
      <c r="F526" s="300" t="s">
        <v>189</v>
      </c>
      <c r="G526" s="300" t="s">
        <v>189</v>
      </c>
    </row>
    <row r="527" spans="1:7" x14ac:dyDescent="0.25">
      <c r="A527" s="316" t="s">
        <v>732</v>
      </c>
      <c r="B527" s="300" t="s">
        <v>189</v>
      </c>
      <c r="C527" s="300" t="s">
        <v>189</v>
      </c>
      <c r="D527" s="300" t="s">
        <v>189</v>
      </c>
      <c r="E527" s="300" t="s">
        <v>189</v>
      </c>
      <c r="F527" s="300" t="s">
        <v>189</v>
      </c>
      <c r="G527" s="300" t="s">
        <v>189</v>
      </c>
    </row>
    <row r="528" spans="1:7" x14ac:dyDescent="0.25">
      <c r="A528" s="317" t="s">
        <v>733</v>
      </c>
      <c r="B528" s="300" t="s">
        <v>189</v>
      </c>
      <c r="C528" s="303" t="s">
        <v>189</v>
      </c>
      <c r="D528" s="300" t="s">
        <v>189</v>
      </c>
      <c r="E528" s="300" t="s">
        <v>189</v>
      </c>
      <c r="F528" s="300" t="s">
        <v>189</v>
      </c>
      <c r="G528" s="300" t="s">
        <v>189</v>
      </c>
    </row>
    <row r="529" spans="1:7" x14ac:dyDescent="0.25">
      <c r="A529" s="317" t="s">
        <v>734</v>
      </c>
      <c r="B529" s="300" t="s">
        <v>189</v>
      </c>
      <c r="C529" s="303" t="s">
        <v>189</v>
      </c>
      <c r="D529" s="300" t="s">
        <v>189</v>
      </c>
      <c r="E529" s="300" t="s">
        <v>189</v>
      </c>
      <c r="F529" s="300" t="s">
        <v>189</v>
      </c>
      <c r="G529" s="300" t="s">
        <v>189</v>
      </c>
    </row>
    <row r="530" spans="1:7" x14ac:dyDescent="0.25">
      <c r="A530" s="317" t="s">
        <v>735</v>
      </c>
      <c r="B530" s="300" t="s">
        <v>189</v>
      </c>
      <c r="C530" s="303" t="s">
        <v>189</v>
      </c>
      <c r="D530" s="300" t="s">
        <v>189</v>
      </c>
      <c r="E530" s="300" t="s">
        <v>189</v>
      </c>
      <c r="F530" s="300" t="s">
        <v>189</v>
      </c>
      <c r="G530" s="300" t="s">
        <v>189</v>
      </c>
    </row>
    <row r="531" spans="1:7" x14ac:dyDescent="0.25">
      <c r="A531" s="316" t="s">
        <v>736</v>
      </c>
      <c r="B531" s="300" t="s">
        <v>189</v>
      </c>
      <c r="C531" s="300" t="s">
        <v>189</v>
      </c>
      <c r="D531" s="300" t="s">
        <v>189</v>
      </c>
      <c r="E531" s="300" t="s">
        <v>189</v>
      </c>
      <c r="F531" s="300" t="s">
        <v>189</v>
      </c>
      <c r="G531" s="300" t="s">
        <v>189</v>
      </c>
    </row>
    <row r="532" spans="1:7" x14ac:dyDescent="0.25">
      <c r="A532" s="317" t="s">
        <v>3407</v>
      </c>
      <c r="B532" s="300" t="s">
        <v>189</v>
      </c>
      <c r="C532" s="303">
        <v>6459.5584610062451</v>
      </c>
      <c r="D532" s="300" t="s">
        <v>189</v>
      </c>
      <c r="E532" s="300" t="s">
        <v>189</v>
      </c>
      <c r="F532" s="300" t="s">
        <v>189</v>
      </c>
      <c r="G532" s="300" t="s">
        <v>189</v>
      </c>
    </row>
    <row r="533" spans="1:7" x14ac:dyDescent="0.25">
      <c r="A533" s="318" t="s">
        <v>739</v>
      </c>
      <c r="B533" s="300" t="s">
        <v>189</v>
      </c>
      <c r="C533" s="303">
        <v>473.19623090020355</v>
      </c>
      <c r="D533" s="300"/>
      <c r="E533" s="300" t="s">
        <v>189</v>
      </c>
      <c r="F533" s="300" t="s">
        <v>189</v>
      </c>
      <c r="G533" s="300"/>
    </row>
    <row r="534" spans="1:7" x14ac:dyDescent="0.25">
      <c r="A534" s="318" t="s">
        <v>740</v>
      </c>
      <c r="B534" s="300" t="s">
        <v>189</v>
      </c>
      <c r="C534" s="303">
        <v>299.39799460361405</v>
      </c>
      <c r="D534" s="300"/>
      <c r="E534" s="300" t="s">
        <v>189</v>
      </c>
      <c r="F534" s="300" t="s">
        <v>189</v>
      </c>
      <c r="G534" s="300"/>
    </row>
    <row r="535" spans="1:7" x14ac:dyDescent="0.25">
      <c r="A535" s="318" t="s">
        <v>741</v>
      </c>
      <c r="B535" s="300" t="s">
        <v>189</v>
      </c>
      <c r="C535" s="303">
        <v>3035.0507480212009</v>
      </c>
      <c r="D535" s="300"/>
      <c r="E535" s="300" t="s">
        <v>189</v>
      </c>
      <c r="F535" s="300" t="s">
        <v>189</v>
      </c>
      <c r="G535" s="300"/>
    </row>
    <row r="536" spans="1:7" x14ac:dyDescent="0.25">
      <c r="A536" s="318" t="s">
        <v>742</v>
      </c>
      <c r="B536" s="300" t="s">
        <v>189</v>
      </c>
      <c r="C536" s="303">
        <v>251.93525163617798</v>
      </c>
      <c r="D536" s="300"/>
      <c r="E536" s="300" t="s">
        <v>189</v>
      </c>
      <c r="F536" s="300" t="s">
        <v>189</v>
      </c>
      <c r="G536" s="300"/>
    </row>
    <row r="537" spans="1:7" x14ac:dyDescent="0.25">
      <c r="A537" s="318" t="s">
        <v>743</v>
      </c>
      <c r="B537" s="300" t="s">
        <v>189</v>
      </c>
      <c r="C537" s="303">
        <v>297.36246326322032</v>
      </c>
      <c r="D537" s="300"/>
      <c r="E537" s="300" t="s">
        <v>189</v>
      </c>
      <c r="F537" s="300" t="s">
        <v>189</v>
      </c>
      <c r="G537" s="300"/>
    </row>
    <row r="538" spans="1:7" x14ac:dyDescent="0.25">
      <c r="A538" s="318" t="s">
        <v>744</v>
      </c>
      <c r="B538" s="300" t="s">
        <v>189</v>
      </c>
      <c r="C538" s="303">
        <v>309.95636595734669</v>
      </c>
      <c r="D538" s="300"/>
      <c r="E538" s="300" t="s">
        <v>189</v>
      </c>
      <c r="F538" s="300" t="s">
        <v>189</v>
      </c>
      <c r="G538" s="300"/>
    </row>
    <row r="539" spans="1:7" x14ac:dyDescent="0.25">
      <c r="A539" s="318" t="s">
        <v>745</v>
      </c>
      <c r="B539" s="300" t="s">
        <v>189</v>
      </c>
      <c r="C539" s="303">
        <v>178.40438707912745</v>
      </c>
      <c r="D539" s="300"/>
      <c r="E539" s="300" t="s">
        <v>189</v>
      </c>
      <c r="F539" s="300" t="s">
        <v>189</v>
      </c>
      <c r="G539" s="300"/>
    </row>
    <row r="540" spans="1:7" x14ac:dyDescent="0.25">
      <c r="A540" s="318" t="s">
        <v>746</v>
      </c>
      <c r="B540" s="300" t="s">
        <v>189</v>
      </c>
      <c r="C540" s="303">
        <v>214.11005793654462</v>
      </c>
      <c r="D540" s="300"/>
      <c r="E540" s="300" t="s">
        <v>189</v>
      </c>
      <c r="F540" s="300" t="s">
        <v>189</v>
      </c>
      <c r="G540" s="300"/>
    </row>
    <row r="541" spans="1:7" x14ac:dyDescent="0.25">
      <c r="A541" s="318" t="s">
        <v>747</v>
      </c>
      <c r="B541" s="300" t="s">
        <v>189</v>
      </c>
      <c r="C541" s="303">
        <v>1167.114207479091</v>
      </c>
      <c r="D541" s="300"/>
      <c r="E541" s="300" t="s">
        <v>189</v>
      </c>
      <c r="F541" s="300" t="s">
        <v>189</v>
      </c>
      <c r="G541" s="300"/>
    </row>
    <row r="542" spans="1:7" x14ac:dyDescent="0.25">
      <c r="A542" s="318" t="s">
        <v>3132</v>
      </c>
      <c r="B542" s="300" t="s">
        <v>189</v>
      </c>
      <c r="C542" s="303">
        <v>178.70274178817721</v>
      </c>
      <c r="D542" s="300"/>
      <c r="E542" s="300" t="s">
        <v>189</v>
      </c>
      <c r="F542" s="300" t="s">
        <v>189</v>
      </c>
      <c r="G542" s="300"/>
    </row>
    <row r="543" spans="1:7" x14ac:dyDescent="0.25">
      <c r="A543" s="318" t="s">
        <v>3133</v>
      </c>
      <c r="B543" s="300" t="s">
        <v>189</v>
      </c>
      <c r="C543" s="303">
        <v>54.328012341541672</v>
      </c>
      <c r="D543" s="300"/>
      <c r="E543" s="300" t="s">
        <v>189</v>
      </c>
      <c r="F543" s="300" t="s">
        <v>189</v>
      </c>
      <c r="G543" s="300"/>
    </row>
    <row r="544" spans="1:7" x14ac:dyDescent="0.25">
      <c r="A544" s="315" t="s">
        <v>748</v>
      </c>
      <c r="B544" s="300" t="s">
        <v>189</v>
      </c>
      <c r="C544" s="303">
        <v>55.215000000000003</v>
      </c>
      <c r="D544" s="300" t="s">
        <v>189</v>
      </c>
      <c r="E544" s="300" t="s">
        <v>189</v>
      </c>
      <c r="F544" s="300" t="s">
        <v>189</v>
      </c>
      <c r="G544" s="300" t="s">
        <v>189</v>
      </c>
    </row>
    <row r="545" spans="1:7" x14ac:dyDescent="0.25">
      <c r="A545" s="315" t="s">
        <v>749</v>
      </c>
      <c r="B545" s="300" t="s">
        <v>189</v>
      </c>
      <c r="C545" s="303">
        <v>91.609200000000001</v>
      </c>
      <c r="D545" s="300" t="s">
        <v>189</v>
      </c>
      <c r="E545" s="300" t="s">
        <v>189</v>
      </c>
      <c r="F545" s="300" t="s">
        <v>189</v>
      </c>
      <c r="G545" s="300" t="s">
        <v>189</v>
      </c>
    </row>
    <row r="546" spans="1:7" x14ac:dyDescent="0.25">
      <c r="A546" s="315" t="s">
        <v>750</v>
      </c>
      <c r="B546" s="300" t="s">
        <v>189</v>
      </c>
      <c r="C546" s="303">
        <v>115.34480598632427</v>
      </c>
      <c r="D546" s="300" t="s">
        <v>189</v>
      </c>
      <c r="E546" s="300" t="s">
        <v>189</v>
      </c>
      <c r="F546" s="300" t="s">
        <v>189</v>
      </c>
      <c r="G546" s="300" t="s">
        <v>189</v>
      </c>
    </row>
    <row r="547" spans="1:7" x14ac:dyDescent="0.25">
      <c r="A547" s="319" t="s">
        <v>751</v>
      </c>
      <c r="B547" s="300" t="s">
        <v>189</v>
      </c>
      <c r="C547" s="303" t="s">
        <v>521</v>
      </c>
      <c r="D547" s="300"/>
      <c r="E547" s="300" t="s">
        <v>189</v>
      </c>
      <c r="F547" s="300" t="s">
        <v>189</v>
      </c>
      <c r="G547" s="300"/>
    </row>
    <row r="548" spans="1:7" x14ac:dyDescent="0.25">
      <c r="A548" s="319" t="s">
        <v>752</v>
      </c>
      <c r="B548" s="300" t="s">
        <v>189</v>
      </c>
      <c r="C548" s="303">
        <v>26.068534199999998</v>
      </c>
      <c r="D548" s="300"/>
      <c r="E548" s="300" t="s">
        <v>189</v>
      </c>
      <c r="F548" s="300" t="s">
        <v>189</v>
      </c>
      <c r="G548" s="300"/>
    </row>
    <row r="549" spans="1:7" x14ac:dyDescent="0.25">
      <c r="A549" s="319" t="s">
        <v>753</v>
      </c>
      <c r="B549" s="300" t="s">
        <v>189</v>
      </c>
      <c r="C549" s="303">
        <v>69.750133199999993</v>
      </c>
      <c r="D549" s="300"/>
      <c r="E549" s="300" t="s">
        <v>189</v>
      </c>
      <c r="F549" s="300" t="s">
        <v>189</v>
      </c>
      <c r="G549" s="300"/>
    </row>
    <row r="550" spans="1:7" x14ac:dyDescent="0.25">
      <c r="A550" s="319" t="s">
        <v>754</v>
      </c>
      <c r="B550" s="300" t="s">
        <v>189</v>
      </c>
      <c r="C550" s="303">
        <v>2.1242679999999998</v>
      </c>
      <c r="D550" s="300"/>
      <c r="E550" s="300" t="s">
        <v>189</v>
      </c>
      <c r="F550" s="300" t="s">
        <v>189</v>
      </c>
      <c r="G550" s="300"/>
    </row>
    <row r="551" spans="1:7" x14ac:dyDescent="0.25">
      <c r="A551" s="319" t="s">
        <v>755</v>
      </c>
      <c r="B551" s="300" t="s">
        <v>189</v>
      </c>
      <c r="C551" s="303" t="s">
        <v>521</v>
      </c>
      <c r="D551" s="300"/>
      <c r="E551" s="300" t="s">
        <v>189</v>
      </c>
      <c r="F551" s="300" t="s">
        <v>189</v>
      </c>
      <c r="G551" s="300"/>
    </row>
    <row r="552" spans="1:7" x14ac:dyDescent="0.25">
      <c r="A552" s="320" t="s">
        <v>756</v>
      </c>
      <c r="B552" s="300" t="s">
        <v>189</v>
      </c>
      <c r="C552" s="303">
        <v>17.401870586324279</v>
      </c>
      <c r="D552" s="300" t="s">
        <v>189</v>
      </c>
      <c r="E552" s="300" t="s">
        <v>189</v>
      </c>
      <c r="F552" s="300" t="s">
        <v>189</v>
      </c>
      <c r="G552" s="300" t="s">
        <v>189</v>
      </c>
    </row>
    <row r="553" spans="1:7" x14ac:dyDescent="0.25">
      <c r="A553" s="321" t="s">
        <v>757</v>
      </c>
      <c r="B553" s="300" t="s">
        <v>189</v>
      </c>
      <c r="C553" s="303">
        <v>17.401870586324279</v>
      </c>
      <c r="D553" s="300"/>
      <c r="E553" s="300" t="s">
        <v>189</v>
      </c>
      <c r="F553" s="300" t="s">
        <v>189</v>
      </c>
      <c r="G553" s="300"/>
    </row>
    <row r="554" spans="1:7" x14ac:dyDescent="0.25">
      <c r="A554" s="308" t="s">
        <v>758</v>
      </c>
      <c r="B554" s="300" t="s">
        <v>189</v>
      </c>
      <c r="C554" s="303">
        <v>1959.8302846233032</v>
      </c>
      <c r="D554" s="303">
        <v>54.694930480826123</v>
      </c>
      <c r="E554" s="300" t="s">
        <v>189</v>
      </c>
      <c r="F554" s="300" t="s">
        <v>189</v>
      </c>
      <c r="G554" s="303" t="s">
        <v>494</v>
      </c>
    </row>
    <row r="555" spans="1:7" x14ac:dyDescent="0.25">
      <c r="A555" s="322" t="s">
        <v>3408</v>
      </c>
      <c r="B555" s="300" t="s">
        <v>189</v>
      </c>
      <c r="C555" s="303">
        <v>1009.8520195503449</v>
      </c>
      <c r="D555" s="303">
        <v>42.152764039128421</v>
      </c>
      <c r="E555" s="300" t="s">
        <v>189</v>
      </c>
      <c r="F555" s="300" t="s">
        <v>189</v>
      </c>
      <c r="G555" s="303" t="s">
        <v>494</v>
      </c>
    </row>
    <row r="556" spans="1:7" x14ac:dyDescent="0.25">
      <c r="A556" s="316" t="s">
        <v>729</v>
      </c>
      <c r="B556" s="300" t="s">
        <v>189</v>
      </c>
      <c r="C556" s="300" t="s">
        <v>189</v>
      </c>
      <c r="D556" s="300" t="s">
        <v>189</v>
      </c>
      <c r="E556" s="300" t="s">
        <v>189</v>
      </c>
      <c r="F556" s="300" t="s">
        <v>189</v>
      </c>
      <c r="G556" s="300" t="s">
        <v>189</v>
      </c>
    </row>
    <row r="557" spans="1:7" x14ac:dyDescent="0.25">
      <c r="A557" s="317" t="s">
        <v>730</v>
      </c>
      <c r="B557" s="300" t="s">
        <v>189</v>
      </c>
      <c r="C557" s="303" t="s">
        <v>189</v>
      </c>
      <c r="D557" s="303" t="s">
        <v>189</v>
      </c>
      <c r="E557" s="300" t="s">
        <v>189</v>
      </c>
      <c r="F557" s="300" t="s">
        <v>189</v>
      </c>
      <c r="G557" s="301" t="s">
        <v>189</v>
      </c>
    </row>
    <row r="558" spans="1:7" x14ac:dyDescent="0.25">
      <c r="A558" s="317" t="s">
        <v>731</v>
      </c>
      <c r="B558" s="300" t="s">
        <v>189</v>
      </c>
      <c r="C558" s="303" t="s">
        <v>189</v>
      </c>
      <c r="D558" s="303" t="s">
        <v>189</v>
      </c>
      <c r="E558" s="300" t="s">
        <v>189</v>
      </c>
      <c r="F558" s="300" t="s">
        <v>189</v>
      </c>
      <c r="G558" s="301" t="s">
        <v>189</v>
      </c>
    </row>
    <row r="559" spans="1:7" x14ac:dyDescent="0.25">
      <c r="A559" s="316" t="s">
        <v>732</v>
      </c>
      <c r="B559" s="300" t="s">
        <v>189</v>
      </c>
      <c r="C559" s="300" t="s">
        <v>189</v>
      </c>
      <c r="D559" s="300" t="s">
        <v>189</v>
      </c>
      <c r="E559" s="300" t="s">
        <v>189</v>
      </c>
      <c r="F559" s="300" t="s">
        <v>189</v>
      </c>
      <c r="G559" s="300" t="s">
        <v>189</v>
      </c>
    </row>
    <row r="560" spans="1:7" x14ac:dyDescent="0.25">
      <c r="A560" s="317" t="s">
        <v>733</v>
      </c>
      <c r="B560" s="300" t="s">
        <v>189</v>
      </c>
      <c r="C560" s="303" t="s">
        <v>189</v>
      </c>
      <c r="D560" s="303" t="s">
        <v>189</v>
      </c>
      <c r="E560" s="300" t="s">
        <v>189</v>
      </c>
      <c r="F560" s="300" t="s">
        <v>189</v>
      </c>
      <c r="G560" s="301" t="s">
        <v>189</v>
      </c>
    </row>
    <row r="561" spans="1:7" x14ac:dyDescent="0.25">
      <c r="A561" s="317" t="s">
        <v>734</v>
      </c>
      <c r="B561" s="300" t="s">
        <v>189</v>
      </c>
      <c r="C561" s="303" t="s">
        <v>189</v>
      </c>
      <c r="D561" s="303" t="s">
        <v>189</v>
      </c>
      <c r="E561" s="300" t="s">
        <v>189</v>
      </c>
      <c r="F561" s="300" t="s">
        <v>189</v>
      </c>
      <c r="G561" s="301" t="s">
        <v>189</v>
      </c>
    </row>
    <row r="562" spans="1:7" x14ac:dyDescent="0.25">
      <c r="A562" s="317" t="s">
        <v>735</v>
      </c>
      <c r="B562" s="300" t="s">
        <v>189</v>
      </c>
      <c r="C562" s="303" t="s">
        <v>189</v>
      </c>
      <c r="D562" s="303" t="s">
        <v>189</v>
      </c>
      <c r="E562" s="300" t="s">
        <v>189</v>
      </c>
      <c r="F562" s="300" t="s">
        <v>189</v>
      </c>
      <c r="G562" s="301" t="s">
        <v>189</v>
      </c>
    </row>
    <row r="563" spans="1:7" x14ac:dyDescent="0.25">
      <c r="A563" s="316" t="s">
        <v>736</v>
      </c>
      <c r="B563" s="300" t="s">
        <v>189</v>
      </c>
      <c r="C563" s="300" t="s">
        <v>189</v>
      </c>
      <c r="D563" s="300" t="s">
        <v>189</v>
      </c>
      <c r="E563" s="300" t="s">
        <v>189</v>
      </c>
      <c r="F563" s="300" t="s">
        <v>189</v>
      </c>
      <c r="G563" s="300" t="s">
        <v>189</v>
      </c>
    </row>
    <row r="564" spans="1:7" x14ac:dyDescent="0.25">
      <c r="A564" s="317" t="s">
        <v>3409</v>
      </c>
      <c r="B564" s="300" t="s">
        <v>189</v>
      </c>
      <c r="C564" s="303">
        <v>1009.8520195503449</v>
      </c>
      <c r="D564" s="303">
        <v>42.152764039128421</v>
      </c>
      <c r="E564" s="300" t="s">
        <v>189</v>
      </c>
      <c r="F564" s="300" t="s">
        <v>189</v>
      </c>
      <c r="G564" s="301" t="s">
        <v>494</v>
      </c>
    </row>
    <row r="565" spans="1:7" x14ac:dyDescent="0.25">
      <c r="A565" s="318" t="s">
        <v>737</v>
      </c>
      <c r="B565" s="300" t="s">
        <v>189</v>
      </c>
      <c r="C565" s="303" t="s">
        <v>496</v>
      </c>
      <c r="D565" s="303" t="s">
        <v>496</v>
      </c>
      <c r="E565" s="300" t="s">
        <v>189</v>
      </c>
      <c r="F565" s="300" t="s">
        <v>189</v>
      </c>
      <c r="G565" s="301" t="s">
        <v>494</v>
      </c>
    </row>
    <row r="566" spans="1:7" x14ac:dyDescent="0.25">
      <c r="A566" s="318" t="s">
        <v>738</v>
      </c>
      <c r="B566" s="300" t="s">
        <v>189</v>
      </c>
      <c r="C566" s="303" t="s">
        <v>496</v>
      </c>
      <c r="D566" s="303" t="s">
        <v>496</v>
      </c>
      <c r="E566" s="300" t="s">
        <v>189</v>
      </c>
      <c r="F566" s="300" t="s">
        <v>189</v>
      </c>
      <c r="G566" s="301" t="s">
        <v>494</v>
      </c>
    </row>
    <row r="567" spans="1:7" x14ac:dyDescent="0.25">
      <c r="A567" s="318" t="s">
        <v>739</v>
      </c>
      <c r="B567" s="300" t="s">
        <v>189</v>
      </c>
      <c r="C567" s="303">
        <v>4.2126418231888598</v>
      </c>
      <c r="D567" s="303" t="s">
        <v>496</v>
      </c>
      <c r="E567" s="300" t="s">
        <v>189</v>
      </c>
      <c r="F567" s="300" t="s">
        <v>189</v>
      </c>
      <c r="G567" s="301" t="s">
        <v>494</v>
      </c>
    </row>
    <row r="568" spans="1:7" x14ac:dyDescent="0.25">
      <c r="A568" s="318" t="s">
        <v>740</v>
      </c>
      <c r="B568" s="300" t="s">
        <v>189</v>
      </c>
      <c r="C568" s="303">
        <v>2.7902546389271099</v>
      </c>
      <c r="D568" s="303" t="s">
        <v>496</v>
      </c>
      <c r="E568" s="300" t="s">
        <v>189</v>
      </c>
      <c r="F568" s="300" t="s">
        <v>189</v>
      </c>
      <c r="G568" s="301" t="s">
        <v>494</v>
      </c>
    </row>
    <row r="569" spans="1:7" x14ac:dyDescent="0.25">
      <c r="A569" s="318" t="s">
        <v>741</v>
      </c>
      <c r="B569" s="300" t="s">
        <v>189</v>
      </c>
      <c r="C569" s="303">
        <v>28.497717298240602</v>
      </c>
      <c r="D569" s="303" t="s">
        <v>496</v>
      </c>
      <c r="E569" s="300" t="s">
        <v>189</v>
      </c>
      <c r="F569" s="300" t="s">
        <v>189</v>
      </c>
      <c r="G569" s="301" t="s">
        <v>494</v>
      </c>
    </row>
    <row r="570" spans="1:7" x14ac:dyDescent="0.25">
      <c r="A570" s="318" t="s">
        <v>742</v>
      </c>
      <c r="B570" s="300" t="s">
        <v>189</v>
      </c>
      <c r="C570" s="303">
        <v>6.66034512616306</v>
      </c>
      <c r="D570" s="303">
        <v>7.8425112598720697</v>
      </c>
      <c r="E570" s="300" t="s">
        <v>189</v>
      </c>
      <c r="F570" s="300" t="s">
        <v>189</v>
      </c>
      <c r="G570" s="301" t="s">
        <v>494</v>
      </c>
    </row>
    <row r="571" spans="1:7" x14ac:dyDescent="0.25">
      <c r="A571" s="318" t="s">
        <v>743</v>
      </c>
      <c r="B571" s="300" t="s">
        <v>189</v>
      </c>
      <c r="C571" s="303">
        <v>2.52263043402202</v>
      </c>
      <c r="D571" s="303" t="s">
        <v>496</v>
      </c>
      <c r="E571" s="300" t="s">
        <v>189</v>
      </c>
      <c r="F571" s="300" t="s">
        <v>189</v>
      </c>
      <c r="G571" s="301" t="s">
        <v>494</v>
      </c>
    </row>
    <row r="572" spans="1:7" x14ac:dyDescent="0.25">
      <c r="A572" s="318" t="s">
        <v>744</v>
      </c>
      <c r="B572" s="300" t="s">
        <v>189</v>
      </c>
      <c r="C572" s="303">
        <v>15.278275422757799</v>
      </c>
      <c r="D572" s="303">
        <v>15.52463493848146</v>
      </c>
      <c r="E572" s="300" t="s">
        <v>189</v>
      </c>
      <c r="F572" s="300" t="s">
        <v>189</v>
      </c>
      <c r="G572" s="301" t="s">
        <v>494</v>
      </c>
    </row>
    <row r="573" spans="1:7" x14ac:dyDescent="0.25">
      <c r="A573" s="318" t="s">
        <v>745</v>
      </c>
      <c r="B573" s="300" t="s">
        <v>189</v>
      </c>
      <c r="C573" s="303">
        <v>8.8016924452317706</v>
      </c>
      <c r="D573" s="303">
        <v>8.4893956827476593</v>
      </c>
      <c r="E573" s="300" t="s">
        <v>189</v>
      </c>
      <c r="F573" s="300" t="s">
        <v>189</v>
      </c>
      <c r="G573" s="301" t="s">
        <v>494</v>
      </c>
    </row>
    <row r="574" spans="1:7" x14ac:dyDescent="0.25">
      <c r="A574" s="318" t="s">
        <v>746</v>
      </c>
      <c r="B574" s="300" t="s">
        <v>189</v>
      </c>
      <c r="C574" s="303">
        <v>2.0137792152480598</v>
      </c>
      <c r="D574" s="303" t="s">
        <v>496</v>
      </c>
      <c r="E574" s="300" t="s">
        <v>189</v>
      </c>
      <c r="F574" s="300" t="s">
        <v>189</v>
      </c>
      <c r="G574" s="301" t="s">
        <v>494</v>
      </c>
    </row>
    <row r="575" spans="1:7" x14ac:dyDescent="0.25">
      <c r="A575" s="318" t="s">
        <v>747</v>
      </c>
      <c r="B575" s="300" t="s">
        <v>189</v>
      </c>
      <c r="C575" s="303">
        <v>935.45098734337898</v>
      </c>
      <c r="D575" s="303">
        <v>10.296222158027231</v>
      </c>
      <c r="E575" s="300" t="s">
        <v>189</v>
      </c>
      <c r="F575" s="300" t="s">
        <v>189</v>
      </c>
      <c r="G575" s="301" t="s">
        <v>494</v>
      </c>
    </row>
    <row r="576" spans="1:7" x14ac:dyDescent="0.25">
      <c r="A576" s="318" t="s">
        <v>3132</v>
      </c>
      <c r="B576" s="300" t="s">
        <v>189</v>
      </c>
      <c r="C576" s="303">
        <v>2.84526374758499</v>
      </c>
      <c r="D576" s="303" t="s">
        <v>496</v>
      </c>
      <c r="E576" s="300" t="s">
        <v>189</v>
      </c>
      <c r="F576" s="300" t="s">
        <v>189</v>
      </c>
      <c r="G576" s="301" t="s">
        <v>494</v>
      </c>
    </row>
    <row r="577" spans="1:7" x14ac:dyDescent="0.25">
      <c r="A577" s="318" t="s">
        <v>3133</v>
      </c>
      <c r="B577" s="300" t="s">
        <v>189</v>
      </c>
      <c r="C577" s="303">
        <v>0.77843205560164996</v>
      </c>
      <c r="D577" s="303" t="s">
        <v>496</v>
      </c>
      <c r="E577" s="300" t="s">
        <v>189</v>
      </c>
      <c r="F577" s="300" t="s">
        <v>189</v>
      </c>
      <c r="G577" s="301" t="s">
        <v>494</v>
      </c>
    </row>
    <row r="578" spans="1:7" x14ac:dyDescent="0.25">
      <c r="A578" s="315" t="s">
        <v>748</v>
      </c>
      <c r="B578" s="300" t="s">
        <v>189</v>
      </c>
      <c r="C578" s="303">
        <v>2.33929947528482</v>
      </c>
      <c r="D578" s="303">
        <v>1.16065025717818</v>
      </c>
      <c r="E578" s="300" t="s">
        <v>189</v>
      </c>
      <c r="F578" s="300" t="s">
        <v>189</v>
      </c>
      <c r="G578" s="301" t="s">
        <v>494</v>
      </c>
    </row>
    <row r="579" spans="1:7" x14ac:dyDescent="0.25">
      <c r="A579" s="315" t="s">
        <v>749</v>
      </c>
      <c r="B579" s="300" t="s">
        <v>189</v>
      </c>
      <c r="C579" s="303">
        <v>811.93514606186397</v>
      </c>
      <c r="D579" s="303">
        <v>5.4580785736261301</v>
      </c>
      <c r="E579" s="300" t="s">
        <v>189</v>
      </c>
      <c r="F579" s="300" t="s">
        <v>189</v>
      </c>
      <c r="G579" s="301" t="s">
        <v>494</v>
      </c>
    </row>
    <row r="580" spans="1:7" x14ac:dyDescent="0.25">
      <c r="A580" s="315" t="s">
        <v>750</v>
      </c>
      <c r="B580" s="300" t="s">
        <v>189</v>
      </c>
      <c r="C580" s="303">
        <v>135.7038195358096</v>
      </c>
      <c r="D580" s="303">
        <v>5.9234376108933899</v>
      </c>
      <c r="E580" s="300" t="s">
        <v>189</v>
      </c>
      <c r="F580" s="300" t="s">
        <v>189</v>
      </c>
      <c r="G580" s="303" t="s">
        <v>494</v>
      </c>
    </row>
    <row r="581" spans="1:7" x14ac:dyDescent="0.25">
      <c r="A581" s="319" t="s">
        <v>751</v>
      </c>
      <c r="B581" s="300" t="s">
        <v>189</v>
      </c>
      <c r="C581" s="303" t="s">
        <v>521</v>
      </c>
      <c r="D581" s="303" t="s">
        <v>521</v>
      </c>
      <c r="E581" s="300" t="s">
        <v>189</v>
      </c>
      <c r="F581" s="300" t="s">
        <v>189</v>
      </c>
      <c r="G581" s="301" t="s">
        <v>494</v>
      </c>
    </row>
    <row r="582" spans="1:7" x14ac:dyDescent="0.25">
      <c r="A582" s="319" t="s">
        <v>752</v>
      </c>
      <c r="B582" s="300" t="s">
        <v>189</v>
      </c>
      <c r="C582" s="303">
        <v>0.39070037091767001</v>
      </c>
      <c r="D582" s="303">
        <v>8.605344306328E-2</v>
      </c>
      <c r="E582" s="300" t="s">
        <v>189</v>
      </c>
      <c r="F582" s="300" t="s">
        <v>189</v>
      </c>
      <c r="G582" s="301" t="s">
        <v>494</v>
      </c>
    </row>
    <row r="583" spans="1:7" x14ac:dyDescent="0.25">
      <c r="A583" s="319" t="s">
        <v>753</v>
      </c>
      <c r="B583" s="300" t="s">
        <v>189</v>
      </c>
      <c r="C583" s="303">
        <v>5.3420648053523196</v>
      </c>
      <c r="D583" s="303">
        <v>0.46691353425823001</v>
      </c>
      <c r="E583" s="300" t="s">
        <v>189</v>
      </c>
      <c r="F583" s="300" t="s">
        <v>189</v>
      </c>
      <c r="G583" s="301" t="s">
        <v>494</v>
      </c>
    </row>
    <row r="584" spans="1:7" x14ac:dyDescent="0.25">
      <c r="A584" s="319" t="s">
        <v>754</v>
      </c>
      <c r="B584" s="300" t="s">
        <v>189</v>
      </c>
      <c r="C584" s="303">
        <v>8.5169405120220004E-2</v>
      </c>
      <c r="D584" s="303">
        <v>8.4830813865599992E-3</v>
      </c>
      <c r="E584" s="300" t="s">
        <v>189</v>
      </c>
      <c r="F584" s="300" t="s">
        <v>189</v>
      </c>
      <c r="G584" s="301" t="s">
        <v>494</v>
      </c>
    </row>
    <row r="585" spans="1:7" x14ac:dyDescent="0.25">
      <c r="A585" s="319" t="s">
        <v>755</v>
      </c>
      <c r="B585" s="300" t="s">
        <v>189</v>
      </c>
      <c r="C585" s="303">
        <v>129.698664250798</v>
      </c>
      <c r="D585" s="303">
        <v>5.3619875521853197</v>
      </c>
      <c r="E585" s="300" t="s">
        <v>189</v>
      </c>
      <c r="F585" s="300" t="s">
        <v>189</v>
      </c>
      <c r="G585" s="301" t="s">
        <v>494</v>
      </c>
    </row>
    <row r="586" spans="1:7" x14ac:dyDescent="0.25">
      <c r="A586" s="320" t="s">
        <v>756</v>
      </c>
      <c r="B586" s="300" t="s">
        <v>189</v>
      </c>
      <c r="C586" s="303">
        <v>0.18722070362137999</v>
      </c>
      <c r="D586" s="303" t="s">
        <v>496</v>
      </c>
      <c r="E586" s="300" t="s">
        <v>189</v>
      </c>
      <c r="F586" s="300" t="s">
        <v>189</v>
      </c>
      <c r="G586" s="303" t="s">
        <v>494</v>
      </c>
    </row>
    <row r="587" spans="1:7" x14ac:dyDescent="0.25">
      <c r="A587" s="321" t="s">
        <v>757</v>
      </c>
      <c r="B587" s="300" t="s">
        <v>189</v>
      </c>
      <c r="C587" s="303">
        <v>0.18722070362137999</v>
      </c>
      <c r="D587" s="303" t="s">
        <v>496</v>
      </c>
      <c r="E587" s="300" t="s">
        <v>189</v>
      </c>
      <c r="F587" s="300" t="s">
        <v>189</v>
      </c>
      <c r="G587" s="301" t="s">
        <v>494</v>
      </c>
    </row>
    <row r="588" spans="1:7" ht="15.75" thickBot="1" x14ac:dyDescent="0.3">
      <c r="A588" s="315" t="s">
        <v>3410</v>
      </c>
      <c r="B588" s="300" t="s">
        <v>189</v>
      </c>
      <c r="C588" s="300" t="s">
        <v>189</v>
      </c>
      <c r="D588" s="303" t="s">
        <v>496</v>
      </c>
      <c r="E588" s="300" t="s">
        <v>189</v>
      </c>
      <c r="F588" s="300" t="s">
        <v>189</v>
      </c>
      <c r="G588" s="300" t="s">
        <v>189</v>
      </c>
    </row>
    <row r="589" spans="1:7" s="234" customFormat="1" ht="12.75" customHeight="1" thickTop="1" x14ac:dyDescent="0.2">
      <c r="A589" s="64" t="s">
        <v>759</v>
      </c>
      <c r="B589" s="300" t="s">
        <v>189</v>
      </c>
      <c r="C589" s="303">
        <v>719.88457694084161</v>
      </c>
      <c r="D589" s="300" t="s">
        <v>189</v>
      </c>
      <c r="E589" s="300" t="s">
        <v>189</v>
      </c>
      <c r="F589" s="300" t="s">
        <v>189</v>
      </c>
      <c r="G589" s="303" t="s">
        <v>494</v>
      </c>
    </row>
    <row r="590" spans="1:7" s="234" customFormat="1" ht="12.75" customHeight="1" x14ac:dyDescent="0.2">
      <c r="A590" s="65" t="s">
        <v>760</v>
      </c>
      <c r="B590" s="300" t="s">
        <v>189</v>
      </c>
      <c r="C590" s="301" t="s">
        <v>494</v>
      </c>
      <c r="D590" s="303">
        <v>1053.0935979415153</v>
      </c>
      <c r="E590" s="301" t="s">
        <v>494</v>
      </c>
      <c r="F590" s="301" t="s">
        <v>494</v>
      </c>
      <c r="G590" s="301" t="s">
        <v>494</v>
      </c>
    </row>
    <row r="591" spans="1:7" s="234" customFormat="1" ht="12.75" customHeight="1" x14ac:dyDescent="0.2">
      <c r="A591" s="65" t="s">
        <v>761</v>
      </c>
      <c r="B591" s="300" t="s">
        <v>189</v>
      </c>
      <c r="C591" s="303" t="s">
        <v>496</v>
      </c>
      <c r="D591" s="303" t="s">
        <v>496</v>
      </c>
      <c r="E591" s="301" t="s">
        <v>496</v>
      </c>
      <c r="F591" s="301" t="s">
        <v>496</v>
      </c>
      <c r="G591" s="301" t="s">
        <v>494</v>
      </c>
    </row>
    <row r="592" spans="1:7" s="234" customFormat="1" ht="12.75" customHeight="1" x14ac:dyDescent="0.2">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2">
      <c r="A593" s="286" t="s">
        <v>763</v>
      </c>
      <c r="B593" s="303">
        <v>4349.248664685867</v>
      </c>
      <c r="C593" s="300" t="s">
        <v>189</v>
      </c>
      <c r="D593" s="300" t="s">
        <v>189</v>
      </c>
      <c r="E593" s="300" t="s">
        <v>189</v>
      </c>
      <c r="F593" s="300" t="s">
        <v>189</v>
      </c>
      <c r="G593" s="300" t="s">
        <v>189</v>
      </c>
    </row>
    <row r="594" spans="1:7" s="234" customFormat="1" ht="12" customHeight="1" x14ac:dyDescent="0.2">
      <c r="A594" s="286" t="s">
        <v>764</v>
      </c>
      <c r="B594" s="303">
        <v>3504.4603945689328</v>
      </c>
      <c r="C594" s="300" t="s">
        <v>189</v>
      </c>
      <c r="D594" s="300" t="s">
        <v>189</v>
      </c>
      <c r="E594" s="300" t="s">
        <v>189</v>
      </c>
      <c r="F594" s="300" t="s">
        <v>189</v>
      </c>
      <c r="G594" s="300" t="s">
        <v>189</v>
      </c>
    </row>
    <row r="595" spans="1:7" s="234" customFormat="1" ht="12" customHeight="1" x14ac:dyDescent="0.2">
      <c r="A595" s="283" t="s">
        <v>765</v>
      </c>
      <c r="B595" s="303" t="s">
        <v>494</v>
      </c>
      <c r="C595" s="300" t="s">
        <v>189</v>
      </c>
      <c r="D595" s="300" t="s">
        <v>189</v>
      </c>
      <c r="E595" s="300" t="s">
        <v>189</v>
      </c>
      <c r="F595" s="300" t="s">
        <v>189</v>
      </c>
      <c r="G595" s="300" t="s">
        <v>189</v>
      </c>
    </row>
    <row r="596" spans="1:7" s="234" customFormat="1" ht="13.5" customHeight="1" x14ac:dyDescent="0.2">
      <c r="A596" s="66" t="s">
        <v>766</v>
      </c>
      <c r="B596" s="303" t="s">
        <v>494</v>
      </c>
      <c r="C596" s="303" t="s">
        <v>494</v>
      </c>
      <c r="D596" s="303" t="s">
        <v>494</v>
      </c>
      <c r="E596" s="303" t="s">
        <v>494</v>
      </c>
      <c r="F596" s="303" t="s">
        <v>494</v>
      </c>
      <c r="G596" s="303" t="s">
        <v>494</v>
      </c>
    </row>
    <row r="597" spans="1:7" x14ac:dyDescent="0.25">
      <c r="A597"/>
      <c r="B597"/>
      <c r="C597"/>
      <c r="D597"/>
      <c r="E597"/>
    </row>
    <row r="598" spans="1:7" x14ac:dyDescent="0.2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25">
      <c r="A599"/>
      <c r="B599"/>
      <c r="C599"/>
      <c r="D599"/>
      <c r="E599"/>
    </row>
    <row r="601" spans="1:7" ht="15.75" x14ac:dyDescent="0.25">
      <c r="A601" s="200" t="s">
        <v>768</v>
      </c>
      <c r="B601" s="205"/>
      <c r="C601" s="205"/>
      <c r="D601" s="205"/>
      <c r="E601" s="205"/>
      <c r="F601" s="205"/>
      <c r="G601" s="46" t="s">
        <v>478</v>
      </c>
    </row>
    <row r="602" spans="1:7" ht="15.75" x14ac:dyDescent="0.25">
      <c r="A602" s="200" t="s">
        <v>667</v>
      </c>
      <c r="B602" s="205"/>
      <c r="C602" s="205"/>
      <c r="D602" s="205"/>
      <c r="E602" s="205"/>
      <c r="F602" s="205"/>
      <c r="G602" s="46" t="s">
        <v>3402</v>
      </c>
    </row>
    <row r="603" spans="1:7" x14ac:dyDescent="0.25">
      <c r="A603" s="205"/>
      <c r="B603" s="205"/>
      <c r="C603" s="205"/>
      <c r="D603" s="205"/>
      <c r="E603" s="205"/>
      <c r="F603" s="205"/>
      <c r="G603" s="46" t="s">
        <v>479</v>
      </c>
    </row>
    <row r="604" spans="1:7" x14ac:dyDescent="0.25">
      <c r="A604" s="205"/>
      <c r="B604" s="205"/>
      <c r="C604" s="205"/>
      <c r="D604" s="205"/>
      <c r="E604" s="205"/>
      <c r="F604" s="205"/>
      <c r="G604" s="235"/>
    </row>
    <row r="605" spans="1:7" ht="54" customHeight="1" x14ac:dyDescent="0.25">
      <c r="A605" s="515" t="s">
        <v>480</v>
      </c>
      <c r="B605" s="69" t="s">
        <v>769</v>
      </c>
      <c r="C605" s="69" t="s">
        <v>770</v>
      </c>
      <c r="D605" s="69" t="s">
        <v>771</v>
      </c>
      <c r="E605" s="69" t="s">
        <v>619</v>
      </c>
      <c r="F605" s="69" t="s">
        <v>485</v>
      </c>
      <c r="G605" s="69" t="s">
        <v>486</v>
      </c>
    </row>
    <row r="606" spans="1:7" ht="15.75" thickBot="1" x14ac:dyDescent="0.3">
      <c r="A606" s="516"/>
      <c r="B606" s="517" t="s">
        <v>488</v>
      </c>
      <c r="C606" s="518"/>
      <c r="D606" s="518"/>
      <c r="E606" s="518"/>
      <c r="F606" s="518"/>
      <c r="G606" s="519"/>
    </row>
    <row r="607" spans="1:7" ht="15.75" thickTop="1" x14ac:dyDescent="0.25">
      <c r="A607" s="70" t="s">
        <v>772</v>
      </c>
      <c r="B607" s="303">
        <v>-831125.53638504399</v>
      </c>
      <c r="C607" s="303">
        <v>1234.7394602571119</v>
      </c>
      <c r="D607" s="303">
        <v>35.11369899647039</v>
      </c>
      <c r="E607" s="303">
        <v>141.59499629999999</v>
      </c>
      <c r="F607" s="303">
        <v>7641.6606409999995</v>
      </c>
      <c r="G607" s="303" t="s">
        <v>517</v>
      </c>
    </row>
    <row r="608" spans="1:7" x14ac:dyDescent="0.25">
      <c r="A608" s="71" t="s">
        <v>773</v>
      </c>
      <c r="B608" s="303">
        <v>-680293.34243705962</v>
      </c>
      <c r="C608" s="303">
        <v>260.14196732065915</v>
      </c>
      <c r="D608" s="303">
        <v>22.501521677555012</v>
      </c>
      <c r="E608" s="303">
        <v>120.1226453</v>
      </c>
      <c r="F608" s="303">
        <v>7283.7881829999997</v>
      </c>
      <c r="G608" s="303" t="s">
        <v>517</v>
      </c>
    </row>
    <row r="609" spans="1:7" x14ac:dyDescent="0.25">
      <c r="A609" s="323" t="s">
        <v>774</v>
      </c>
      <c r="B609" s="303">
        <v>-581225.21712432243</v>
      </c>
      <c r="C609" s="303">
        <v>259.58656569999999</v>
      </c>
      <c r="D609" s="303">
        <v>22.303775677555009</v>
      </c>
      <c r="E609" s="301">
        <v>120.1226453</v>
      </c>
      <c r="F609" s="301">
        <v>7283.7881829999997</v>
      </c>
      <c r="G609" s="301" t="s">
        <v>521</v>
      </c>
    </row>
    <row r="610" spans="1:7" x14ac:dyDescent="0.25">
      <c r="A610" s="324" t="s">
        <v>775</v>
      </c>
      <c r="B610" s="303">
        <v>-99068.125312737131</v>
      </c>
      <c r="C610" s="303" t="s">
        <v>496</v>
      </c>
      <c r="D610" s="303" t="s">
        <v>3128</v>
      </c>
      <c r="E610" s="301" t="s">
        <v>494</v>
      </c>
      <c r="F610" s="301" t="s">
        <v>494</v>
      </c>
      <c r="G610" s="301" t="s">
        <v>494</v>
      </c>
    </row>
    <row r="611" spans="1:7" x14ac:dyDescent="0.25">
      <c r="A611" s="325" t="s">
        <v>776</v>
      </c>
      <c r="B611" s="303">
        <v>23030.524805171535</v>
      </c>
      <c r="C611" s="303" t="s">
        <v>3134</v>
      </c>
      <c r="D611" s="303" t="s">
        <v>3134</v>
      </c>
      <c r="E611" s="303" t="s">
        <v>494</v>
      </c>
      <c r="F611" s="303" t="s">
        <v>494</v>
      </c>
      <c r="G611" s="303" t="s">
        <v>494</v>
      </c>
    </row>
    <row r="612" spans="1:7" x14ac:dyDescent="0.25">
      <c r="A612" s="323" t="s">
        <v>777</v>
      </c>
      <c r="B612" s="303">
        <v>-29001.50383515003</v>
      </c>
      <c r="C612" s="303" t="s">
        <v>592</v>
      </c>
      <c r="D612" s="303" t="s">
        <v>592</v>
      </c>
      <c r="E612" s="301" t="s">
        <v>494</v>
      </c>
      <c r="F612" s="301" t="s">
        <v>494</v>
      </c>
      <c r="G612" s="301" t="s">
        <v>494</v>
      </c>
    </row>
    <row r="613" spans="1:7" x14ac:dyDescent="0.25">
      <c r="A613" s="323" t="s">
        <v>778</v>
      </c>
      <c r="B613" s="303">
        <v>52032.028640321565</v>
      </c>
      <c r="C613" s="303" t="s">
        <v>592</v>
      </c>
      <c r="D613" s="303" t="s">
        <v>592</v>
      </c>
      <c r="E613" s="301" t="s">
        <v>494</v>
      </c>
      <c r="F613" s="301" t="s">
        <v>494</v>
      </c>
      <c r="G613" s="301" t="s">
        <v>494</v>
      </c>
    </row>
    <row r="614" spans="1:7" x14ac:dyDescent="0.25">
      <c r="A614" s="71" t="s">
        <v>779</v>
      </c>
      <c r="B614" s="303">
        <v>-28216.102686357408</v>
      </c>
      <c r="C614" s="303">
        <v>12.663181</v>
      </c>
      <c r="D614" s="303">
        <v>1.1562030000000001</v>
      </c>
      <c r="E614" s="303">
        <v>21.472351</v>
      </c>
      <c r="F614" s="303">
        <v>357.87245800000005</v>
      </c>
      <c r="G614" s="303" t="s">
        <v>494</v>
      </c>
    </row>
    <row r="615" spans="1:7" x14ac:dyDescent="0.25">
      <c r="A615" s="323" t="s">
        <v>780</v>
      </c>
      <c r="B615" s="303">
        <v>8734.4840051914307</v>
      </c>
      <c r="C615" s="303">
        <v>12.663181</v>
      </c>
      <c r="D615" s="303">
        <v>1.1562030000000001</v>
      </c>
      <c r="E615" s="301">
        <v>21.472351</v>
      </c>
      <c r="F615" s="301">
        <v>357.87245800000005</v>
      </c>
      <c r="G615" s="301" t="s">
        <v>494</v>
      </c>
    </row>
    <row r="616" spans="1:7" x14ac:dyDescent="0.25">
      <c r="A616" s="324" t="s">
        <v>781</v>
      </c>
      <c r="B616" s="303">
        <v>-36950.586691548837</v>
      </c>
      <c r="C616" s="303" t="s">
        <v>521</v>
      </c>
      <c r="D616" s="303" t="s">
        <v>592</v>
      </c>
      <c r="E616" s="301" t="s">
        <v>494</v>
      </c>
      <c r="F616" s="301" t="s">
        <v>494</v>
      </c>
      <c r="G616" s="301" t="s">
        <v>494</v>
      </c>
    </row>
    <row r="617" spans="1:7" x14ac:dyDescent="0.25">
      <c r="A617" s="325" t="s">
        <v>782</v>
      </c>
      <c r="B617" s="303">
        <v>-5742.2251556353804</v>
      </c>
      <c r="C617" s="303">
        <v>961.93431193645267</v>
      </c>
      <c r="D617" s="303">
        <v>0.59525414428571</v>
      </c>
      <c r="E617" s="303" t="s">
        <v>494</v>
      </c>
      <c r="F617" s="303" t="s">
        <v>494</v>
      </c>
      <c r="G617" s="303" t="s">
        <v>494</v>
      </c>
    </row>
    <row r="618" spans="1:7" x14ac:dyDescent="0.25">
      <c r="A618" s="323" t="s">
        <v>783</v>
      </c>
      <c r="B618" s="303">
        <v>-10133.615543726639</v>
      </c>
      <c r="C618" s="303" t="s">
        <v>521</v>
      </c>
      <c r="D618" s="303">
        <v>0.59215403</v>
      </c>
      <c r="E618" s="301" t="s">
        <v>494</v>
      </c>
      <c r="F618" s="301" t="s">
        <v>494</v>
      </c>
      <c r="G618" s="301" t="s">
        <v>494</v>
      </c>
    </row>
    <row r="619" spans="1:7" x14ac:dyDescent="0.25">
      <c r="A619" s="323" t="s">
        <v>784</v>
      </c>
      <c r="B619" s="303">
        <v>469.44060909762544</v>
      </c>
      <c r="C619" s="303" t="s">
        <v>521</v>
      </c>
      <c r="D619" s="303" t="s">
        <v>517</v>
      </c>
      <c r="E619" s="301" t="s">
        <v>494</v>
      </c>
      <c r="F619" s="301" t="s">
        <v>494</v>
      </c>
      <c r="G619" s="301" t="s">
        <v>494</v>
      </c>
    </row>
    <row r="620" spans="1:7" x14ac:dyDescent="0.25">
      <c r="A620" s="71" t="s">
        <v>785</v>
      </c>
      <c r="B620" s="303">
        <v>-33858.519844496128</v>
      </c>
      <c r="C620" s="303" t="s">
        <v>521</v>
      </c>
      <c r="D620" s="303">
        <v>6.0475778530394004</v>
      </c>
      <c r="E620" s="303" t="s">
        <v>521</v>
      </c>
      <c r="F620" s="303" t="s">
        <v>521</v>
      </c>
      <c r="G620" s="303" t="s">
        <v>494</v>
      </c>
    </row>
    <row r="621" spans="1:7" x14ac:dyDescent="0.25">
      <c r="A621" s="323" t="s">
        <v>786</v>
      </c>
      <c r="B621" s="303">
        <v>-116642.3750794526</v>
      </c>
      <c r="C621" s="303" t="s">
        <v>521</v>
      </c>
      <c r="D621" s="303">
        <v>6.0475778530394004</v>
      </c>
      <c r="E621" s="301" t="s">
        <v>521</v>
      </c>
      <c r="F621" s="301" t="s">
        <v>521</v>
      </c>
      <c r="G621" s="301" t="s">
        <v>494</v>
      </c>
    </row>
    <row r="622" spans="1:7" x14ac:dyDescent="0.25">
      <c r="A622" s="324" t="s">
        <v>787</v>
      </c>
      <c r="B622" s="303">
        <v>82783.855234956471</v>
      </c>
      <c r="C622" s="303" t="s">
        <v>521</v>
      </c>
      <c r="D622" s="303" t="s">
        <v>592</v>
      </c>
      <c r="E622" s="301" t="s">
        <v>521</v>
      </c>
      <c r="F622" s="301" t="s">
        <v>521</v>
      </c>
      <c r="G622" s="301" t="s">
        <v>494</v>
      </c>
    </row>
    <row r="623" spans="1:7" x14ac:dyDescent="0.25">
      <c r="A623" s="325" t="s">
        <v>788</v>
      </c>
      <c r="B623" s="303" t="s">
        <v>521</v>
      </c>
      <c r="C623" s="303" t="s">
        <v>521</v>
      </c>
      <c r="D623" s="303" t="s">
        <v>521</v>
      </c>
      <c r="E623" s="303" t="s">
        <v>494</v>
      </c>
      <c r="F623" s="303" t="s">
        <v>494</v>
      </c>
      <c r="G623" s="303" t="s">
        <v>494</v>
      </c>
    </row>
    <row r="624" spans="1:7" x14ac:dyDescent="0.25">
      <c r="A624" s="323" t="s">
        <v>789</v>
      </c>
      <c r="B624" s="300" t="s">
        <v>189</v>
      </c>
      <c r="C624" s="300" t="s">
        <v>189</v>
      </c>
      <c r="D624" s="300" t="s">
        <v>189</v>
      </c>
      <c r="E624" s="300" t="s">
        <v>189</v>
      </c>
      <c r="F624" s="300" t="s">
        <v>189</v>
      </c>
      <c r="G624" s="300" t="s">
        <v>189</v>
      </c>
    </row>
    <row r="625" spans="1:8" x14ac:dyDescent="0.25">
      <c r="A625" s="323" t="s">
        <v>790</v>
      </c>
      <c r="B625" s="303" t="s">
        <v>521</v>
      </c>
      <c r="C625" s="303" t="s">
        <v>521</v>
      </c>
      <c r="D625" s="303" t="s">
        <v>521</v>
      </c>
      <c r="E625" s="301" t="s">
        <v>494</v>
      </c>
      <c r="F625" s="301" t="s">
        <v>494</v>
      </c>
      <c r="G625" s="301" t="s">
        <v>494</v>
      </c>
    </row>
    <row r="626" spans="1:8" x14ac:dyDescent="0.25">
      <c r="A626" s="71" t="s">
        <v>791</v>
      </c>
      <c r="B626" s="303">
        <v>-106045.87106666707</v>
      </c>
      <c r="C626" s="300" t="s">
        <v>189</v>
      </c>
      <c r="D626" s="300" t="s">
        <v>189</v>
      </c>
      <c r="E626" s="300" t="s">
        <v>189</v>
      </c>
      <c r="F626" s="300" t="s">
        <v>189</v>
      </c>
      <c r="G626" s="300" t="s">
        <v>189</v>
      </c>
    </row>
    <row r="627" spans="1:8" x14ac:dyDescent="0.25">
      <c r="A627" s="326" t="s">
        <v>792</v>
      </c>
      <c r="B627" s="303" t="s">
        <v>3134</v>
      </c>
      <c r="C627" s="303" t="s">
        <v>517</v>
      </c>
      <c r="D627" s="303">
        <v>2.41583792</v>
      </c>
      <c r="E627" s="303" t="s">
        <v>494</v>
      </c>
      <c r="F627" s="303" t="s">
        <v>494</v>
      </c>
      <c r="G627" s="303" t="s">
        <v>494</v>
      </c>
    </row>
    <row r="628" spans="1:8" x14ac:dyDescent="0.25">
      <c r="A628" s="309" t="s">
        <v>793</v>
      </c>
      <c r="B628" s="303" t="s">
        <v>3134</v>
      </c>
      <c r="C628" s="303" t="s">
        <v>517</v>
      </c>
      <c r="D628" s="303">
        <v>2.41583792</v>
      </c>
      <c r="E628" s="303" t="s">
        <v>494</v>
      </c>
      <c r="F628" s="303" t="s">
        <v>494</v>
      </c>
      <c r="G628" s="303" t="s">
        <v>494</v>
      </c>
    </row>
    <row r="630" spans="1:8" x14ac:dyDescent="0.2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75" x14ac:dyDescent="0.25">
      <c r="A633" s="525" t="s">
        <v>795</v>
      </c>
      <c r="B633" s="525"/>
      <c r="C633" s="205"/>
      <c r="D633" s="205"/>
      <c r="E633" s="205"/>
      <c r="F633" s="205"/>
      <c r="G633" s="205"/>
      <c r="H633" s="46" t="s">
        <v>478</v>
      </c>
    </row>
    <row r="634" spans="1:8" ht="15.75" x14ac:dyDescent="0.25">
      <c r="A634" s="220" t="s">
        <v>667</v>
      </c>
      <c r="B634" s="49"/>
      <c r="C634" s="205"/>
      <c r="D634" s="205"/>
      <c r="E634" s="205"/>
      <c r="F634" s="205"/>
      <c r="G634" s="205"/>
      <c r="H634" s="46" t="s">
        <v>3402</v>
      </c>
    </row>
    <row r="635" spans="1:8" x14ac:dyDescent="0.25">
      <c r="A635" s="205"/>
      <c r="B635" s="205"/>
      <c r="C635" s="205"/>
      <c r="D635" s="205"/>
      <c r="E635" s="205"/>
      <c r="F635" s="205"/>
      <c r="G635" s="205"/>
      <c r="H635" s="46" t="s">
        <v>479</v>
      </c>
    </row>
    <row r="636" spans="1:8" x14ac:dyDescent="0.25">
      <c r="A636" s="205"/>
      <c r="B636" s="205"/>
      <c r="C636" s="205"/>
      <c r="D636" s="205"/>
      <c r="E636" s="205"/>
      <c r="F636" s="205"/>
      <c r="G636" s="205"/>
      <c r="H636" s="236"/>
    </row>
    <row r="637" spans="1:8" x14ac:dyDescent="0.25">
      <c r="A637" s="508" t="s">
        <v>796</v>
      </c>
      <c r="B637" s="237" t="s">
        <v>797</v>
      </c>
      <c r="C637" s="238" t="s">
        <v>482</v>
      </c>
      <c r="D637" s="238" t="s">
        <v>483</v>
      </c>
      <c r="E637" s="238" t="s">
        <v>619</v>
      </c>
      <c r="F637" s="239" t="s">
        <v>485</v>
      </c>
      <c r="G637" s="240" t="s">
        <v>486</v>
      </c>
      <c r="H637" s="239" t="s">
        <v>620</v>
      </c>
    </row>
    <row r="638" spans="1:8" ht="15.75" thickBot="1" x14ac:dyDescent="0.3">
      <c r="A638" s="509"/>
      <c r="B638" s="510" t="s">
        <v>488</v>
      </c>
      <c r="C638" s="511"/>
      <c r="D638" s="511"/>
      <c r="E638" s="511"/>
      <c r="F638" s="511"/>
      <c r="G638" s="511"/>
      <c r="H638" s="512"/>
    </row>
    <row r="639" spans="1:8" ht="15.75" thickTop="1" x14ac:dyDescent="0.2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25">
      <c r="A640" s="327" t="s">
        <v>800</v>
      </c>
      <c r="B640" s="303" t="s">
        <v>556</v>
      </c>
      <c r="C640" s="303">
        <v>5261.8993888836258</v>
      </c>
      <c r="D640" s="300" t="s">
        <v>189</v>
      </c>
      <c r="E640" s="303">
        <v>2.3460190219567099</v>
      </c>
      <c r="F640" s="303">
        <v>6.1117899358083498</v>
      </c>
      <c r="G640" s="303">
        <v>21.695718028166269</v>
      </c>
      <c r="H640" s="300" t="s">
        <v>189</v>
      </c>
    </row>
    <row r="641" spans="1:8" x14ac:dyDescent="0.25">
      <c r="A641" s="304" t="s">
        <v>801</v>
      </c>
      <c r="B641" s="303" t="s">
        <v>556</v>
      </c>
      <c r="C641" s="303">
        <v>5261.8993888836258</v>
      </c>
      <c r="D641" s="300" t="s">
        <v>189</v>
      </c>
      <c r="E641" s="301">
        <v>2.3460190219567099</v>
      </c>
      <c r="F641" s="301">
        <v>6.1117899358083498</v>
      </c>
      <c r="G641" s="301">
        <v>21.695718028166269</v>
      </c>
      <c r="H641" s="300" t="s">
        <v>189</v>
      </c>
    </row>
    <row r="642" spans="1:8" x14ac:dyDescent="0.25">
      <c r="A642" s="304" t="s">
        <v>802</v>
      </c>
      <c r="B642" s="303" t="s">
        <v>523</v>
      </c>
      <c r="C642" s="303" t="s">
        <v>523</v>
      </c>
      <c r="D642" s="300" t="s">
        <v>189</v>
      </c>
      <c r="E642" s="301" t="s">
        <v>523</v>
      </c>
      <c r="F642" s="301" t="s">
        <v>523</v>
      </c>
      <c r="G642" s="301" t="s">
        <v>523</v>
      </c>
      <c r="H642" s="300" t="s">
        <v>189</v>
      </c>
    </row>
    <row r="643" spans="1:8" x14ac:dyDescent="0.25">
      <c r="A643" s="328" t="s">
        <v>803</v>
      </c>
      <c r="B643" s="303" t="s">
        <v>523</v>
      </c>
      <c r="C643" s="303" t="s">
        <v>523</v>
      </c>
      <c r="D643" s="300" t="s">
        <v>189</v>
      </c>
      <c r="E643" s="303" t="s">
        <v>523</v>
      </c>
      <c r="F643" s="303" t="s">
        <v>523</v>
      </c>
      <c r="G643" s="303" t="s">
        <v>523</v>
      </c>
      <c r="H643" s="300" t="s">
        <v>189</v>
      </c>
    </row>
    <row r="644" spans="1:8" x14ac:dyDescent="0.25">
      <c r="A644" s="327" t="s">
        <v>804</v>
      </c>
      <c r="B644" s="300" t="s">
        <v>189</v>
      </c>
      <c r="C644" s="303">
        <v>76.365222930707887</v>
      </c>
      <c r="D644" s="303">
        <v>5.5964614607999996</v>
      </c>
      <c r="E644" s="303" t="s">
        <v>521</v>
      </c>
      <c r="F644" s="303" t="s">
        <v>521</v>
      </c>
      <c r="G644" s="303" t="s">
        <v>521</v>
      </c>
      <c r="H644" s="300" t="s">
        <v>189</v>
      </c>
    </row>
    <row r="645" spans="1:8" x14ac:dyDescent="0.25">
      <c r="A645" s="329" t="s">
        <v>805</v>
      </c>
      <c r="B645" s="300" t="s">
        <v>189</v>
      </c>
      <c r="C645" s="303">
        <v>74.619486144000007</v>
      </c>
      <c r="D645" s="303">
        <v>5.5964614607999996</v>
      </c>
      <c r="E645" s="301" t="s">
        <v>521</v>
      </c>
      <c r="F645" s="301" t="s">
        <v>521</v>
      </c>
      <c r="G645" s="301" t="s">
        <v>521</v>
      </c>
      <c r="H645" s="300" t="s">
        <v>189</v>
      </c>
    </row>
    <row r="646" spans="1:8" x14ac:dyDescent="0.25">
      <c r="A646" s="329" t="s">
        <v>806</v>
      </c>
      <c r="B646" s="300" t="s">
        <v>189</v>
      </c>
      <c r="C646" s="303">
        <v>1.7457367867078699</v>
      </c>
      <c r="D646" s="303" t="s">
        <v>568</v>
      </c>
      <c r="E646" s="301" t="s">
        <v>521</v>
      </c>
      <c r="F646" s="301" t="s">
        <v>521</v>
      </c>
      <c r="G646" s="301" t="s">
        <v>521</v>
      </c>
      <c r="H646" s="300" t="s">
        <v>189</v>
      </c>
    </row>
    <row r="647" spans="1:8" x14ac:dyDescent="0.25">
      <c r="A647" s="327" t="s">
        <v>807</v>
      </c>
      <c r="B647" s="303" t="s">
        <v>528</v>
      </c>
      <c r="C647" s="303" t="s">
        <v>528</v>
      </c>
      <c r="D647" s="303" t="s">
        <v>528</v>
      </c>
      <c r="E647" s="303" t="s">
        <v>528</v>
      </c>
      <c r="F647" s="303" t="s">
        <v>528</v>
      </c>
      <c r="G647" s="303" t="s">
        <v>528</v>
      </c>
      <c r="H647" s="303" t="s">
        <v>528</v>
      </c>
    </row>
    <row r="648" spans="1:8" x14ac:dyDescent="0.25">
      <c r="A648" s="304" t="s">
        <v>808</v>
      </c>
      <c r="B648" s="303" t="s">
        <v>496</v>
      </c>
      <c r="C648" s="303" t="s">
        <v>528</v>
      </c>
      <c r="D648" s="303" t="s">
        <v>528</v>
      </c>
      <c r="E648" s="301" t="s">
        <v>496</v>
      </c>
      <c r="F648" s="301" t="s">
        <v>496</v>
      </c>
      <c r="G648" s="301" t="s">
        <v>496</v>
      </c>
      <c r="H648" s="301" t="s">
        <v>496</v>
      </c>
    </row>
    <row r="649" spans="1:8" x14ac:dyDescent="0.25">
      <c r="A649" s="304" t="s">
        <v>809</v>
      </c>
      <c r="B649" s="303" t="s">
        <v>494</v>
      </c>
      <c r="C649" s="303" t="s">
        <v>494</v>
      </c>
      <c r="D649" s="303" t="s">
        <v>494</v>
      </c>
      <c r="E649" s="301" t="s">
        <v>494</v>
      </c>
      <c r="F649" s="301" t="s">
        <v>494</v>
      </c>
      <c r="G649" s="301" t="s">
        <v>494</v>
      </c>
      <c r="H649" s="301" t="s">
        <v>494</v>
      </c>
    </row>
    <row r="650" spans="1:8" x14ac:dyDescent="0.25">
      <c r="A650" s="327" t="s">
        <v>810</v>
      </c>
      <c r="B650" s="300" t="s">
        <v>189</v>
      </c>
      <c r="C650" s="303">
        <v>805.56200093450445</v>
      </c>
      <c r="D650" s="303">
        <v>68.161059197780617</v>
      </c>
      <c r="E650" s="303" t="s">
        <v>568</v>
      </c>
      <c r="F650" s="303">
        <v>0.43655642398631</v>
      </c>
      <c r="G650" s="303">
        <v>49.308450064014231</v>
      </c>
      <c r="H650" s="300" t="s">
        <v>189</v>
      </c>
    </row>
    <row r="651" spans="1:8" x14ac:dyDescent="0.25">
      <c r="A651" s="304" t="s">
        <v>811</v>
      </c>
      <c r="B651" s="300" t="s">
        <v>189</v>
      </c>
      <c r="C651" s="303">
        <v>566.94660201297143</v>
      </c>
      <c r="D651" s="303">
        <v>66.504112399504038</v>
      </c>
      <c r="E651" s="301" t="s">
        <v>523</v>
      </c>
      <c r="F651" s="301">
        <v>0.43655642398631</v>
      </c>
      <c r="G651" s="301">
        <v>33.529746043529677</v>
      </c>
      <c r="H651" s="300" t="s">
        <v>189</v>
      </c>
    </row>
    <row r="652" spans="1:8" x14ac:dyDescent="0.25">
      <c r="A652" s="304" t="s">
        <v>812</v>
      </c>
      <c r="B652" s="300" t="s">
        <v>189</v>
      </c>
      <c r="C652" s="303">
        <v>238.61539892153306</v>
      </c>
      <c r="D652" s="303">
        <v>1.65694679827657</v>
      </c>
      <c r="E652" s="301" t="s">
        <v>523</v>
      </c>
      <c r="F652" s="301" t="s">
        <v>523</v>
      </c>
      <c r="G652" s="301">
        <v>15.77870402048455</v>
      </c>
      <c r="H652" s="300" t="s">
        <v>189</v>
      </c>
    </row>
    <row r="653" spans="1:8" x14ac:dyDescent="0.25">
      <c r="A653" s="304" t="s">
        <v>3411</v>
      </c>
      <c r="B653" s="300" t="s">
        <v>189</v>
      </c>
      <c r="C653" s="303" t="s">
        <v>496</v>
      </c>
      <c r="D653" s="303" t="s">
        <v>496</v>
      </c>
      <c r="E653" s="303" t="s">
        <v>496</v>
      </c>
      <c r="F653" s="303" t="s">
        <v>496</v>
      </c>
      <c r="G653" s="303" t="s">
        <v>496</v>
      </c>
      <c r="H653" s="300" t="s">
        <v>189</v>
      </c>
    </row>
    <row r="654" spans="1:8" x14ac:dyDescent="0.25">
      <c r="A654" s="327" t="s">
        <v>3412</v>
      </c>
      <c r="B654" s="303" t="s">
        <v>494</v>
      </c>
      <c r="C654" s="303" t="s">
        <v>494</v>
      </c>
      <c r="D654" s="303" t="s">
        <v>494</v>
      </c>
      <c r="E654" s="303" t="s">
        <v>523</v>
      </c>
      <c r="F654" s="303" t="s">
        <v>523</v>
      </c>
      <c r="G654" s="303">
        <v>43.391436056332523</v>
      </c>
      <c r="H654" s="303">
        <v>0.74349333311907995</v>
      </c>
    </row>
    <row r="655" spans="1:8" x14ac:dyDescent="0.25">
      <c r="A655" s="309" t="s">
        <v>572</v>
      </c>
      <c r="B655" s="301" t="s">
        <v>494</v>
      </c>
      <c r="C655" s="301" t="s">
        <v>494</v>
      </c>
      <c r="D655" s="301" t="s">
        <v>494</v>
      </c>
      <c r="E655" s="301" t="s">
        <v>523</v>
      </c>
      <c r="F655" s="301" t="s">
        <v>523</v>
      </c>
      <c r="G655" s="301">
        <v>43.391436056332523</v>
      </c>
      <c r="H655" s="301">
        <v>0.74349333311907995</v>
      </c>
    </row>
    <row r="656" spans="1:8" x14ac:dyDescent="0.25">
      <c r="A656" s="327" t="s">
        <v>813</v>
      </c>
      <c r="B656" s="300" t="s">
        <v>189</v>
      </c>
      <c r="C656" s="300" t="s">
        <v>189</v>
      </c>
      <c r="D656" s="300" t="s">
        <v>189</v>
      </c>
      <c r="E656" s="300" t="s">
        <v>189</v>
      </c>
      <c r="F656" s="300" t="s">
        <v>189</v>
      </c>
      <c r="G656" s="300" t="s">
        <v>189</v>
      </c>
      <c r="H656" s="300" t="s">
        <v>189</v>
      </c>
    </row>
    <row r="657" spans="1:8" x14ac:dyDescent="0.25">
      <c r="A657" s="329" t="s">
        <v>814</v>
      </c>
      <c r="B657" s="301">
        <v>11397.929630279281</v>
      </c>
      <c r="C657" s="300" t="s">
        <v>189</v>
      </c>
      <c r="D657" s="300" t="s">
        <v>189</v>
      </c>
      <c r="E657" s="300" t="s">
        <v>189</v>
      </c>
      <c r="F657" s="300" t="s">
        <v>189</v>
      </c>
      <c r="G657" s="300" t="s">
        <v>189</v>
      </c>
      <c r="H657" s="300" t="s">
        <v>189</v>
      </c>
    </row>
    <row r="658" spans="1:8" x14ac:dyDescent="0.25">
      <c r="A658" s="329" t="s">
        <v>815</v>
      </c>
      <c r="B658" s="301" t="s">
        <v>494</v>
      </c>
      <c r="C658" s="300" t="s">
        <v>189</v>
      </c>
      <c r="D658" s="300" t="s">
        <v>189</v>
      </c>
      <c r="E658" s="300" t="s">
        <v>189</v>
      </c>
      <c r="F658" s="300" t="s">
        <v>189</v>
      </c>
      <c r="G658" s="300" t="s">
        <v>189</v>
      </c>
      <c r="H658" s="300" t="s">
        <v>189</v>
      </c>
    </row>
    <row r="659" spans="1:8" x14ac:dyDescent="0.25">
      <c r="A659" s="330" t="s">
        <v>3413</v>
      </c>
      <c r="B659" s="301" t="s">
        <v>494</v>
      </c>
      <c r="C659" s="300" t="s">
        <v>189</v>
      </c>
      <c r="D659" s="300" t="s">
        <v>189</v>
      </c>
      <c r="E659" s="300" t="s">
        <v>189</v>
      </c>
      <c r="F659" s="300" t="s">
        <v>189</v>
      </c>
      <c r="G659" s="300" t="s">
        <v>189</v>
      </c>
      <c r="H659" s="300" t="s">
        <v>189</v>
      </c>
    </row>
    <row r="661" spans="1:8" x14ac:dyDescent="0.2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8" x14ac:dyDescent="0.25">
      <c r="A664" s="47" t="s">
        <v>817</v>
      </c>
      <c r="B664" s="72" t="s">
        <v>818</v>
      </c>
      <c r="C664" s="72" t="s">
        <v>819</v>
      </c>
      <c r="D664" s="72" t="s">
        <v>820</v>
      </c>
      <c r="E664" s="72" t="s">
        <v>821</v>
      </c>
      <c r="F664" s="72" t="s">
        <v>485</v>
      </c>
      <c r="G664" s="72" t="s">
        <v>486</v>
      </c>
      <c r="H664" s="72" t="s">
        <v>822</v>
      </c>
    </row>
    <row r="665" spans="1:8" x14ac:dyDescent="0.2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2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2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2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2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2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2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2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25">
      <c r="A673" s="198" t="s">
        <v>824</v>
      </c>
      <c r="B673" s="73">
        <f>G408</f>
        <v>22472.091458330953</v>
      </c>
      <c r="C673" s="73">
        <f>H408</f>
        <v>4.6925847366299997E-3</v>
      </c>
      <c r="D673" s="73">
        <f>I408</f>
        <v>4.8332437122200001E-3</v>
      </c>
      <c r="E673" s="73"/>
      <c r="F673" s="74"/>
      <c r="G673" s="74"/>
      <c r="H673" s="74"/>
    </row>
    <row r="674" spans="1:36" x14ac:dyDescent="0.2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2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2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2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2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2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2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2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2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75" thickBot="1" x14ac:dyDescent="0.3">
      <c r="A698" s="1" t="s">
        <v>3671</v>
      </c>
      <c r="B698" s="5"/>
      <c r="C698" s="5"/>
      <c r="D698" s="5"/>
      <c r="E698" s="5"/>
      <c r="F698" s="5"/>
      <c r="G698" s="5"/>
      <c r="H698" s="5"/>
      <c r="I698" s="5"/>
      <c r="K698" s="1"/>
      <c r="L698" s="1"/>
      <c r="M698" s="1"/>
      <c r="N698" s="1"/>
    </row>
    <row r="699" spans="1:28" ht="15.75" thickBot="1" x14ac:dyDescent="0.3">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75" thickBot="1" x14ac:dyDescent="0.3">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2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75" thickBot="1" x14ac:dyDescent="0.3">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75" thickBot="1" x14ac:dyDescent="0.3">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75" thickBot="1" x14ac:dyDescent="0.3">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25">
      <c r="A705" s="3"/>
      <c r="B705" s="5"/>
      <c r="K705" s="1"/>
      <c r="L705" s="1"/>
      <c r="M705" s="1"/>
      <c r="N705" s="1"/>
      <c r="O705" s="1"/>
      <c r="P705" s="1"/>
      <c r="Q705" s="1"/>
      <c r="R705" s="1"/>
      <c r="S705" s="1"/>
      <c r="T705" s="1"/>
      <c r="U705" s="1"/>
      <c r="V705" s="1"/>
      <c r="W705" s="1"/>
      <c r="X705" s="1"/>
      <c r="Y705" s="1"/>
      <c r="Z705" s="1"/>
      <c r="AA705" s="1"/>
      <c r="AB705" s="1"/>
    </row>
    <row r="706" spans="1:28" x14ac:dyDescent="0.2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25">
      <c r="A713" s="3"/>
      <c r="B713" s="5"/>
      <c r="C713" s="5"/>
      <c r="K713" s="1"/>
      <c r="L713" s="1"/>
      <c r="M713" s="1"/>
      <c r="N713" s="1"/>
      <c r="O713" s="1"/>
      <c r="P713" s="1"/>
      <c r="Q713" s="1"/>
      <c r="R713" s="1"/>
      <c r="S713" s="1"/>
      <c r="T713" s="1"/>
      <c r="U713" s="1"/>
      <c r="V713" s="1"/>
      <c r="W713" s="1"/>
      <c r="X713" s="1"/>
      <c r="Y713" s="1"/>
      <c r="Z713" s="1"/>
      <c r="AA713" s="1"/>
      <c r="AB713" s="1"/>
    </row>
    <row r="714" spans="1:28" x14ac:dyDescent="0.25">
      <c r="A714" s="3"/>
      <c r="B714" s="5"/>
      <c r="K714" s="1"/>
      <c r="L714" s="1"/>
      <c r="M714" s="1"/>
      <c r="N714" s="1"/>
      <c r="O714" s="1"/>
      <c r="P714" s="1"/>
      <c r="Q714" s="1"/>
      <c r="R714" s="1"/>
      <c r="S714" s="1"/>
      <c r="T714" s="1"/>
      <c r="U714" s="1"/>
      <c r="V714" s="1"/>
      <c r="W714" s="1"/>
      <c r="X714" s="1"/>
      <c r="Y714" s="1"/>
      <c r="Z714" s="1"/>
      <c r="AA714" s="1"/>
      <c r="AB714" s="1"/>
    </row>
    <row r="715" spans="1:28" x14ac:dyDescent="0.25">
      <c r="A715" s="3"/>
      <c r="B715" s="5"/>
      <c r="K715" s="1"/>
      <c r="L715" s="1"/>
      <c r="M715" s="1"/>
      <c r="N715" s="1"/>
      <c r="O715" s="1"/>
      <c r="P715" s="1"/>
      <c r="Q715" s="1"/>
      <c r="R715" s="1"/>
      <c r="S715" s="1"/>
      <c r="T715" s="1"/>
      <c r="U715" s="1"/>
      <c r="V715" s="1"/>
      <c r="W715" s="1"/>
      <c r="X715" s="1"/>
      <c r="Y715" s="1"/>
      <c r="Z715" s="1"/>
      <c r="AA715" s="1"/>
      <c r="AB715" s="1"/>
    </row>
    <row r="716" spans="1:28" ht="15.75" x14ac:dyDescent="0.25">
      <c r="A716" s="81" t="s">
        <v>850</v>
      </c>
      <c r="B716" s="82"/>
      <c r="C716" s="82"/>
      <c r="D716" s="82"/>
      <c r="E716" s="82"/>
      <c r="F716" s="82"/>
      <c r="G716" s="82"/>
      <c r="H716" s="82"/>
      <c r="I716" s="82"/>
      <c r="J716" s="82"/>
      <c r="K716" s="82"/>
      <c r="L716" s="82"/>
      <c r="M716" s="82"/>
      <c r="N716" s="82"/>
    </row>
    <row r="717" spans="1:28" x14ac:dyDescent="0.25">
      <c r="A717" s="82" t="s">
        <v>851</v>
      </c>
      <c r="B717" s="82"/>
      <c r="C717" s="82"/>
      <c r="D717" s="82"/>
      <c r="E717" s="82"/>
      <c r="F717" s="82"/>
      <c r="G717" s="82"/>
      <c r="H717" s="82"/>
      <c r="I717" s="82"/>
      <c r="J717" s="82"/>
      <c r="K717" s="82"/>
      <c r="L717" s="82"/>
      <c r="M717" s="82"/>
      <c r="N717" s="82"/>
    </row>
    <row r="718" spans="1:28" x14ac:dyDescent="0.25">
      <c r="A718" s="82" t="s">
        <v>852</v>
      </c>
      <c r="B718" s="82"/>
      <c r="C718" s="82"/>
      <c r="D718" s="82"/>
      <c r="E718" s="82"/>
      <c r="F718" s="82"/>
      <c r="G718" s="82"/>
      <c r="H718" s="82"/>
      <c r="I718" s="82"/>
      <c r="J718" s="82"/>
      <c r="K718" s="82"/>
      <c r="L718" s="82"/>
      <c r="M718" s="82"/>
      <c r="N718" s="82"/>
    </row>
    <row r="719" spans="1:28" ht="33.75" x14ac:dyDescent="0.2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2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2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2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2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2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2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2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2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2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2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2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2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2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2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2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2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2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2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2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2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2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2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8" x14ac:dyDescent="0.2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2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2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2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2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2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2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2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2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2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2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2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2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2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2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2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2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2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2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2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2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2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2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2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2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2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ht="18" x14ac:dyDescent="0.2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2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2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2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2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2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2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2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2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2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2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2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2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8" x14ac:dyDescent="0.2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2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2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2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2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2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2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2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2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2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2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2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2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2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2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2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2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2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2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2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2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2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2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2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2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2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2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2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2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2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2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2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2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2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2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2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2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2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2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2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2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2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2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2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2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2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2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2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2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2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2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2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2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2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2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2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2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2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2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2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2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2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2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2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2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2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8" x14ac:dyDescent="0.2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ht="15.75" x14ac:dyDescent="0.2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ht="15.75" x14ac:dyDescent="0.2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2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2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2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2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2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2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2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ht="18" x14ac:dyDescent="0.2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2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2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2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2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2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2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2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ht="18" x14ac:dyDescent="0.2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2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8" x14ac:dyDescent="0.2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8" x14ac:dyDescent="0.2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ht="18" x14ac:dyDescent="0.2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8" x14ac:dyDescent="0.2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ht="18" x14ac:dyDescent="0.2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ht="18" x14ac:dyDescent="0.2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2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2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8" x14ac:dyDescent="0.2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2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2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2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2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2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2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ht="18" x14ac:dyDescent="0.2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ht="18" x14ac:dyDescent="0.2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2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ht="18" x14ac:dyDescent="0.2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ht="18" x14ac:dyDescent="0.2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8" x14ac:dyDescent="0.2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2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8" x14ac:dyDescent="0.2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2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2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2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2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ht="18" x14ac:dyDescent="0.2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2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2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2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2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ht="18" x14ac:dyDescent="0.2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ht="15.75" x14ac:dyDescent="0.2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2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2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2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2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2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2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2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2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2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2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2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2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ht="18" x14ac:dyDescent="0.2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8" x14ac:dyDescent="0.2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2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2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2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2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ht="18" x14ac:dyDescent="0.2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2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2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2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2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ht="18" x14ac:dyDescent="0.2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8" x14ac:dyDescent="0.2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8" x14ac:dyDescent="0.2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25">
      <c r="A927"/>
      <c r="B927"/>
      <c r="C927"/>
      <c r="D927"/>
      <c r="E927"/>
    </row>
    <row r="928" spans="1:14" x14ac:dyDescent="0.25">
      <c r="A928" s="156"/>
      <c r="B928" s="157" t="s">
        <v>2217</v>
      </c>
      <c r="C928" s="157" t="s">
        <v>2218</v>
      </c>
      <c r="D928" s="42" t="s">
        <v>2219</v>
      </c>
      <c r="E928"/>
    </row>
    <row r="929" spans="1:5" x14ac:dyDescent="0.25">
      <c r="A929" t="s">
        <v>2220</v>
      </c>
      <c r="B929" s="158">
        <v>1</v>
      </c>
      <c r="C929" s="158">
        <v>1</v>
      </c>
      <c r="D929" t="s">
        <v>2221</v>
      </c>
      <c r="E929"/>
    </row>
    <row r="930" spans="1:5" x14ac:dyDescent="0.25">
      <c r="A930" t="s">
        <v>2222</v>
      </c>
      <c r="B930" s="158">
        <v>16.2</v>
      </c>
      <c r="C930" s="158">
        <v>5</v>
      </c>
      <c r="D930" t="s">
        <v>2223</v>
      </c>
      <c r="E930"/>
    </row>
    <row r="931" spans="1:5" x14ac:dyDescent="0.25">
      <c r="A931" t="s">
        <v>485</v>
      </c>
      <c r="B931" s="158">
        <v>5.6</v>
      </c>
      <c r="C931" s="158">
        <v>1.8</v>
      </c>
      <c r="D931" t="s">
        <v>2224</v>
      </c>
      <c r="E931"/>
    </row>
    <row r="932" spans="1:5" x14ac:dyDescent="0.25">
      <c r="A932" t="s">
        <v>2225</v>
      </c>
      <c r="B932" s="158">
        <v>-2.4</v>
      </c>
      <c r="C932" s="158">
        <v>-8.1999999999999993</v>
      </c>
      <c r="D932" t="s">
        <v>2226</v>
      </c>
      <c r="E932"/>
    </row>
    <row r="933" spans="1:5" x14ac:dyDescent="0.25">
      <c r="A933" t="s">
        <v>2227</v>
      </c>
      <c r="B933" s="158">
        <v>0</v>
      </c>
      <c r="C933" s="158">
        <v>0</v>
      </c>
      <c r="D933" t="s">
        <v>2228</v>
      </c>
      <c r="E933"/>
    </row>
    <row r="934" spans="1:5" x14ac:dyDescent="0.25">
      <c r="A934" t="s">
        <v>2229</v>
      </c>
      <c r="B934" s="158">
        <v>0</v>
      </c>
      <c r="C934" s="158">
        <v>0</v>
      </c>
      <c r="D934" t="s">
        <v>2228</v>
      </c>
      <c r="E934"/>
    </row>
    <row r="935" spans="1:5" x14ac:dyDescent="0.25">
      <c r="A935" t="s">
        <v>2230</v>
      </c>
      <c r="B935" s="158">
        <v>0</v>
      </c>
      <c r="C935" s="158">
        <v>0</v>
      </c>
      <c r="D935" t="s">
        <v>2231</v>
      </c>
      <c r="E935"/>
    </row>
    <row r="936" spans="1:5" x14ac:dyDescent="0.25">
      <c r="A936" t="s">
        <v>2232</v>
      </c>
      <c r="B936" s="158">
        <v>1200</v>
      </c>
      <c r="C936" s="158">
        <v>345</v>
      </c>
      <c r="D936" t="s">
        <v>2233</v>
      </c>
      <c r="E936"/>
    </row>
    <row r="937" spans="1:5" x14ac:dyDescent="0.25">
      <c r="A937" t="s">
        <v>2234</v>
      </c>
      <c r="B937" s="158">
        <v>-160</v>
      </c>
      <c r="C937" s="158">
        <v>-46</v>
      </c>
      <c r="D937" t="s">
        <v>2235</v>
      </c>
      <c r="E937"/>
    </row>
    <row r="938" spans="1:5" x14ac:dyDescent="0.25">
      <c r="A938" t="s">
        <v>2236</v>
      </c>
      <c r="B938" s="158">
        <v>84</v>
      </c>
      <c r="C938" s="158">
        <v>28</v>
      </c>
      <c r="D938" t="s">
        <v>2237</v>
      </c>
      <c r="E938"/>
    </row>
    <row r="939" spans="1:5" x14ac:dyDescent="0.25">
      <c r="A939" t="s">
        <v>2238</v>
      </c>
      <c r="B939" s="158">
        <v>264</v>
      </c>
      <c r="C939" s="158">
        <v>265</v>
      </c>
      <c r="D939" t="s">
        <v>2239</v>
      </c>
      <c r="E939"/>
    </row>
    <row r="940" spans="1:5" x14ac:dyDescent="0.25">
      <c r="A940" t="s">
        <v>2240</v>
      </c>
      <c r="B940" s="158">
        <v>1</v>
      </c>
      <c r="C940" s="158">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60" t="s">
        <v>11</v>
      </c>
      <c r="B1" s="560"/>
      <c r="C1" s="560"/>
      <c r="D1" s="560"/>
      <c r="E1" s="560"/>
    </row>
    <row r="2" spans="1:5" x14ac:dyDescent="0.25">
      <c r="A2" s="561" t="s">
        <v>154</v>
      </c>
      <c r="B2" s="561"/>
      <c r="C2" s="561"/>
      <c r="D2" s="561"/>
      <c r="E2" s="561"/>
    </row>
    <row r="19" spans="1:5" x14ac:dyDescent="0.25">
      <c r="A19" t="s">
        <v>155</v>
      </c>
    </row>
    <row r="20" spans="1:5" x14ac:dyDescent="0.25">
      <c r="A20">
        <v>155400</v>
      </c>
      <c r="B20" t="s">
        <v>156</v>
      </c>
    </row>
    <row r="21" spans="1:5" x14ac:dyDescent="0.25">
      <c r="A21" s="561" t="s">
        <v>157</v>
      </c>
      <c r="B21" s="561"/>
      <c r="C21" s="561"/>
      <c r="D21" s="561"/>
      <c r="E21" s="561"/>
    </row>
    <row r="38" spans="1:5" x14ac:dyDescent="0.25">
      <c r="A38" t="s">
        <v>155</v>
      </c>
    </row>
    <row r="39" spans="1:5" x14ac:dyDescent="0.25">
      <c r="A39">
        <v>100800</v>
      </c>
      <c r="B39" t="s">
        <v>156</v>
      </c>
    </row>
    <row r="40" spans="1:5" x14ac:dyDescent="0.25">
      <c r="A40" s="561" t="s">
        <v>158</v>
      </c>
      <c r="B40" s="561"/>
      <c r="C40" s="561"/>
      <c r="D40" s="561"/>
      <c r="E40" s="561"/>
    </row>
    <row r="57" spans="1:5" ht="15.75" thickBot="1" x14ac:dyDescent="0.3">
      <c r="A57" t="s">
        <v>155</v>
      </c>
    </row>
    <row r="58" spans="1:5" ht="15.75" thickBot="1" x14ac:dyDescent="0.3">
      <c r="A58" s="7">
        <v>194000</v>
      </c>
      <c r="B58" t="s">
        <v>159</v>
      </c>
    </row>
    <row r="60" spans="1:5" x14ac:dyDescent="0.25">
      <c r="A60" s="560" t="s">
        <v>160</v>
      </c>
      <c r="B60" s="560"/>
      <c r="C60" s="560"/>
      <c r="D60" s="560"/>
      <c r="E60" s="560"/>
    </row>
    <row r="85" spans="1:37" s="8"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363</v>
      </c>
      <c r="B88" s="10">
        <f>(B86-B85)/B85</f>
        <v>1.0254083484573502</v>
      </c>
    </row>
    <row r="89" spans="1:37" x14ac:dyDescent="0.25">
      <c r="A89" s="560" t="s">
        <v>161</v>
      </c>
      <c r="B89" s="560"/>
      <c r="C89" s="560"/>
      <c r="D89" s="560"/>
      <c r="E89" s="560"/>
    </row>
    <row r="90" spans="1:37" x14ac:dyDescent="0.25">
      <c r="A90">
        <v>6.6290250000000004</v>
      </c>
      <c r="B90" t="s">
        <v>366</v>
      </c>
      <c r="E90" t="s">
        <v>371</v>
      </c>
    </row>
    <row r="91" spans="1:37" x14ac:dyDescent="0.25">
      <c r="A91">
        <f>1/A90</f>
        <v>0.15085174667466181</v>
      </c>
      <c r="B91" t="s">
        <v>367</v>
      </c>
      <c r="E91" t="s">
        <v>166</v>
      </c>
    </row>
    <row r="92" spans="1:37" x14ac:dyDescent="0.25">
      <c r="A92" s="11">
        <v>0.5</v>
      </c>
      <c r="B92" t="s">
        <v>368</v>
      </c>
      <c r="E92" t="s">
        <v>372</v>
      </c>
    </row>
    <row r="93" spans="1:37" x14ac:dyDescent="0.25">
      <c r="A93">
        <f>A92*A91</f>
        <v>7.5425873337330904E-2</v>
      </c>
      <c r="B93" t="s">
        <v>369</v>
      </c>
      <c r="E93" t="s">
        <v>166</v>
      </c>
    </row>
    <row r="94" spans="1:37" x14ac:dyDescent="0.25">
      <c r="A94">
        <f>1/A93</f>
        <v>13.258050000000001</v>
      </c>
      <c r="B94" t="s">
        <v>370</v>
      </c>
      <c r="E94" t="s">
        <v>166</v>
      </c>
      <c r="J94" s="11"/>
    </row>
    <row r="95" spans="1:37" ht="15.75" thickBot="1" x14ac:dyDescent="0.3">
      <c r="A95">
        <v>8.0274920000000005</v>
      </c>
      <c r="B95" t="s">
        <v>364</v>
      </c>
      <c r="E95" t="s">
        <v>373</v>
      </c>
      <c r="J95" s="11"/>
    </row>
    <row r="96" spans="1:37" ht="15.75" thickBot="1" x14ac:dyDescent="0.3">
      <c r="A96" s="12">
        <f>(A94-A95)/A95</f>
        <v>0.65158059329115492</v>
      </c>
      <c r="B96" t="s">
        <v>365</v>
      </c>
      <c r="C96" s="13"/>
      <c r="E96" t="s">
        <v>166</v>
      </c>
    </row>
    <row r="98" spans="1:5" x14ac:dyDescent="0.25">
      <c r="A98" s="560" t="s">
        <v>162</v>
      </c>
      <c r="B98" s="560"/>
      <c r="C98" s="560"/>
      <c r="D98" s="560"/>
      <c r="E98" s="560"/>
    </row>
    <row r="99" spans="1:5" x14ac:dyDescent="0.25">
      <c r="A99" s="13">
        <v>0.3</v>
      </c>
      <c r="B99" s="11" t="s">
        <v>375</v>
      </c>
    </row>
    <row r="100" spans="1:5" x14ac:dyDescent="0.25">
      <c r="A100">
        <v>63.5</v>
      </c>
      <c r="B100" t="s">
        <v>376</v>
      </c>
    </row>
    <row r="101" spans="1:5" x14ac:dyDescent="0.25">
      <c r="A101">
        <f>1/A100</f>
        <v>1.5748031496062992E-2</v>
      </c>
      <c r="B101" t="s">
        <v>374</v>
      </c>
    </row>
    <row r="102" spans="1:5" x14ac:dyDescent="0.25">
      <c r="A102" s="14">
        <f>A101*(1-A99)</f>
        <v>1.1023622047244094E-2</v>
      </c>
      <c r="B102" t="s">
        <v>377</v>
      </c>
    </row>
    <row r="103" spans="1:5" x14ac:dyDescent="0.25">
      <c r="A103" s="14">
        <f>1/A102</f>
        <v>90.714285714285722</v>
      </c>
      <c r="B103" t="s">
        <v>381</v>
      </c>
    </row>
    <row r="104" spans="1:5" x14ac:dyDescent="0.25">
      <c r="A104" s="13">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2">
        <f>(A106-A103)/A103</f>
        <v>0.53846153846153832</v>
      </c>
      <c r="B107" t="s">
        <v>382</v>
      </c>
    </row>
    <row r="108" spans="1:5" x14ac:dyDescent="0.25">
      <c r="A108" s="15"/>
    </row>
    <row r="109" spans="1:5" x14ac:dyDescent="0.25">
      <c r="A109" s="560" t="s">
        <v>164</v>
      </c>
      <c r="B109" s="560"/>
      <c r="C109" s="560"/>
      <c r="D109" s="560"/>
      <c r="E109" s="560"/>
    </row>
    <row r="110" spans="1:5" ht="15.75" thickBot="1" x14ac:dyDescent="0.3"/>
    <row r="111" spans="1:5" ht="15.75" thickBot="1" x14ac:dyDescent="0.3">
      <c r="A111" s="12">
        <f>A122</f>
        <v>0.20481927710843381</v>
      </c>
      <c r="B111" t="s">
        <v>384</v>
      </c>
    </row>
    <row r="113" spans="1:12" x14ac:dyDescent="0.25">
      <c r="A113" s="560" t="s">
        <v>163</v>
      </c>
      <c r="B113" s="560"/>
      <c r="C113" s="560"/>
      <c r="D113" s="560"/>
      <c r="E113" s="560"/>
    </row>
    <row r="114" spans="1:12" x14ac:dyDescent="0.25">
      <c r="A114" s="13">
        <v>0.2</v>
      </c>
      <c r="B114" s="11" t="s">
        <v>375</v>
      </c>
    </row>
    <row r="115" spans="1:12" x14ac:dyDescent="0.25">
      <c r="A115">
        <v>1.95</v>
      </c>
      <c r="B115" t="s">
        <v>383</v>
      </c>
    </row>
    <row r="116" spans="1:12" x14ac:dyDescent="0.25">
      <c r="A116">
        <f>1/A115</f>
        <v>0.51282051282051289</v>
      </c>
      <c r="B116" t="s">
        <v>374</v>
      </c>
    </row>
    <row r="117" spans="1:12" x14ac:dyDescent="0.25">
      <c r="A117" s="14">
        <f>A116*(1-A114)</f>
        <v>0.41025641025641035</v>
      </c>
      <c r="B117" t="s">
        <v>377</v>
      </c>
    </row>
    <row r="118" spans="1:12" x14ac:dyDescent="0.25">
      <c r="A118" s="14">
        <f>1/A117</f>
        <v>2.4374999999999996</v>
      </c>
      <c r="B118" t="s">
        <v>381</v>
      </c>
    </row>
    <row r="119" spans="1:12" x14ac:dyDescent="0.25">
      <c r="A119" s="13">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2">
        <f>(A121-A118)/A118</f>
        <v>0.20481927710843381</v>
      </c>
      <c r="B122" t="s">
        <v>382</v>
      </c>
    </row>
    <row r="124" spans="1:12" x14ac:dyDescent="0.25">
      <c r="A124" s="560" t="s">
        <v>385</v>
      </c>
      <c r="B124" s="560"/>
      <c r="C124" s="560"/>
      <c r="D124" s="560"/>
      <c r="E124" s="560"/>
      <c r="J124" s="16"/>
    </row>
    <row r="125" spans="1:12" x14ac:dyDescent="0.25">
      <c r="A125" s="17">
        <v>4.4824543659231753E-4</v>
      </c>
      <c r="B125" t="s">
        <v>387</v>
      </c>
      <c r="K125" s="11"/>
      <c r="L125" s="11"/>
    </row>
    <row r="126" spans="1:12" x14ac:dyDescent="0.25">
      <c r="A126">
        <v>1.27</v>
      </c>
      <c r="B126" t="s">
        <v>391</v>
      </c>
      <c r="F126" s="18"/>
      <c r="J126" s="1"/>
      <c r="K126" s="17"/>
      <c r="L126" s="17"/>
    </row>
    <row r="127" spans="1:12" x14ac:dyDescent="0.25">
      <c r="A127">
        <f>(1/CONVERT(A125/A126,"mi","km")*0.00105505585)</f>
        <v>1.857438352962903</v>
      </c>
      <c r="B127" t="s">
        <v>388</v>
      </c>
      <c r="K127" s="17"/>
      <c r="L127" s="17"/>
    </row>
    <row r="128" spans="1:12" x14ac:dyDescent="0.25">
      <c r="A128">
        <f>1/A127</f>
        <v>0.53837587578874124</v>
      </c>
      <c r="B128" t="s">
        <v>389</v>
      </c>
      <c r="F128" s="18"/>
      <c r="K128" s="13"/>
      <c r="L128" s="11"/>
    </row>
    <row r="129" spans="1:12" x14ac:dyDescent="0.25">
      <c r="A129">
        <v>1.07</v>
      </c>
      <c r="B129" t="s">
        <v>386</v>
      </c>
      <c r="F129" s="18"/>
      <c r="K129" s="13"/>
      <c r="L129" s="11"/>
    </row>
    <row r="130" spans="1:12" ht="15.75" thickBot="1" x14ac:dyDescent="0.3">
      <c r="A130">
        <f>1/A129</f>
        <v>0.93457943925233644</v>
      </c>
      <c r="B130" t="s">
        <v>390</v>
      </c>
      <c r="F130" s="18"/>
      <c r="K130" s="11"/>
      <c r="L130" s="11"/>
    </row>
    <row r="131" spans="1:12" ht="15.75" thickBot="1" x14ac:dyDescent="0.3">
      <c r="A131" s="12">
        <f>(A130-A128)/A128</f>
        <v>0.73592369435785332</v>
      </c>
      <c r="B131" t="s">
        <v>382</v>
      </c>
      <c r="F131" s="18"/>
    </row>
    <row r="133" spans="1:12" x14ac:dyDescent="0.25">
      <c r="A133" s="16"/>
      <c r="B133" s="11"/>
      <c r="C133" s="11"/>
    </row>
    <row r="134" spans="1:12" x14ac:dyDescent="0.25">
      <c r="A134" s="560" t="s">
        <v>100</v>
      </c>
      <c r="B134" s="560"/>
      <c r="C134" s="560"/>
      <c r="D134" s="560"/>
      <c r="E134" s="560"/>
    </row>
    <row r="135" spans="1:12" x14ac:dyDescent="0.25">
      <c r="A135" s="19" t="s">
        <v>402</v>
      </c>
      <c r="B135" s="20"/>
      <c r="C135" s="20"/>
      <c r="D135" s="20"/>
      <c r="E135" s="20"/>
      <c r="F135" s="20"/>
      <c r="G135" s="20"/>
    </row>
    <row r="136" spans="1:12" ht="15.75" x14ac:dyDescent="0.3">
      <c r="A136" s="21"/>
      <c r="B136" s="557" t="s">
        <v>403</v>
      </c>
      <c r="C136" s="558"/>
      <c r="D136" s="558"/>
      <c r="E136" s="559"/>
      <c r="F136" s="20"/>
      <c r="G136" s="20"/>
    </row>
    <row r="137" spans="1:12" ht="15.75" x14ac:dyDescent="0.3">
      <c r="A137" s="22"/>
      <c r="B137" s="557" t="s">
        <v>404</v>
      </c>
      <c r="C137" s="559"/>
      <c r="D137" s="557" t="s">
        <v>405</v>
      </c>
      <c r="E137" s="559"/>
      <c r="F137" s="20"/>
      <c r="G137" s="20"/>
    </row>
    <row r="138" spans="1:12" ht="15.75" x14ac:dyDescent="0.3">
      <c r="A138" s="23" t="s">
        <v>406</v>
      </c>
      <c r="B138" s="24" t="s">
        <v>407</v>
      </c>
      <c r="C138" s="24" t="s">
        <v>408</v>
      </c>
      <c r="D138" s="24" t="s">
        <v>407</v>
      </c>
      <c r="E138" s="24" t="s">
        <v>408</v>
      </c>
      <c r="F138" s="20"/>
      <c r="G138" s="25" t="s">
        <v>409</v>
      </c>
    </row>
    <row r="139" spans="1:12" x14ac:dyDescent="0.25">
      <c r="A139" s="26" t="s">
        <v>410</v>
      </c>
      <c r="B139" s="27">
        <v>95</v>
      </c>
      <c r="C139" s="28">
        <v>95</v>
      </c>
      <c r="D139" s="27">
        <v>50</v>
      </c>
      <c r="E139" s="28">
        <v>50</v>
      </c>
      <c r="F139" s="25" t="s">
        <v>125</v>
      </c>
      <c r="G139" s="20">
        <f>(C139-E139)/C139</f>
        <v>0.47368421052631576</v>
      </c>
    </row>
    <row r="140" spans="1:12" x14ac:dyDescent="0.25">
      <c r="A140" s="29" t="s">
        <v>411</v>
      </c>
      <c r="B140" s="30">
        <v>100</v>
      </c>
      <c r="C140" s="31">
        <v>100</v>
      </c>
      <c r="D140" s="30">
        <v>70</v>
      </c>
      <c r="E140" s="31">
        <v>70</v>
      </c>
      <c r="F140" s="25" t="s">
        <v>125</v>
      </c>
      <c r="G140" s="20">
        <f t="shared" ref="G140:G156" si="0">(C140-E140)/C140</f>
        <v>0.3</v>
      </c>
    </row>
    <row r="141" spans="1:12" x14ac:dyDescent="0.25">
      <c r="A141" s="29" t="s">
        <v>412</v>
      </c>
      <c r="B141" s="30">
        <v>95</v>
      </c>
      <c r="C141" s="31">
        <v>95</v>
      </c>
      <c r="D141" s="30">
        <v>50</v>
      </c>
      <c r="E141" s="31">
        <v>50</v>
      </c>
      <c r="F141" s="25" t="s">
        <v>125</v>
      </c>
      <c r="G141" s="20">
        <f t="shared" si="0"/>
        <v>0.47368421052631576</v>
      </c>
    </row>
    <row r="142" spans="1:12" x14ac:dyDescent="0.25">
      <c r="A142" s="29" t="s">
        <v>413</v>
      </c>
      <c r="B142" s="30">
        <v>105</v>
      </c>
      <c r="C142" s="31">
        <v>105</v>
      </c>
      <c r="D142" s="30">
        <v>110</v>
      </c>
      <c r="E142" s="31">
        <v>110</v>
      </c>
      <c r="F142" s="32" t="s">
        <v>429</v>
      </c>
      <c r="G142" s="20">
        <f t="shared" si="0"/>
        <v>-4.7619047619047616E-2</v>
      </c>
    </row>
    <row r="143" spans="1:12" x14ac:dyDescent="0.25">
      <c r="A143" s="29" t="s">
        <v>414</v>
      </c>
      <c r="B143" s="30">
        <v>80</v>
      </c>
      <c r="C143" s="31">
        <v>80</v>
      </c>
      <c r="D143" s="30">
        <v>35</v>
      </c>
      <c r="E143" s="31">
        <v>35</v>
      </c>
      <c r="F143" s="25" t="s">
        <v>125</v>
      </c>
      <c r="G143" s="20">
        <f t="shared" si="0"/>
        <v>0.5625</v>
      </c>
    </row>
    <row r="144" spans="1:12" x14ac:dyDescent="0.25">
      <c r="A144" s="29" t="s">
        <v>415</v>
      </c>
      <c r="B144" s="30">
        <v>70</v>
      </c>
      <c r="C144" s="31">
        <v>70</v>
      </c>
      <c r="D144" s="30">
        <v>50</v>
      </c>
      <c r="E144" s="31">
        <v>50</v>
      </c>
      <c r="F144" s="25" t="s">
        <v>125</v>
      </c>
      <c r="G144" s="20">
        <f t="shared" si="0"/>
        <v>0.2857142857142857</v>
      </c>
    </row>
    <row r="145" spans="1:9" x14ac:dyDescent="0.25">
      <c r="A145" s="29" t="s">
        <v>416</v>
      </c>
      <c r="B145" s="30">
        <v>90</v>
      </c>
      <c r="C145" s="31">
        <v>90</v>
      </c>
      <c r="D145" s="30">
        <v>80</v>
      </c>
      <c r="E145" s="31">
        <v>80</v>
      </c>
      <c r="F145" s="25" t="s">
        <v>417</v>
      </c>
      <c r="G145" s="20">
        <f t="shared" si="0"/>
        <v>0.1111111111111111</v>
      </c>
    </row>
    <row r="146" spans="1:9" x14ac:dyDescent="0.25">
      <c r="A146" s="29" t="s">
        <v>418</v>
      </c>
      <c r="B146" s="30">
        <v>100</v>
      </c>
      <c r="C146" s="31">
        <v>100</v>
      </c>
      <c r="D146" s="30">
        <v>90</v>
      </c>
      <c r="E146" s="31">
        <v>90</v>
      </c>
      <c r="F146" s="25" t="s">
        <v>125</v>
      </c>
      <c r="G146" s="20">
        <f t="shared" si="0"/>
        <v>0.1</v>
      </c>
    </row>
    <row r="147" spans="1:9" x14ac:dyDescent="0.25">
      <c r="A147" s="29" t="s">
        <v>419</v>
      </c>
      <c r="B147" s="30">
        <v>80</v>
      </c>
      <c r="C147" s="31">
        <v>80</v>
      </c>
      <c r="D147" s="30">
        <v>40</v>
      </c>
      <c r="E147" s="31">
        <v>40</v>
      </c>
      <c r="F147" s="25" t="s">
        <v>125</v>
      </c>
      <c r="G147" s="20">
        <f t="shared" si="0"/>
        <v>0.5</v>
      </c>
    </row>
    <row r="148" spans="1:9" x14ac:dyDescent="0.25">
      <c r="A148" s="29" t="s">
        <v>420</v>
      </c>
      <c r="B148" s="30">
        <v>80</v>
      </c>
      <c r="C148" s="31">
        <v>80</v>
      </c>
      <c r="D148" s="30">
        <v>50</v>
      </c>
      <c r="E148" s="31">
        <v>50</v>
      </c>
      <c r="F148" s="25" t="s">
        <v>125</v>
      </c>
      <c r="G148" s="20">
        <f t="shared" si="0"/>
        <v>0.375</v>
      </c>
    </row>
    <row r="149" spans="1:9" x14ac:dyDescent="0.25">
      <c r="A149" s="29" t="s">
        <v>421</v>
      </c>
      <c r="B149" s="30">
        <v>90</v>
      </c>
      <c r="C149" s="31">
        <v>90</v>
      </c>
      <c r="D149" s="30">
        <v>80</v>
      </c>
      <c r="E149" s="31">
        <v>80</v>
      </c>
      <c r="F149" s="25" t="s">
        <v>417</v>
      </c>
      <c r="G149" s="20">
        <f t="shared" si="0"/>
        <v>0.1111111111111111</v>
      </c>
    </row>
    <row r="150" spans="1:9" x14ac:dyDescent="0.25">
      <c r="A150" s="29" t="s">
        <v>422</v>
      </c>
      <c r="B150" s="30">
        <v>95</v>
      </c>
      <c r="C150" s="31">
        <v>95</v>
      </c>
      <c r="D150" s="30">
        <v>90</v>
      </c>
      <c r="E150" s="31">
        <v>90</v>
      </c>
      <c r="F150" s="32" t="s">
        <v>429</v>
      </c>
      <c r="G150" s="20">
        <f t="shared" si="0"/>
        <v>5.2631578947368418E-2</v>
      </c>
    </row>
    <row r="151" spans="1:9" x14ac:dyDescent="0.25">
      <c r="A151" s="29" t="s">
        <v>423</v>
      </c>
      <c r="B151" s="30">
        <v>95</v>
      </c>
      <c r="C151" s="31">
        <v>95</v>
      </c>
      <c r="D151" s="30">
        <v>90</v>
      </c>
      <c r="E151" s="31">
        <v>90</v>
      </c>
      <c r="F151" s="32" t="s">
        <v>429</v>
      </c>
      <c r="G151" s="20">
        <f t="shared" si="0"/>
        <v>5.2631578947368418E-2</v>
      </c>
    </row>
    <row r="152" spans="1:9" x14ac:dyDescent="0.25">
      <c r="A152" s="29" t="s">
        <v>424</v>
      </c>
      <c r="B152" s="30">
        <v>80</v>
      </c>
      <c r="C152" s="31">
        <v>50</v>
      </c>
      <c r="D152" s="30">
        <v>30</v>
      </c>
      <c r="E152" s="31">
        <v>30</v>
      </c>
      <c r="F152" s="25" t="s">
        <v>124</v>
      </c>
      <c r="G152" s="20">
        <f>(C152-E152)/C152</f>
        <v>0.4</v>
      </c>
    </row>
    <row r="153" spans="1:9" x14ac:dyDescent="0.25">
      <c r="A153" s="29" t="s">
        <v>425</v>
      </c>
      <c r="B153" s="30">
        <v>90</v>
      </c>
      <c r="C153" s="31">
        <v>90</v>
      </c>
      <c r="D153" s="30">
        <v>70</v>
      </c>
      <c r="E153" s="31">
        <v>70</v>
      </c>
      <c r="F153" s="25" t="s">
        <v>121</v>
      </c>
      <c r="G153" s="20">
        <f t="shared" si="0"/>
        <v>0.22222222222222221</v>
      </c>
    </row>
    <row r="154" spans="1:9" x14ac:dyDescent="0.25">
      <c r="A154" s="29" t="s">
        <v>426</v>
      </c>
      <c r="B154" s="30">
        <v>95</v>
      </c>
      <c r="C154" s="31">
        <v>90</v>
      </c>
      <c r="D154" s="30">
        <v>80</v>
      </c>
      <c r="E154" s="31">
        <v>80</v>
      </c>
      <c r="F154" s="32" t="s">
        <v>429</v>
      </c>
      <c r="G154" s="20">
        <f t="shared" si="0"/>
        <v>0.1111111111111111</v>
      </c>
      <c r="I154" s="33"/>
    </row>
    <row r="155" spans="1:9" x14ac:dyDescent="0.25">
      <c r="A155" s="29" t="s">
        <v>427</v>
      </c>
      <c r="B155" s="30">
        <v>80</v>
      </c>
      <c r="C155" s="31">
        <v>65</v>
      </c>
      <c r="D155" s="30">
        <v>60</v>
      </c>
      <c r="E155" s="31">
        <v>30</v>
      </c>
      <c r="F155" s="25" t="s">
        <v>122</v>
      </c>
      <c r="G155" s="20">
        <f t="shared" si="0"/>
        <v>0.53846153846153844</v>
      </c>
    </row>
    <row r="156" spans="1:9" x14ac:dyDescent="0.25">
      <c r="A156" s="34" t="s">
        <v>428</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417</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560" t="s">
        <v>167</v>
      </c>
      <c r="B165" s="560"/>
      <c r="C165" s="560"/>
      <c r="D165" s="560"/>
      <c r="E165" s="560"/>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560" t="s">
        <v>392</v>
      </c>
      <c r="B169" s="560"/>
    </row>
    <row r="170" spans="1:7" x14ac:dyDescent="0.25">
      <c r="A170" t="s">
        <v>393</v>
      </c>
      <c r="B170" s="39">
        <v>972.7</v>
      </c>
    </row>
    <row r="171" spans="1:7" ht="15.75" thickBot="1" x14ac:dyDescent="0.3">
      <c r="A171" t="s">
        <v>394</v>
      </c>
      <c r="B171" s="40">
        <f>400.9+53.5+276.5+255.7+63.5+462.5+B170+975.4+227.6+436.5</f>
        <v>4124.8</v>
      </c>
    </row>
    <row r="172" spans="1:7" ht="15.75" thickBot="1" x14ac:dyDescent="0.3">
      <c r="A172" t="s">
        <v>395</v>
      </c>
      <c r="B172" s="37">
        <f>B170/B171</f>
        <v>0.23581749418153608</v>
      </c>
    </row>
    <row r="173" spans="1:7" x14ac:dyDescent="0.25">
      <c r="B173" s="38"/>
    </row>
    <row r="174" spans="1:7" x14ac:dyDescent="0.25">
      <c r="A174" s="560" t="s">
        <v>174</v>
      </c>
      <c r="B174" s="560"/>
      <c r="C174" s="560"/>
      <c r="D174" s="560"/>
      <c r="E174" s="560"/>
    </row>
    <row r="175" spans="1:7" ht="15.75" thickBot="1" x14ac:dyDescent="0.3">
      <c r="A175" t="s">
        <v>401</v>
      </c>
      <c r="B175" s="38">
        <v>0.1246</v>
      </c>
    </row>
    <row r="176" spans="1:7" ht="15.75" thickBot="1" x14ac:dyDescent="0.3">
      <c r="A176" t="s">
        <v>397</v>
      </c>
      <c r="B176" s="37">
        <f>1-B175</f>
        <v>0.87539999999999996</v>
      </c>
    </row>
    <row r="178" spans="1:5" x14ac:dyDescent="0.25">
      <c r="A178" s="560" t="s">
        <v>170</v>
      </c>
      <c r="B178" s="560"/>
      <c r="C178" s="560"/>
      <c r="D178" s="560"/>
      <c r="E178" s="560"/>
    </row>
    <row r="179" spans="1:5" x14ac:dyDescent="0.25">
      <c r="A179" t="s">
        <v>399</v>
      </c>
      <c r="B179">
        <v>197000</v>
      </c>
    </row>
    <row r="180" spans="1:5" ht="15.75" thickBot="1" x14ac:dyDescent="0.3">
      <c r="A180" t="s">
        <v>400</v>
      </c>
      <c r="B180">
        <v>175000</v>
      </c>
    </row>
    <row r="181" spans="1:5" ht="15.75" thickBot="1" x14ac:dyDescent="0.3">
      <c r="A181" t="s">
        <v>171</v>
      </c>
      <c r="B181" s="12">
        <f>B179/B180</f>
        <v>1.1257142857142857</v>
      </c>
    </row>
    <row r="183" spans="1:5" x14ac:dyDescent="0.25">
      <c r="A183" s="560" t="s">
        <v>172</v>
      </c>
      <c r="B183" s="560"/>
      <c r="C183" s="560"/>
      <c r="D183" s="560"/>
      <c r="E183" s="560"/>
    </row>
    <row r="184" spans="1:5" x14ac:dyDescent="0.25">
      <c r="A184" t="s">
        <v>2251</v>
      </c>
      <c r="B184" s="159">
        <v>1.2E-2</v>
      </c>
    </row>
    <row r="185" spans="1:5" x14ac:dyDescent="0.25">
      <c r="A185" t="s">
        <v>2252</v>
      </c>
      <c r="B185" s="159">
        <v>2.4E-2</v>
      </c>
    </row>
    <row r="186" spans="1:5" x14ac:dyDescent="0.25">
      <c r="A186" t="s">
        <v>2253</v>
      </c>
      <c r="B186">
        <f>2050-2018+1</f>
        <v>33</v>
      </c>
    </row>
    <row r="187" spans="1:5" x14ac:dyDescent="0.25">
      <c r="A187" t="s">
        <v>2254</v>
      </c>
      <c r="B187" s="11">
        <f>(1-B184)^B186</f>
        <v>0.67139665221009714</v>
      </c>
    </row>
    <row r="188" spans="1:5" ht="15.75" thickBot="1" x14ac:dyDescent="0.3">
      <c r="A188" t="s">
        <v>2255</v>
      </c>
      <c r="B188" s="11">
        <f>(1-B185)^B186</f>
        <v>0.44858421050781644</v>
      </c>
    </row>
    <row r="189" spans="1:5" ht="15.75" thickBot="1" x14ac:dyDescent="0.3">
      <c r="A189" t="s">
        <v>2256</v>
      </c>
      <c r="B189" s="12">
        <f>(B187-B188)/B187</f>
        <v>0.33186409400289502</v>
      </c>
    </row>
    <row r="191" spans="1:5" x14ac:dyDescent="0.25">
      <c r="A191" s="560" t="s">
        <v>184</v>
      </c>
      <c r="B191" s="560"/>
      <c r="C191" s="560"/>
      <c r="D191" s="560"/>
      <c r="E191" s="560"/>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190" t="s">
        <v>2988</v>
      </c>
    </row>
    <row r="201" spans="1:9" x14ac:dyDescent="0.25">
      <c r="A201" s="191" t="s">
        <v>3009</v>
      </c>
      <c r="B201" s="556" t="s">
        <v>2992</v>
      </c>
      <c r="C201" s="556"/>
      <c r="D201" s="556"/>
      <c r="E201" s="556"/>
      <c r="F201" s="556"/>
      <c r="G201" s="556"/>
      <c r="H201" s="556"/>
      <c r="I201" s="556"/>
    </row>
    <row r="202" spans="1:9" x14ac:dyDescent="0.25">
      <c r="A202" s="42" t="s">
        <v>2993</v>
      </c>
      <c r="B202" s="42" t="s">
        <v>2994</v>
      </c>
      <c r="C202" s="42" t="s">
        <v>2995</v>
      </c>
      <c r="D202" s="42" t="s">
        <v>2996</v>
      </c>
      <c r="E202" s="42" t="s">
        <v>2343</v>
      </c>
      <c r="F202" s="42" t="s">
        <v>86</v>
      </c>
      <c r="G202" s="42" t="s">
        <v>2997</v>
      </c>
      <c r="H202" s="42" t="s">
        <v>2998</v>
      </c>
      <c r="I202" s="42" t="s">
        <v>2999</v>
      </c>
    </row>
    <row r="203" spans="1:9" x14ac:dyDescent="0.25">
      <c r="A203" s="42" t="s">
        <v>3000</v>
      </c>
      <c r="B203">
        <v>0</v>
      </c>
      <c r="C203">
        <v>6</v>
      </c>
      <c r="D203">
        <v>9</v>
      </c>
      <c r="E203">
        <v>25</v>
      </c>
      <c r="F203">
        <v>21</v>
      </c>
      <c r="G203">
        <v>215</v>
      </c>
      <c r="H203">
        <v>81</v>
      </c>
      <c r="I203">
        <v>134</v>
      </c>
    </row>
    <row r="204" spans="1:9" x14ac:dyDescent="0.25">
      <c r="A204" s="42" t="s">
        <v>3001</v>
      </c>
      <c r="B204">
        <v>4</v>
      </c>
      <c r="C204">
        <v>3</v>
      </c>
      <c r="D204">
        <v>15</v>
      </c>
      <c r="E204">
        <v>40</v>
      </c>
      <c r="F204">
        <v>43</v>
      </c>
      <c r="G204">
        <v>163</v>
      </c>
      <c r="H204">
        <v>56</v>
      </c>
      <c r="I204">
        <v>94</v>
      </c>
    </row>
    <row r="205" spans="1:9" ht="15.75" thickBot="1" x14ac:dyDescent="0.3">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2">
        <f>SUM(G205:H205)/SUM(G203:H203)</f>
        <v>-0.26013513513513514</v>
      </c>
    </row>
    <row r="207" spans="1:9" ht="15.75" thickBot="1" x14ac:dyDescent="0.3">
      <c r="A207" t="s">
        <v>3004</v>
      </c>
      <c r="B207" s="12">
        <f>I205/I203</f>
        <v>-0.29850746268656714</v>
      </c>
    </row>
    <row r="209" spans="1:9" x14ac:dyDescent="0.25">
      <c r="A209" s="191" t="s">
        <v>3010</v>
      </c>
      <c r="B209" s="556" t="s">
        <v>2992</v>
      </c>
      <c r="C209" s="556"/>
      <c r="D209" s="556"/>
      <c r="E209" s="556"/>
      <c r="F209" s="556"/>
      <c r="G209" s="556"/>
      <c r="H209" s="556"/>
      <c r="I209" s="556"/>
    </row>
    <row r="210" spans="1:9" x14ac:dyDescent="0.25">
      <c r="A210" s="42" t="s">
        <v>2993</v>
      </c>
      <c r="B210" s="42" t="s">
        <v>2994</v>
      </c>
      <c r="C210" s="42" t="s">
        <v>2995</v>
      </c>
      <c r="D210" s="42" t="s">
        <v>2996</v>
      </c>
      <c r="E210" s="42" t="s">
        <v>2343</v>
      </c>
      <c r="F210" s="42" t="s">
        <v>86</v>
      </c>
      <c r="G210" s="42" t="s">
        <v>2997</v>
      </c>
      <c r="H210" s="42" t="s">
        <v>2998</v>
      </c>
      <c r="I210" s="42" t="s">
        <v>2999</v>
      </c>
    </row>
    <row r="211" spans="1:9" x14ac:dyDescent="0.25">
      <c r="A211" s="42" t="s">
        <v>3000</v>
      </c>
      <c r="B211">
        <v>0</v>
      </c>
      <c r="C211">
        <v>17</v>
      </c>
      <c r="D211">
        <v>18</v>
      </c>
      <c r="E211">
        <v>22</v>
      </c>
      <c r="F211">
        <v>12</v>
      </c>
      <c r="G211">
        <v>73</v>
      </c>
      <c r="H211">
        <v>21</v>
      </c>
      <c r="I211">
        <v>21</v>
      </c>
    </row>
    <row r="212" spans="1:9" x14ac:dyDescent="0.25">
      <c r="A212" s="42" t="s">
        <v>3001</v>
      </c>
      <c r="B212">
        <v>0</v>
      </c>
      <c r="C212">
        <v>15</v>
      </c>
      <c r="D212">
        <v>22</v>
      </c>
      <c r="E212">
        <v>39</v>
      </c>
      <c r="F212">
        <v>23</v>
      </c>
      <c r="G212">
        <v>51</v>
      </c>
      <c r="H212">
        <v>17</v>
      </c>
      <c r="I212">
        <v>19</v>
      </c>
    </row>
    <row r="213" spans="1:9" ht="15.75" thickBot="1" x14ac:dyDescent="0.3">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2">
        <f>SUM(G213:H213)/SUM(G211:H211)</f>
        <v>-0.27659574468085107</v>
      </c>
    </row>
    <row r="215" spans="1:9" ht="15.75" thickBot="1" x14ac:dyDescent="0.3">
      <c r="A215" t="s">
        <v>3004</v>
      </c>
      <c r="B215" s="12">
        <f>I213/I211</f>
        <v>-9.5238095238095233E-2</v>
      </c>
    </row>
    <row r="217" spans="1:9" x14ac:dyDescent="0.25">
      <c r="A217" s="191" t="s">
        <v>3011</v>
      </c>
      <c r="B217" s="556" t="s">
        <v>2992</v>
      </c>
      <c r="C217" s="556"/>
      <c r="D217" s="556"/>
      <c r="E217" s="556"/>
    </row>
    <row r="218" spans="1:9" x14ac:dyDescent="0.25">
      <c r="A218" s="42" t="s">
        <v>2993</v>
      </c>
      <c r="B218" s="42" t="s">
        <v>3005</v>
      </c>
      <c r="C218" s="42" t="s">
        <v>3006</v>
      </c>
      <c r="D218" s="42" t="s">
        <v>3007</v>
      </c>
      <c r="E218" s="42" t="s">
        <v>86</v>
      </c>
    </row>
    <row r="219" spans="1:9" x14ac:dyDescent="0.25">
      <c r="A219" s="42" t="s">
        <v>3000</v>
      </c>
      <c r="B219">
        <v>112</v>
      </c>
      <c r="C219">
        <v>16</v>
      </c>
      <c r="D219">
        <v>9</v>
      </c>
      <c r="E219">
        <v>134</v>
      </c>
    </row>
    <row r="220" spans="1:9" x14ac:dyDescent="0.25">
      <c r="A220" s="42" t="s">
        <v>3001</v>
      </c>
      <c r="B220">
        <v>87</v>
      </c>
      <c r="C220">
        <v>17</v>
      </c>
      <c r="D220">
        <v>9</v>
      </c>
      <c r="E220">
        <v>151</v>
      </c>
    </row>
    <row r="221" spans="1:9" ht="15.75" thickBot="1" x14ac:dyDescent="0.3">
      <c r="A221" s="42" t="s">
        <v>3002</v>
      </c>
      <c r="B221">
        <f>B220-B219</f>
        <v>-25</v>
      </c>
      <c r="C221">
        <f t="shared" ref="C221:E221" si="9">C220-C219</f>
        <v>1</v>
      </c>
      <c r="D221">
        <f t="shared" si="9"/>
        <v>0</v>
      </c>
      <c r="E221">
        <f t="shared" si="9"/>
        <v>17</v>
      </c>
    </row>
    <row r="222" spans="1:9" ht="15.75" thickBot="1" x14ac:dyDescent="0.3">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2024-07-22T23:38:29Z</dcterms:modified>
</cp:coreProperties>
</file>