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trans/syvbt/"/>
    </mc:Choice>
  </mc:AlternateContent>
  <xr:revisionPtr revIDLastSave="0" documentId="13_ncr:1_{EA437992-A753-DB48-9042-148488F044A2}"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F5" i="18"/>
  <c r="H4" i="18"/>
  <c r="G4" i="18"/>
  <c r="F4" i="18"/>
  <c r="E4" i="18"/>
  <c r="C4" i="18"/>
  <c r="B4" i="18"/>
  <c r="C3" i="18"/>
  <c r="C2" i="18"/>
  <c r="H7" i="17"/>
  <c r="G7" i="17"/>
  <c r="F7" i="17"/>
  <c r="E7" i="17"/>
  <c r="D7" i="17"/>
  <c r="C7" i="17"/>
  <c r="B7" i="17"/>
  <c r="H6" i="17"/>
  <c r="G6" i="17"/>
  <c r="F6" i="17"/>
  <c r="E6" i="17"/>
  <c r="C6" i="17"/>
  <c r="B6" i="17"/>
  <c r="E5" i="17"/>
  <c r="D5" i="17"/>
  <c r="H4" i="17"/>
  <c r="G4" i="17"/>
  <c r="F4" i="17"/>
  <c r="C4" i="17"/>
  <c r="A13" i="16"/>
  <c r="G3" i="16" s="1"/>
  <c r="G3" i="17" s="1"/>
  <c r="H4" i="16"/>
  <c r="G4" i="16"/>
  <c r="F4" i="16"/>
  <c r="E4" i="16"/>
  <c r="D4" i="16"/>
  <c r="E4" i="17" s="1"/>
  <c r="C4" i="16"/>
  <c r="B4" i="16"/>
  <c r="B4" i="17" s="1"/>
  <c r="H3" i="16"/>
  <c r="H3" i="17" s="1"/>
  <c r="I16" i="15"/>
  <c r="I15" i="15"/>
  <c r="A14" i="15"/>
  <c r="H3" i="15" s="1"/>
  <c r="H3" i="18" s="1"/>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H2" i="15" l="1"/>
  <c r="H2" i="18" s="1"/>
  <c r="H2" i="16"/>
  <c r="H2" i="17" s="1"/>
  <c r="F5" i="17"/>
  <c r="G5" i="18"/>
  <c r="B3" i="15"/>
  <c r="B3" i="18" s="1"/>
  <c r="B3" i="16"/>
  <c r="B3" i="17" s="1"/>
  <c r="G5" i="17"/>
  <c r="H5" i="18"/>
  <c r="D3" i="15"/>
  <c r="D3" i="18" s="1"/>
  <c r="B2" i="16"/>
  <c r="B2" i="17" s="1"/>
  <c r="C3" i="16"/>
  <c r="C3" i="17" s="1"/>
  <c r="H5" i="17"/>
  <c r="B2" i="15"/>
  <c r="B2" i="18" s="1"/>
  <c r="E3" i="15"/>
  <c r="E3" i="18" s="1"/>
  <c r="C2" i="16"/>
  <c r="C2" i="17" s="1"/>
  <c r="D3" i="16"/>
  <c r="E2" i="17" s="1"/>
  <c r="D2" i="15"/>
  <c r="D2" i="18" s="1"/>
  <c r="F3" i="15"/>
  <c r="F3" i="18" s="1"/>
  <c r="D2" i="16"/>
  <c r="D2" i="17" s="1"/>
  <c r="E3" i="16"/>
  <c r="E3" i="17" s="1"/>
  <c r="B5" i="17"/>
  <c r="B5" i="18"/>
  <c r="E2" i="15"/>
  <c r="E2" i="18" s="1"/>
  <c r="G3" i="15"/>
  <c r="G3" i="18" s="1"/>
  <c r="E2" i="16"/>
  <c r="D3" i="17" s="1"/>
  <c r="F3" i="16"/>
  <c r="F3" i="17" s="1"/>
  <c r="C5" i="17"/>
  <c r="C5" i="18"/>
  <c r="G2" i="15"/>
  <c r="G2" i="18" s="1"/>
  <c r="G2" i="16"/>
  <c r="G2" i="17" s="1"/>
  <c r="F2" i="15"/>
  <c r="F2" i="18" s="1"/>
  <c r="F2" i="16"/>
  <c r="F2" i="17" s="1"/>
</calcChain>
</file>

<file path=xl/sharedStrings.xml><?xml version="1.0" encoding="utf-8"?>
<sst xmlns="http://schemas.openxmlformats.org/spreadsheetml/2006/main" count="2183" uniqueCount="1281">
  <si>
    <t>SYVbT Start Year Vehicles by Technology</t>
  </si>
  <si>
    <t>Washington</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</si>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</sst>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WA</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64</v>
      </c>
      <c r="G24" s="71" t="s">
        <v>65</v>
      </c>
    </row>
    <row r="25" spans="2:7">
      <c r="B25" t="s">
        <v>28</v>
      </c>
      <c r="F25" s="71" t="s">
        <v>66</v>
      </c>
      <c r="G25" s="71" t="s">
        <v>67</v>
      </c>
    </row>
    <row r="26" spans="2:7">
      <c r="B26" s="29">
        <v>2016</v>
      </c>
      <c r="F26" s="71" t="s">
        <v>68</v>
      </c>
      <c r="G26" s="71" t="s">
        <v>69</v>
      </c>
    </row>
    <row r="27" spans="2:7">
      <c r="B27" t="s">
        <v>70</v>
      </c>
      <c r="F27" s="71" t="s">
        <v>71</v>
      </c>
      <c r="G27" s="71" t="s">
        <v>72</v>
      </c>
    </row>
    <row r="28" spans="2:7">
      <c r="B28" t="s">
        <v>73</v>
      </c>
      <c r="F28" s="71" t="s">
        <v>74</v>
      </c>
      <c r="G28" s="71" t="s">
        <v>75</v>
      </c>
    </row>
    <row r="29" spans="2:7">
      <c r="B29" t="s">
        <v>76</v>
      </c>
      <c r="F29" s="71" t="s">
        <v>77</v>
      </c>
      <c r="G29" s="71" t="s">
        <v>78</v>
      </c>
    </row>
    <row r="30" spans="2:7">
      <c r="F30" s="71" t="s">
        <v>79</v>
      </c>
      <c r="G30" s="71" t="s">
        <v>80</v>
      </c>
    </row>
    <row r="31" spans="2:7">
      <c r="B31" s="11" t="s">
        <v>81</v>
      </c>
      <c r="F31" s="71" t="s">
        <v>82</v>
      </c>
      <c r="G31" s="71" t="s">
        <v>83</v>
      </c>
    </row>
    <row r="32" spans="2:7">
      <c r="B32" t="s">
        <v>9</v>
      </c>
      <c r="F32" s="71" t="s">
        <v>84</v>
      </c>
      <c r="G32" s="71" t="s">
        <v>85</v>
      </c>
    </row>
    <row r="33" spans="2:7">
      <c r="B33" s="29">
        <v>2019</v>
      </c>
      <c r="F33" s="71" t="s">
        <v>86</v>
      </c>
      <c r="G33" s="71" t="s">
        <v>87</v>
      </c>
    </row>
    <row r="34" spans="2:7">
      <c r="B34" t="s">
        <v>14</v>
      </c>
      <c r="F34" s="71" t="s">
        <v>88</v>
      </c>
      <c r="G34" s="71" t="s">
        <v>89</v>
      </c>
    </row>
    <row r="35" spans="2:7">
      <c r="B35" t="s">
        <v>90</v>
      </c>
      <c r="F35" s="71" t="s">
        <v>91</v>
      </c>
      <c r="G35" s="71" t="s">
        <v>92</v>
      </c>
    </row>
    <row r="36" spans="2:7">
      <c r="B36" t="s">
        <v>93</v>
      </c>
      <c r="F36" s="71" t="s">
        <v>94</v>
      </c>
      <c r="G36" s="71" t="s">
        <v>95</v>
      </c>
    </row>
    <row r="37" spans="2:7">
      <c r="F37" s="71" t="s">
        <v>96</v>
      </c>
      <c r="G37" s="71" t="s">
        <v>97</v>
      </c>
    </row>
    <row r="38" spans="2:7">
      <c r="B38" s="11" t="s">
        <v>98</v>
      </c>
      <c r="F38" s="71" t="s">
        <v>99</v>
      </c>
      <c r="G38" s="71" t="s">
        <v>100</v>
      </c>
    </row>
    <row r="39" spans="2:7">
      <c r="B39" t="s">
        <v>101</v>
      </c>
      <c r="F39" s="71" t="s">
        <v>102</v>
      </c>
      <c r="G39" s="71" t="s">
        <v>103</v>
      </c>
    </row>
    <row r="40" spans="2:7">
      <c r="B40" s="29">
        <v>2014</v>
      </c>
      <c r="F40" s="71" t="s">
        <v>104</v>
      </c>
      <c r="G40" s="71" t="s">
        <v>105</v>
      </c>
    </row>
    <row r="41" spans="2:7">
      <c r="B41" t="s">
        <v>106</v>
      </c>
      <c r="F41" s="71" t="s">
        <v>107</v>
      </c>
      <c r="G41" s="71" t="s">
        <v>108</v>
      </c>
    </row>
    <row r="42" spans="2:7">
      <c r="B42" t="s">
        <v>109</v>
      </c>
      <c r="F42" s="71" t="s">
        <v>110</v>
      </c>
      <c r="G42" s="71" t="s">
        <v>111</v>
      </c>
    </row>
    <row r="43" spans="2:7">
      <c r="B43" t="s">
        <v>112</v>
      </c>
      <c r="F43" s="71" t="s">
        <v>113</v>
      </c>
      <c r="G43" s="71" t="s">
        <v>114</v>
      </c>
    </row>
    <row r="44" spans="2:7">
      <c r="F44" s="71" t="s">
        <v>115</v>
      </c>
      <c r="G44" s="71" t="s">
        <v>116</v>
      </c>
    </row>
    <row r="45" spans="2:7">
      <c r="B45" s="11" t="s">
        <v>117</v>
      </c>
      <c r="F45" s="71" t="s">
        <v>118</v>
      </c>
      <c r="G45" s="71" t="s">
        <v>119</v>
      </c>
    </row>
    <row r="46" spans="2:7">
      <c r="B46" t="s">
        <v>9</v>
      </c>
      <c r="F46" s="71" t="s">
        <v>120</v>
      </c>
      <c r="G46" s="71" t="s">
        <v>121</v>
      </c>
    </row>
    <row r="47" spans="2:7">
      <c r="B47" s="29">
        <v>2019</v>
      </c>
      <c r="F47" s="71" t="s">
        <v>122</v>
      </c>
      <c r="G47" s="71" t="s">
        <v>123</v>
      </c>
    </row>
    <row r="48" spans="2:7">
      <c r="B48" t="s">
        <v>14</v>
      </c>
      <c r="F48" s="71" t="s">
        <v>1</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1.6946816234428987E-2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79</v>
      </c>
      <c r="C14" s="78" t="s">
        <v>1207</v>
      </c>
      <c r="D14">
        <v>0</v>
      </c>
      <c r="E14">
        <v>0</v>
      </c>
    </row>
    <row r="15" spans="1:40">
      <c r="A15" s="79" t="str">
        <f>INDEX(About!G:G,MATCH('Rail and Aviation'!B15,About!F:F,0))</f>
        <v>RI</v>
      </c>
      <c r="B15" s="80" t="s">
        <v>104</v>
      </c>
      <c r="C15" s="78" t="s">
        <v>1208</v>
      </c>
      <c r="D15">
        <v>0</v>
      </c>
      <c r="E15">
        <v>1344</v>
      </c>
    </row>
    <row r="16" spans="1:40">
      <c r="A16" s="79" t="str">
        <f>INDEX(About!G:G,MATCH('Rail and Aviation'!B16,About!F:F,0))</f>
        <v>VT</v>
      </c>
      <c r="B16" s="80" t="s">
        <v>120</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82</v>
      </c>
      <c r="C21" s="78" t="s">
        <v>1216</v>
      </c>
      <c r="D21">
        <v>1157</v>
      </c>
      <c r="E21">
        <v>14025</v>
      </c>
    </row>
    <row r="22" spans="1:5">
      <c r="A22" s="79" t="str">
        <f>INDEX(About!G:G,MATCH('Rail and Aviation'!B22,About!F:F,0))</f>
        <v>NY</v>
      </c>
      <c r="B22" s="80" t="s">
        <v>86</v>
      </c>
      <c r="C22" s="78" t="s">
        <v>1217</v>
      </c>
      <c r="D22">
        <v>55936</v>
      </c>
      <c r="E22">
        <v>45633</v>
      </c>
    </row>
    <row r="23" spans="1:5">
      <c r="A23" s="79" t="str">
        <f>INDEX(About!G:G,MATCH('Rail and Aviation'!B23,About!F:F,0))</f>
        <v>PA</v>
      </c>
      <c r="B23" s="80" t="s">
        <v>102</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88</v>
      </c>
      <c r="C27" s="78" t="s">
        <v>1223</v>
      </c>
      <c r="D27">
        <v>42420</v>
      </c>
      <c r="E27">
        <v>26524</v>
      </c>
    </row>
    <row r="28" spans="1:5">
      <c r="A28" s="79" t="str">
        <f>INDEX(About!G:G,MATCH('Rail and Aviation'!B28,About!F:F,0))</f>
        <v>SC</v>
      </c>
      <c r="B28" s="80" t="s">
        <v>107</v>
      </c>
      <c r="C28" s="78" t="s">
        <v>1224</v>
      </c>
      <c r="D28">
        <v>4874</v>
      </c>
      <c r="E28">
        <v>4488</v>
      </c>
    </row>
    <row r="29" spans="1:5">
      <c r="A29" s="79" t="str">
        <f>INDEX(About!G:G,MATCH('Rail and Aviation'!B29,About!F:F,0))</f>
        <v>VA</v>
      </c>
      <c r="B29" s="80" t="s">
        <v>122</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64</v>
      </c>
      <c r="C38" s="78" t="s">
        <v>1235</v>
      </c>
      <c r="D38">
        <v>72231</v>
      </c>
      <c r="E38">
        <v>61800</v>
      </c>
    </row>
    <row r="39" spans="1:5">
      <c r="A39" s="79" t="str">
        <f>INDEX(About!G:G,MATCH('Rail and Aviation'!B39,About!F:F,0))</f>
        <v>MO</v>
      </c>
      <c r="B39" s="80" t="s">
        <v>68</v>
      </c>
      <c r="C39" s="78" t="s">
        <v>1236</v>
      </c>
      <c r="D39">
        <v>72018</v>
      </c>
      <c r="E39">
        <v>31434</v>
      </c>
    </row>
    <row r="40" spans="1:5">
      <c r="A40" s="79" t="str">
        <f>INDEX(About!G:G,MATCH('Rail and Aviation'!B40,About!F:F,0))</f>
        <v>NE</v>
      </c>
      <c r="B40" s="80" t="s">
        <v>74</v>
      </c>
      <c r="C40" s="78" t="s">
        <v>1237</v>
      </c>
      <c r="D40">
        <v>161977</v>
      </c>
      <c r="E40">
        <v>135765</v>
      </c>
    </row>
    <row r="41" spans="1:5">
      <c r="A41" s="79" t="str">
        <f>INDEX(About!G:G,MATCH('Rail and Aviation'!B41,About!F:F,0))</f>
        <v>ND</v>
      </c>
      <c r="B41" s="80" t="s">
        <v>91</v>
      </c>
      <c r="C41" s="78" t="s">
        <v>1238</v>
      </c>
      <c r="D41">
        <v>100064</v>
      </c>
      <c r="E41">
        <v>82462</v>
      </c>
    </row>
    <row r="42" spans="1:5">
      <c r="A42" s="79" t="str">
        <f>INDEX(About!G:G,MATCH('Rail and Aviation'!B42,About!F:F,0))</f>
        <v>OH</v>
      </c>
      <c r="B42" s="80" t="s">
        <v>94</v>
      </c>
      <c r="C42" s="78" t="s">
        <v>1239</v>
      </c>
      <c r="D42">
        <v>115846</v>
      </c>
      <c r="E42">
        <v>103105</v>
      </c>
    </row>
    <row r="43" spans="1:5">
      <c r="A43" s="79" t="str">
        <f>INDEX(About!G:G,MATCH('Rail and Aviation'!B43,About!F:F,0))</f>
        <v>OK</v>
      </c>
      <c r="B43" s="80" t="s">
        <v>96</v>
      </c>
      <c r="C43" s="78" t="s">
        <v>1240</v>
      </c>
      <c r="D43">
        <v>159192</v>
      </c>
      <c r="E43">
        <v>154881</v>
      </c>
    </row>
    <row r="44" spans="1:5">
      <c r="A44" s="79" t="str">
        <f>INDEX(About!G:G,MATCH('Rail and Aviation'!B44,About!F:F,0))</f>
        <v>SD</v>
      </c>
      <c r="B44" s="80" t="s">
        <v>110</v>
      </c>
      <c r="C44" s="78" t="s">
        <v>1241</v>
      </c>
      <c r="D44">
        <v>9708</v>
      </c>
      <c r="E44">
        <v>9537</v>
      </c>
    </row>
    <row r="45" spans="1:5">
      <c r="A45" s="79" t="str">
        <f>INDEX(About!G:G,MATCH('Rail and Aviation'!B45,About!F:F,0))</f>
        <v>TN</v>
      </c>
      <c r="B45" s="80" t="s">
        <v>113</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66</v>
      </c>
      <c r="C51" s="78" t="s">
        <v>1249</v>
      </c>
      <c r="D51">
        <v>22472</v>
      </c>
      <c r="E51">
        <v>18024</v>
      </c>
    </row>
    <row r="52" spans="1:5">
      <c r="A52" s="79" t="str">
        <f>INDEX(About!G:G,MATCH('Rail and Aviation'!B52,About!F:F,0))</f>
        <v>NM</v>
      </c>
      <c r="B52" s="80" t="s">
        <v>84</v>
      </c>
      <c r="C52" s="78" t="s">
        <v>1250</v>
      </c>
      <c r="D52">
        <v>91554</v>
      </c>
      <c r="E52">
        <v>66134</v>
      </c>
    </row>
    <row r="53" spans="1:5">
      <c r="A53" s="79" t="str">
        <f>INDEX(About!G:G,MATCH('Rail and Aviation'!B53,About!F:F,0))</f>
        <v>TX</v>
      </c>
      <c r="B53" s="80" t="s">
        <v>115</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71</v>
      </c>
      <c r="C57" s="78" t="s">
        <v>1256</v>
      </c>
      <c r="D57">
        <v>41761</v>
      </c>
      <c r="E57">
        <v>63737</v>
      </c>
    </row>
    <row r="58" spans="1:5">
      <c r="A58" s="79" t="str">
        <f>INDEX(About!G:G,MATCH('Rail and Aviation'!B58,About!F:F,0))</f>
        <v>UT</v>
      </c>
      <c r="B58" s="80" t="s">
        <v>118</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77</v>
      </c>
      <c r="C65" s="78" t="s">
        <v>1265</v>
      </c>
      <c r="D65">
        <v>1233</v>
      </c>
      <c r="E65">
        <v>703</v>
      </c>
    </row>
    <row r="66" spans="1:5">
      <c r="A66" s="79" t="str">
        <f>INDEX(About!G:G,MATCH('Rail and Aviation'!B66,About!F:F,0))</f>
        <v>OR</v>
      </c>
      <c r="B66" s="80" t="s">
        <v>99</v>
      </c>
      <c r="C66" s="78" t="s">
        <v>1266</v>
      </c>
      <c r="D66">
        <v>13029</v>
      </c>
      <c r="E66">
        <v>10691</v>
      </c>
    </row>
    <row r="67" spans="1:5">
      <c r="A67" s="79" t="str">
        <f>INDEX(About!G:G,MATCH('Rail and Aviation'!B67,About!F:F,0))</f>
        <v>WA</v>
      </c>
      <c r="B67" s="80" t="s">
        <v>1</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117</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19593</v>
      </c>
      <c r="C2" s="18">
        <v>0</v>
      </c>
      <c r="D2" s="18">
        <f>IF('SYVbT-passenger-script'!$A$14='SYVbT-passenger-script'!$B$14,D15,ROUND('USA Values'!D3*'Share of VT by state'!$B$2,0))</f>
        <v>5699797</v>
      </c>
      <c r="E2" s="18">
        <f>IF('SYVbT-passenger-script'!$A$14='SYVbT-passenger-script'!$B$14,E15,ROUND('USA Values'!E3*'Share of VT by state'!$B$2,0))</f>
        <v>29019</v>
      </c>
      <c r="F2" s="18">
        <f>IF('SYVbT-passenger-script'!$A$14='SYVbT-passenger-script'!$B$14,F15,ROUND('USA Values'!F3*'Share of VT by state'!$B$2,0))</f>
        <v>14397</v>
      </c>
      <c r="G2" s="18">
        <f>IF('SYVbT-passenger-script'!$A$14='SYVbT-passenger-script'!$B$14,G15,ROUND('USA Values'!G3*'Share of VT by state'!$B$2,0))</f>
        <v>2089</v>
      </c>
      <c r="H2" s="18">
        <f>IF('SYVbT-passenger-script'!$A$14='SYVbT-passenger-script'!$B$14,H15,ROUND('USA Values'!H3*'Share of VT by state'!$B$2,0))</f>
        <v>145</v>
      </c>
      <c r="I2" t="s">
        <v>1274</v>
      </c>
    </row>
    <row r="3" spans="1:9">
      <c r="A3" s="1" t="s">
        <v>1270</v>
      </c>
      <c r="B3" s="18">
        <f>IF('SYVbT-passenger-script'!$A$14='SYVbT-passenger-script'!$B$14,B16,ROUND('USA Values'!B4*'Share of VT by state'!$B$3,0))</f>
        <v>7</v>
      </c>
      <c r="C3" s="18">
        <v>0</v>
      </c>
      <c r="D3" s="18">
        <f>IF('SYVbT-passenger-script'!$A$14='SYVbT-passenger-script'!$B$14,D16,ROUND('USA Values'!D4*'Share of VT by state'!$B$3,0))</f>
        <v>2211</v>
      </c>
      <c r="E3" s="18">
        <f>IF('SYVbT-passenger-script'!$A$14='SYVbT-passenger-script'!$B$14,E16,ROUND('USA Values'!E4*'Share of VT by state'!$B$3,0))</f>
        <v>17755</v>
      </c>
      <c r="F3" s="18">
        <f>IF('SYVbT-passenger-script'!$A$14='SYVbT-passenger-script'!$B$14,F16,ROUND('USA Values'!F4*'Share of VT by state'!$B$3,0))</f>
        <v>0</v>
      </c>
      <c r="G3" s="18">
        <f>IF('SYVbT-passenger-script'!$A$14='SYVbT-passenger-script'!$B$14,G16,ROUND('USA Values'!G4*'Share of VT by state'!$B$3,0))</f>
        <v>164</v>
      </c>
      <c r="H3" s="18">
        <f>IF('SYVbT-passenger-script'!$A$14='SYVbT-passenger-script'!$B$14,H16,ROUND('USA Values'!H4*'Share of VT by state'!$B$3,0))</f>
        <v>3</v>
      </c>
      <c r="I3" t="s">
        <v>1274</v>
      </c>
    </row>
    <row r="4" spans="1:9">
      <c r="A4" s="1" t="s">
        <v>117</v>
      </c>
      <c r="B4" s="18">
        <v>0</v>
      </c>
      <c r="C4" s="18">
        <v>0</v>
      </c>
      <c r="D4" s="18">
        <v>0</v>
      </c>
      <c r="E4" s="18">
        <v>92</v>
      </c>
      <c r="F4" s="18">
        <v>0</v>
      </c>
      <c r="G4" s="18">
        <v>0</v>
      </c>
      <c r="H4" s="18">
        <v>0</v>
      </c>
      <c r="I4" t="s">
        <v>1275</v>
      </c>
    </row>
    <row r="5" spans="1:9">
      <c r="A5" s="1" t="s">
        <v>1271</v>
      </c>
      <c r="B5" s="72">
        <v>367.08</v>
      </c>
      <c r="C5" s="72">
        <v>0</v>
      </c>
      <c r="D5" s="72">
        <v>0</v>
      </c>
      <c r="E5" s="72">
        <v>115.92</v>
      </c>
      <c r="F5" s="72">
        <v>0</v>
      </c>
      <c r="G5" s="72">
        <v>0</v>
      </c>
      <c r="H5" s="72">
        <v>0</v>
      </c>
      <c r="I5" t="s">
        <v>1276</v>
      </c>
    </row>
    <row r="6" spans="1:9">
      <c r="A6" s="1" t="s">
        <v>1272</v>
      </c>
      <c r="B6" s="18">
        <v>0</v>
      </c>
      <c r="C6" s="18">
        <v>0</v>
      </c>
      <c r="D6" s="18">
        <v>213330.78</v>
      </c>
      <c r="E6" s="18">
        <v>60170.22</v>
      </c>
      <c r="F6" s="18">
        <v>0</v>
      </c>
      <c r="G6" s="18">
        <v>0</v>
      </c>
      <c r="H6" s="18">
        <v>0</v>
      </c>
      <c r="I6" t="s">
        <v>1275</v>
      </c>
    </row>
    <row r="7" spans="1:9">
      <c r="A7" s="1" t="s">
        <v>171</v>
      </c>
      <c r="B7" s="18">
        <v>0</v>
      </c>
      <c r="C7" s="18">
        <v>0</v>
      </c>
      <c r="D7" s="18">
        <v>230450</v>
      </c>
      <c r="E7" s="18">
        <v>0</v>
      </c>
      <c r="F7" s="18">
        <v>0</v>
      </c>
      <c r="G7" s="18">
        <v>0</v>
      </c>
      <c r="H7" s="18">
        <v>0</v>
      </c>
      <c r="I7" t="s">
        <v>1275</v>
      </c>
    </row>
    <row r="11" spans="1:9">
      <c r="A11" t="s">
        <v>1277</v>
      </c>
    </row>
    <row r="13" spans="1:9">
      <c r="A13" t="s">
        <v>1278</v>
      </c>
      <c r="B13" t="s">
        <v>1279</v>
      </c>
    </row>
    <row r="14" spans="1:9" ht="16" customHeight="1">
      <c r="A14" s="57" t="str">
        <f>About!B2</f>
        <v>WA</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2</v>
      </c>
      <c r="C2" s="18">
        <f>IF($A$13=$B$13,C14,ROUND('USA Values'!C12*'Share of VT by state'!$B$4,0))</f>
        <v>334</v>
      </c>
      <c r="D2" s="18">
        <f>IF($A$13=$B$13,D14,ROUND('USA Values'!D12*'Share of VT by state'!$B$4,0))</f>
        <v>268753</v>
      </c>
      <c r="E2" s="18">
        <f>IF($A$13=$B$13,E14,ROUND('USA Values'!E12*'Share of VT by state'!$B$4,0))</f>
        <v>220405</v>
      </c>
      <c r="F2" s="18">
        <f>IF($A$13=$B$13,F14,ROUND('USA Values'!F12*'Share of VT by state'!$B$4,0))</f>
        <v>0</v>
      </c>
      <c r="G2" s="18">
        <f>IF($A$13=$B$13,G14,ROUND('USA Values'!G12*'Share of VT by state'!$B$4,0))</f>
        <v>121</v>
      </c>
      <c r="H2" s="18">
        <f>IF($A$13=$B$13,H14,ROUND('USA Values'!H12*'Share of VT by state'!$B$4,0))</f>
        <v>0</v>
      </c>
      <c r="I2" t="s">
        <v>1274</v>
      </c>
    </row>
    <row r="3" spans="1:9">
      <c r="A3" s="1" t="s">
        <v>1270</v>
      </c>
      <c r="B3">
        <f>IF($A$13=$B$13,B15,ROUND('USA Values'!B13*'Share of VT by state'!$B$5,0))</f>
        <v>0</v>
      </c>
      <c r="C3">
        <f>IF($A$13=$B$13,C15,ROUND('USA Values'!C13*'Share of VT by state'!$B$5,0))</f>
        <v>969</v>
      </c>
      <c r="D3">
        <f>IF($A$13=$B$13,D15,ROUND('USA Values'!D13*'Share of VT by state'!$B$5,0))</f>
        <v>1110</v>
      </c>
      <c r="E3">
        <f>IF($A$13=$B$13,E15,ROUND('USA Values'!E13*'Share of VT by state'!$B$5,0))</f>
        <v>111526</v>
      </c>
      <c r="F3">
        <f>IF($A$13=$B$13,F15,ROUND('USA Values'!F13*'Share of VT by state'!$B$5,0))</f>
        <v>5</v>
      </c>
      <c r="G3">
        <f>IF($A$13=$B$13,G15,ROUND('USA Values'!G13*'Share of VT by state'!$B$5,0))</f>
        <v>90</v>
      </c>
      <c r="H3">
        <f>IF($A$13=$B$13,H15,ROUND('USA Values'!H13*'Share of VT by state'!$B$5,0))</f>
        <v>3</v>
      </c>
      <c r="I3" t="s">
        <v>1274</v>
      </c>
    </row>
    <row r="4" spans="1:9">
      <c r="A4" s="1" t="s">
        <v>117</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588</v>
      </c>
      <c r="F5" s="73">
        <v>0</v>
      </c>
      <c r="G5" s="72">
        <v>0</v>
      </c>
      <c r="H5" s="72">
        <v>0</v>
      </c>
      <c r="I5" t="s">
        <v>1276</v>
      </c>
    </row>
    <row r="6" spans="1:9">
      <c r="A6" s="1" t="s">
        <v>1272</v>
      </c>
      <c r="B6">
        <v>0</v>
      </c>
      <c r="C6">
        <v>0</v>
      </c>
      <c r="D6">
        <v>0</v>
      </c>
      <c r="E6" s="18">
        <v>399</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WA</v>
      </c>
      <c r="B13" t="s">
        <v>87</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2</v>
      </c>
      <c r="C2" s="18">
        <f>'SYVbT-freight-script'!C2</f>
        <v>334</v>
      </c>
      <c r="D2" s="74">
        <f>'SYVbT-freight-script'!D2</f>
        <v>268753</v>
      </c>
      <c r="E2" s="74">
        <f>'SYVbT-freight-script'!D3</f>
        <v>1110</v>
      </c>
      <c r="F2" s="18">
        <f>'SYVbT-freight-script'!F2</f>
        <v>0</v>
      </c>
      <c r="G2" s="18">
        <f>'SYVbT-freight-script'!G2</f>
        <v>121</v>
      </c>
      <c r="H2" s="18">
        <f>'SYVbT-freight-script'!H2</f>
        <v>0</v>
      </c>
      <c r="I2" s="66"/>
      <c r="J2" s="18"/>
    </row>
    <row r="3" spans="1:10">
      <c r="A3" s="1" t="s">
        <v>1270</v>
      </c>
      <c r="B3" s="18">
        <f>'SYVbT-freight-script'!B3</f>
        <v>0</v>
      </c>
      <c r="C3" s="18">
        <f>'SYVbT-freight-script'!C3</f>
        <v>969</v>
      </c>
      <c r="D3" s="74">
        <f>'SYVbT-freight-script'!E2</f>
        <v>220405</v>
      </c>
      <c r="E3" s="74">
        <f>'SYVbT-freight-script'!E3</f>
        <v>111526</v>
      </c>
      <c r="F3" s="18">
        <f>'SYVbT-freight-script'!F3</f>
        <v>5</v>
      </c>
      <c r="G3" s="18">
        <f>'SYVbT-freight-script'!G3</f>
        <v>90</v>
      </c>
      <c r="H3" s="18">
        <f>'SYVbT-freight-script'!H3</f>
        <v>3</v>
      </c>
      <c r="J3" s="18"/>
    </row>
    <row r="4" spans="1:10">
      <c r="A4" s="1" t="s">
        <v>117</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441.50597731577938</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399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19593</v>
      </c>
      <c r="C2" s="18">
        <f>'SYVbT-passenger-script'!C2</f>
        <v>0</v>
      </c>
      <c r="D2" s="74">
        <f>'SYVbT-passenger-script'!D2</f>
        <v>5699797</v>
      </c>
      <c r="E2" s="74">
        <f>'SYVbT-passenger-script'!E2</f>
        <v>29019</v>
      </c>
      <c r="F2" s="18">
        <f>'SYVbT-passenger-script'!F2</f>
        <v>14397</v>
      </c>
      <c r="G2" s="18">
        <f>'SYVbT-passenger-script'!G2</f>
        <v>2089</v>
      </c>
      <c r="H2" s="18">
        <f>'SYVbT-passenger-script'!H2</f>
        <v>145</v>
      </c>
      <c r="J2" s="18"/>
    </row>
    <row r="3" spans="1:10">
      <c r="A3" s="1" t="s">
        <v>1270</v>
      </c>
      <c r="B3" s="18">
        <f>'SYVbT-passenger-script'!B3</f>
        <v>7</v>
      </c>
      <c r="C3" s="18">
        <f>'SYVbT-passenger-script'!C3</f>
        <v>0</v>
      </c>
      <c r="D3" s="74">
        <f>'SYVbT-passenger-script'!D3</f>
        <v>2211</v>
      </c>
      <c r="E3" s="74">
        <f>'SYVbT-passenger-script'!E3</f>
        <v>17755</v>
      </c>
      <c r="F3" s="18">
        <f>'SYVbT-passenger-script'!F3</f>
        <v>0</v>
      </c>
      <c r="G3" s="18">
        <f>'SYVbT-passenger-script'!G3</f>
        <v>164</v>
      </c>
      <c r="H3" s="18">
        <f>'SYVbT-passenger-script'!H3</f>
        <v>3</v>
      </c>
      <c r="I3" s="18"/>
      <c r="J3" s="66"/>
    </row>
    <row r="4" spans="1:10">
      <c r="A4" s="1" t="s">
        <v>117</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321.00454158067009</v>
      </c>
      <c r="C5" s="18">
        <f>'USA Values'!C6*'Rail and Aviation'!$C$2*'Rail and Aviation'!$C$3</f>
        <v>0</v>
      </c>
      <c r="D5" s="74">
        <v>0</v>
      </c>
      <c r="E5" s="74">
        <f>'USA Values'!E6*'Rail and Aviation'!$C$2*'Rail and Aviation'!$C$3 + 'USA Values'!D6*'Rail and Aviation'!$C$2*'Rail and Aviation'!$C$3</f>
        <v>105.76713165095514</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273501</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230450</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2.2445110087263041E-2</v>
      </c>
    </row>
    <row r="3" spans="1:2">
      <c r="A3" t="s">
        <v>179</v>
      </c>
      <c r="B3">
        <v>2.2588975852666369E-2</v>
      </c>
    </row>
    <row r="4" spans="1:2">
      <c r="A4" t="s">
        <v>180</v>
      </c>
      <c r="B4">
        <v>2.244824569992122E-2</v>
      </c>
    </row>
    <row r="5" spans="1:2">
      <c r="A5" t="s">
        <v>181</v>
      </c>
      <c r="B5">
        <v>2.2448245699921231E-2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2022-10-19T22:53:25Z</dcterms:modified>
</cp:coreProperties>
</file>