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CFD1A2B3-03DE-4993-B716-C4B66064B13F}"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Q4" i="28"/>
  <c r="AA9" i="28"/>
  <c r="V15" i="28"/>
  <c r="L29" i="28"/>
  <c r="A3" i="25"/>
  <c r="AF30" i="28"/>
  <c r="W14" i="28"/>
  <c r="G20" i="26"/>
  <c r="O20" i="26" s="1"/>
  <c r="P20" i="26" s="1"/>
  <c r="AA5" i="28"/>
  <c r="AB32" i="28"/>
  <c r="G22" i="26"/>
  <c r="O22" i="26" s="1"/>
  <c r="P22" i="26" s="1"/>
  <c r="K20" i="28"/>
  <c r="R35" i="28"/>
  <c r="G32" i="26"/>
  <c r="O32" i="26" s="1"/>
  <c r="P32" i="26" s="1"/>
  <c r="Q12" i="28"/>
  <c r="H22" i="28"/>
  <c r="AF43" i="28"/>
  <c r="B2" i="20"/>
  <c r="G34" i="26"/>
  <c r="J34" i="26" s="1"/>
  <c r="K34" i="26" s="1"/>
  <c r="C24" i="28"/>
  <c r="C2" i="20"/>
  <c r="L14" i="24" a="1"/>
  <c r="L14" i="24" s="1"/>
  <c r="J18" i="19" s="1"/>
  <c r="G21" i="26"/>
  <c r="G33" i="26"/>
  <c r="G49" i="26"/>
  <c r="S6" i="28"/>
  <c r="I7" i="28"/>
  <c r="AB7" i="28"/>
  <c r="S8" i="28"/>
  <c r="I9" i="28"/>
  <c r="I11" i="28"/>
  <c r="I13" i="28"/>
  <c r="AD13" i="28"/>
  <c r="AA14" i="28"/>
  <c r="AB18" i="28"/>
  <c r="X20" i="28"/>
  <c r="K22" i="28"/>
  <c r="T27" i="28"/>
  <c r="AG32" i="28"/>
  <c r="AA35" i="28"/>
  <c r="H47" i="28"/>
  <c r="T4" i="28"/>
  <c r="K5" i="28"/>
  <c r="T8" i="28"/>
  <c r="K9" i="28"/>
  <c r="AG9" i="28"/>
  <c r="T10" i="28"/>
  <c r="K11" i="28"/>
  <c r="K13" i="28"/>
  <c r="AF15" i="28"/>
  <c r="L17" i="28"/>
  <c r="AF18" i="28"/>
  <c r="K24" i="28"/>
  <c r="H26" i="28"/>
  <c r="C28" i="28"/>
  <c r="Q33" i="28"/>
  <c r="K9" i="24"/>
  <c r="L9" i="24" s="1"/>
  <c r="J25" i="19" s="1"/>
  <c r="CL3" i="25"/>
  <c r="CM3" i="25"/>
  <c r="B3" i="20"/>
  <c r="G7" i="26"/>
  <c r="J7" i="26" s="1"/>
  <c r="K7" i="26" s="1"/>
  <c r="G23" i="26"/>
  <c r="O23" i="26" s="1"/>
  <c r="P23" i="26" s="1"/>
  <c r="G35" i="26"/>
  <c r="O35" i="26" s="1"/>
  <c r="P35" i="26" s="1"/>
  <c r="Y4" i="28"/>
  <c r="L5" i="28"/>
  <c r="C6" i="28"/>
  <c r="Y6" i="28"/>
  <c r="L7" i="28"/>
  <c r="C8" i="28"/>
  <c r="L11" i="28"/>
  <c r="C12" i="28"/>
  <c r="Y12" i="28"/>
  <c r="L13" i="28"/>
  <c r="C16" i="28"/>
  <c r="S17" i="28"/>
  <c r="AB22" i="28"/>
  <c r="X24" i="28"/>
  <c r="C30" i="28"/>
  <c r="T31" i="28"/>
  <c r="Z33" i="28"/>
  <c r="H37" i="28"/>
  <c r="C3" i="20"/>
  <c r="G24" i="26"/>
  <c r="G36" i="26"/>
  <c r="D4" i="28"/>
  <c r="AA4" i="28"/>
  <c r="Q5" i="28"/>
  <c r="D6" i="28"/>
  <c r="Q9" i="28"/>
  <c r="D10" i="28"/>
  <c r="AA10" i="28"/>
  <c r="Q11" i="28"/>
  <c r="D12" i="28"/>
  <c r="AA12" i="28"/>
  <c r="T17" i="28"/>
  <c r="S19" i="28"/>
  <c r="L21" i="28"/>
  <c r="AF22" i="28"/>
  <c r="K28" i="28"/>
  <c r="H30" i="28"/>
  <c r="AF37" i="28"/>
  <c r="F3" i="20"/>
  <c r="G10" i="26"/>
  <c r="G25" i="26"/>
  <c r="O25" i="26" s="1"/>
  <c r="P25" i="26" s="1"/>
  <c r="G39" i="26"/>
  <c r="I4" i="28"/>
  <c r="I6" i="28"/>
  <c r="AB6" i="28"/>
  <c r="AB8" i="28"/>
  <c r="S9" i="28"/>
  <c r="I10" i="28"/>
  <c r="AB10" i="28"/>
  <c r="M14" i="28"/>
  <c r="H15" i="28"/>
  <c r="O16" i="28"/>
  <c r="C18" i="28"/>
  <c r="T19" i="28"/>
  <c r="S21" i="28"/>
  <c r="K30" i="28"/>
  <c r="H32" i="28"/>
  <c r="Q34" i="28"/>
  <c r="H38" i="28"/>
  <c r="G11" i="26"/>
  <c r="J11" i="26" s="1"/>
  <c r="K11" i="26" s="1"/>
  <c r="G28" i="26"/>
  <c r="J28" i="26" s="1"/>
  <c r="K28" i="26" s="1"/>
  <c r="G40" i="26"/>
  <c r="O40" i="26" s="1"/>
  <c r="P40" i="26" s="1"/>
  <c r="AG4" i="28"/>
  <c r="T5" i="28"/>
  <c r="K6" i="28"/>
  <c r="AG6" i="28"/>
  <c r="AG8" i="28"/>
  <c r="T9" i="28"/>
  <c r="T11" i="28"/>
  <c r="K12" i="28"/>
  <c r="O14" i="28"/>
  <c r="P15" i="28"/>
  <c r="P16" i="28"/>
  <c r="H18" i="28"/>
  <c r="AF26" i="28"/>
  <c r="AB28" i="28"/>
  <c r="X30" i="28"/>
  <c r="K32" i="28"/>
  <c r="Y34" i="28"/>
  <c r="AF41" i="28"/>
  <c r="CE3" i="25"/>
  <c r="G19" i="26"/>
  <c r="J19" i="26" s="1"/>
  <c r="K19" i="26" s="1"/>
  <c r="G29" i="26"/>
  <c r="G41" i="26"/>
  <c r="L4" i="28"/>
  <c r="C5" i="28"/>
  <c r="Y5" i="28"/>
  <c r="L6" i="28"/>
  <c r="Y9" i="28"/>
  <c r="L10" i="28"/>
  <c r="C11" i="28"/>
  <c r="Y11" i="28"/>
  <c r="AA13" i="28"/>
  <c r="P14" i="28"/>
  <c r="K18" i="28"/>
  <c r="H20" i="28"/>
  <c r="S25" i="28"/>
  <c r="L27" i="28"/>
  <c r="AF28" i="28"/>
  <c r="AB30"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C4" i="28"/>
  <c r="E5" i="28"/>
  <c r="M5" i="28"/>
  <c r="U5" i="28"/>
  <c r="AC5" i="28"/>
  <c r="U6" i="28"/>
  <c r="AC6" i="28"/>
  <c r="M7" i="28"/>
  <c r="U7" i="28"/>
  <c r="AC7" i="28"/>
  <c r="U8" i="28"/>
  <c r="AC8" i="28"/>
  <c r="E9" i="28"/>
  <c r="M9" i="28"/>
  <c r="AC9" i="28"/>
  <c r="U10" i="28"/>
  <c r="AC10" i="28"/>
  <c r="E11" i="28"/>
  <c r="M11" i="28"/>
  <c r="U11" i="28"/>
  <c r="AC11" i="28"/>
  <c r="AC12" i="28"/>
  <c r="E13" i="28"/>
  <c r="M13" i="28"/>
  <c r="V13" i="28"/>
  <c r="AE13" i="28"/>
  <c r="AD14" i="28"/>
  <c r="K15" i="28"/>
  <c r="D16" i="28"/>
  <c r="S16" i="28"/>
  <c r="C17" i="28"/>
  <c r="C19" i="28"/>
  <c r="X19" i="28"/>
  <c r="L20" i="28"/>
  <c r="C21" i="28"/>
  <c r="L22" i="28"/>
  <c r="L24" i="28"/>
  <c r="C25" i="28"/>
  <c r="X25" i="28"/>
  <c r="L26" i="28"/>
  <c r="C27" i="28"/>
  <c r="X27" i="28"/>
  <c r="L30" i="28"/>
  <c r="C31" i="28"/>
  <c r="X31" i="28"/>
  <c r="L32" i="28"/>
  <c r="D33" i="28"/>
  <c r="P36" i="28"/>
  <c r="H39" i="28"/>
  <c r="M50" i="28"/>
  <c r="F4" i="28"/>
  <c r="N4" i="28"/>
  <c r="F5" i="28"/>
  <c r="N5" i="28"/>
  <c r="V5" i="28"/>
  <c r="AD5" i="28"/>
  <c r="N6" i="28"/>
  <c r="F7" i="28"/>
  <c r="N7" i="28"/>
  <c r="V7" i="28"/>
  <c r="AD7" i="28"/>
  <c r="F8" i="28"/>
  <c r="N8" i="28"/>
  <c r="N9" i="28"/>
  <c r="V9" i="28"/>
  <c r="AD9" i="28"/>
  <c r="F10" i="28"/>
  <c r="N10" i="28"/>
  <c r="F11" i="28"/>
  <c r="N11" i="28"/>
  <c r="AD11" i="28"/>
  <c r="F12" i="28"/>
  <c r="N12" i="28"/>
  <c r="F13" i="28"/>
  <c r="N13" i="28"/>
  <c r="W13" i="28"/>
  <c r="AF13" i="28"/>
  <c r="S14" i="28"/>
  <c r="X15" i="28"/>
  <c r="F16" i="28"/>
  <c r="T16" i="28"/>
  <c r="D17" i="28"/>
  <c r="AA17" i="28"/>
  <c r="P18" i="28"/>
  <c r="P20" i="28"/>
  <c r="D21" i="28"/>
  <c r="AA21" i="28"/>
  <c r="P22" i="28"/>
  <c r="D23" i="28"/>
  <c r="AA23" i="28"/>
  <c r="D25" i="28"/>
  <c r="P26" i="28"/>
  <c r="D27" i="28"/>
  <c r="AA27" i="28"/>
  <c r="P28" i="28"/>
  <c r="D29" i="28"/>
  <c r="P30" i="28"/>
  <c r="D31" i="28"/>
  <c r="P32" i="28"/>
  <c r="F33" i="28"/>
  <c r="D34" i="28"/>
  <c r="D35" i="28"/>
  <c r="AF39" i="28"/>
  <c r="H45" i="28"/>
  <c r="AC50" i="28"/>
  <c r="O4" i="28"/>
  <c r="W4" i="28"/>
  <c r="AE4" i="28"/>
  <c r="O5" i="28"/>
  <c r="W5" i="28"/>
  <c r="AE5" i="28"/>
  <c r="G6" i="28"/>
  <c r="W6" i="28"/>
  <c r="AE6" i="28"/>
  <c r="O7" i="28"/>
  <c r="W7" i="28"/>
  <c r="AE7" i="28"/>
  <c r="G8" i="28"/>
  <c r="O8" i="28"/>
  <c r="AE8" i="28"/>
  <c r="O9" i="28"/>
  <c r="W9" i="28"/>
  <c r="AE9" i="28"/>
  <c r="G10" i="28"/>
  <c r="O10" i="28"/>
  <c r="W10" i="28"/>
  <c r="O11" i="28"/>
  <c r="W11" i="28"/>
  <c r="AE11" i="28"/>
  <c r="G12" i="28"/>
  <c r="O12" i="28"/>
  <c r="W12" i="28"/>
  <c r="AE12" i="28"/>
  <c r="X13" i="28"/>
  <c r="AG13" i="28"/>
  <c r="K14" i="28"/>
  <c r="T14" i="28"/>
  <c r="AF14" i="28"/>
  <c r="N15" i="28"/>
  <c r="G16" i="28"/>
  <c r="H17" i="28"/>
  <c r="AB17" i="28"/>
  <c r="S18" i="28"/>
  <c r="H19" i="28"/>
  <c r="AB19" i="28"/>
  <c r="H21" i="28"/>
  <c r="AB21" i="28"/>
  <c r="S22" i="28"/>
  <c r="H23" i="28"/>
  <c r="AB23" i="28"/>
  <c r="S24" i="28"/>
  <c r="H25" i="28"/>
  <c r="S26" i="28"/>
  <c r="H27" i="28"/>
  <c r="AB27" i="28"/>
  <c r="S28" i="28"/>
  <c r="H29" i="28"/>
  <c r="AB29" i="28"/>
  <c r="S30" i="28"/>
  <c r="AB31" i="28"/>
  <c r="S32" i="28"/>
  <c r="K33" i="28"/>
  <c r="F34" i="28"/>
  <c r="J35" i="28"/>
  <c r="AA36" i="28"/>
  <c r="H40" i="28"/>
  <c r="T53" i="28"/>
  <c r="H4" i="28"/>
  <c r="P4" i="28"/>
  <c r="X4" i="28"/>
  <c r="AF4" i="28"/>
  <c r="H5" i="28"/>
  <c r="P5" i="28"/>
  <c r="AF5" i="28"/>
  <c r="H6" i="28"/>
  <c r="P6" i="28"/>
  <c r="X6" i="28"/>
  <c r="AF6" i="28"/>
  <c r="H7" i="28"/>
  <c r="P7" i="28"/>
  <c r="AF7" i="28"/>
  <c r="H8" i="28"/>
  <c r="P8" i="28"/>
  <c r="X8" i="28"/>
  <c r="AF8" i="28"/>
  <c r="H9" i="28"/>
  <c r="P9" i="28"/>
  <c r="AF9" i="28"/>
  <c r="H10" i="28"/>
  <c r="P10" i="28"/>
  <c r="X10" i="28"/>
  <c r="AF10" i="28"/>
  <c r="H11" i="28"/>
  <c r="P11" i="28"/>
  <c r="AF11" i="28"/>
  <c r="H12" i="28"/>
  <c r="P12" i="28"/>
  <c r="X12" i="28"/>
  <c r="AF12" i="28"/>
  <c r="H13" i="28"/>
  <c r="P13" i="28"/>
  <c r="C14" i="28"/>
  <c r="L14" i="28"/>
  <c r="V14" i="28"/>
  <c r="C15" i="28"/>
  <c r="O15" i="28"/>
  <c r="AB15" i="28"/>
  <c r="H16" i="28"/>
  <c r="K17" i="28"/>
  <c r="AF17" i="28"/>
  <c r="T18" i="28"/>
  <c r="K19" i="28"/>
  <c r="AF19" i="28"/>
  <c r="T20" i="28"/>
  <c r="K21" i="28"/>
  <c r="T22" i="28"/>
  <c r="K23" i="28"/>
  <c r="AF23" i="28"/>
  <c r="T24" i="28"/>
  <c r="K25" i="28"/>
  <c r="AF25" i="28"/>
  <c r="T26" i="28"/>
  <c r="AF27" i="28"/>
  <c r="T28" i="28"/>
  <c r="K29" i="28"/>
  <c r="AF29" i="28"/>
  <c r="T30" i="28"/>
  <c r="K31" i="28"/>
  <c r="AF31" i="28"/>
  <c r="P33" i="28"/>
  <c r="K34" i="28"/>
  <c r="K35" i="28"/>
  <c r="C37" i="28"/>
  <c r="H41" i="28"/>
  <c r="H46" i="28"/>
  <c r="T55" i="28"/>
  <c r="Z87" i="28"/>
  <c r="R87" i="28"/>
  <c r="J87" i="28"/>
  <c r="AH86" i="28"/>
  <c r="Z86" i="28"/>
  <c r="R86" i="28"/>
  <c r="J86" i="28"/>
  <c r="Z85" i="28"/>
  <c r="R85" i="28"/>
  <c r="J85" i="28"/>
  <c r="AH84" i="28"/>
  <c r="Z84" i="28"/>
  <c r="R84" i="28"/>
  <c r="J84" i="28"/>
  <c r="Z83" i="28"/>
  <c r="R83" i="28"/>
  <c r="J83" i="28"/>
  <c r="AH82" i="28"/>
  <c r="Z82" i="28"/>
  <c r="R82" i="28"/>
  <c r="J82" i="28"/>
  <c r="Z81" i="28"/>
  <c r="R81" i="28"/>
  <c r="J81" i="28"/>
  <c r="AH80" i="28"/>
  <c r="Z80" i="28"/>
  <c r="R80" i="28"/>
  <c r="J80" i="28"/>
  <c r="Z79" i="28"/>
  <c r="R79" i="28"/>
  <c r="J79" i="28"/>
  <c r="AH78" i="28"/>
  <c r="Z78" i="28"/>
  <c r="R78" i="28"/>
  <c r="J78" i="28"/>
  <c r="Z77" i="28"/>
  <c r="R77" i="28"/>
  <c r="J77" i="28"/>
  <c r="AH76" i="28"/>
  <c r="Z76" i="28"/>
  <c r="R76" i="28"/>
  <c r="J76" i="28"/>
  <c r="Z75" i="28"/>
  <c r="R75" i="28"/>
  <c r="J75" i="28"/>
  <c r="AH74" i="28"/>
  <c r="Z74" i="28"/>
  <c r="R74" i="28"/>
  <c r="J74" i="28"/>
  <c r="Z73" i="28"/>
  <c r="R73" i="28"/>
  <c r="J73" i="28"/>
  <c r="AH72" i="28"/>
  <c r="Z72" i="28"/>
  <c r="R72" i="28"/>
  <c r="J72" i="28"/>
  <c r="Y87" i="28"/>
  <c r="Q87" i="28"/>
  <c r="I87" i="28"/>
  <c r="AG86" i="28"/>
  <c r="Y86" i="28"/>
  <c r="Q86" i="28"/>
  <c r="I86" i="28"/>
  <c r="Y85" i="28"/>
  <c r="Q85" i="28"/>
  <c r="I85" i="28"/>
  <c r="AG84" i="28"/>
  <c r="Y84" i="28"/>
  <c r="Q84" i="28"/>
  <c r="I84" i="28"/>
  <c r="Y83" i="28"/>
  <c r="Q83" i="28"/>
  <c r="I83" i="28"/>
  <c r="AG82" i="28"/>
  <c r="Y82" i="28"/>
  <c r="Q82" i="28"/>
  <c r="I82" i="28"/>
  <c r="Y81" i="28"/>
  <c r="Q81" i="28"/>
  <c r="I81" i="28"/>
  <c r="AG80" i="28"/>
  <c r="Y80" i="28"/>
  <c r="Q80" i="28"/>
  <c r="I80" i="28"/>
  <c r="Y79" i="28"/>
  <c r="Q79" i="28"/>
  <c r="I79" i="28"/>
  <c r="AG78" i="28"/>
  <c r="Y78" i="28"/>
  <c r="Q78" i="28"/>
  <c r="I78" i="28"/>
  <c r="Y77" i="28"/>
  <c r="Q77" i="28"/>
  <c r="I77" i="28"/>
  <c r="AG76" i="28"/>
  <c r="Y76" i="28"/>
  <c r="Q76" i="28"/>
  <c r="I76" i="28"/>
  <c r="Y75" i="28"/>
  <c r="Q75" i="28"/>
  <c r="I75" i="28"/>
  <c r="AG74" i="28"/>
  <c r="Y74" i="28"/>
  <c r="Q74" i="28"/>
  <c r="I74" i="28"/>
  <c r="Y73" i="28"/>
  <c r="Q73" i="28"/>
  <c r="I73" i="28"/>
  <c r="AG72" i="28"/>
  <c r="Y72" i="28"/>
  <c r="Q72" i="28"/>
  <c r="I72" i="28"/>
  <c r="Y71" i="28"/>
  <c r="Q71" i="28"/>
  <c r="I71" i="28"/>
  <c r="AG70" i="28"/>
  <c r="Y70" i="28"/>
  <c r="Q70" i="28"/>
  <c r="I70" i="28"/>
  <c r="Y69" i="28"/>
  <c r="Q69" i="28"/>
  <c r="I69" i="28"/>
  <c r="AG68" i="28"/>
  <c r="Y68" i="28"/>
  <c r="Q68" i="28"/>
  <c r="I68"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D1" i="28" s="1"/>
  <c r="Q13" i="28"/>
  <c r="AB24" i="28"/>
  <c r="S7" i="28"/>
  <c r="AB12" i="28"/>
  <c r="L23" i="28"/>
  <c r="T7" i="28"/>
  <c r="T1" i="28" s="1"/>
  <c r="AG12" i="28"/>
  <c r="S23" i="28"/>
  <c r="C7" i="28"/>
  <c r="L12" i="28"/>
  <c r="C22" i="28"/>
  <c r="H43" i="28"/>
  <c r="E4" i="28"/>
  <c r="E6" i="28"/>
  <c r="E1" i="28" s="1"/>
  <c r="E8" i="28"/>
  <c r="E10" i="28"/>
  <c r="E12" i="28"/>
  <c r="H14" i="28"/>
  <c r="X17" i="28"/>
  <c r="C23" i="28"/>
  <c r="L28" i="28"/>
  <c r="AG33" i="28"/>
  <c r="V4" i="28"/>
  <c r="V6" i="28"/>
  <c r="V1" i="28" s="1"/>
  <c r="V8" i="28"/>
  <c r="V10" i="28"/>
  <c r="V12" i="28"/>
  <c r="AE14" i="28"/>
  <c r="D19" i="28"/>
  <c r="P24" i="28"/>
  <c r="AA29" i="28"/>
  <c r="R36" i="28"/>
  <c r="R1" i="28" s="1"/>
  <c r="G5" i="28"/>
  <c r="G7" i="28"/>
  <c r="G9" i="28"/>
  <c r="G11" i="28"/>
  <c r="G13" i="28"/>
  <c r="AA15" i="28"/>
  <c r="AA1" i="28" s="1"/>
  <c r="S20" i="28"/>
  <c r="AB25" i="28"/>
  <c r="AB1" i="28" s="1"/>
  <c r="H31" i="28"/>
  <c r="AF45" i="28"/>
  <c r="X5" i="28"/>
  <c r="X7" i="28"/>
  <c r="X9" i="28"/>
  <c r="X11" i="28"/>
  <c r="X1" i="28" s="1"/>
  <c r="Y13" i="28"/>
  <c r="X16" i="28"/>
  <c r="AF21" i="28"/>
  <c r="K27" i="28"/>
  <c r="T32" i="28"/>
  <c r="AH87" i="28"/>
  <c r="AH85" i="28"/>
  <c r="AH83" i="28"/>
  <c r="AH81" i="28"/>
  <c r="AH79" i="28"/>
  <c r="AH77" i="28"/>
  <c r="AH75" i="28"/>
  <c r="AH73" i="28"/>
  <c r="AG87" i="28"/>
  <c r="AG85" i="28"/>
  <c r="AG83" i="28"/>
  <c r="AG81" i="28"/>
  <c r="AG79" i="28"/>
  <c r="AG77" i="28"/>
  <c r="AG75" i="28"/>
  <c r="AG73" i="28"/>
  <c r="AG71" i="28"/>
  <c r="AG69" i="28"/>
  <c r="AG67" i="28"/>
  <c r="D5" i="28"/>
  <c r="X18" i="28"/>
  <c r="D7" i="28"/>
  <c r="D13" i="28"/>
  <c r="I5" i="28"/>
  <c r="S10" i="28"/>
  <c r="AF16" i="28"/>
  <c r="L31" i="28"/>
  <c r="L1" i="28" s="1"/>
  <c r="K7" i="28"/>
  <c r="T12" i="28"/>
  <c r="X22" i="28"/>
  <c r="H48" i="28"/>
  <c r="C4" i="28"/>
  <c r="L9" i="28"/>
  <c r="D15" i="28"/>
  <c r="H28" i="28"/>
  <c r="AA8" i="28"/>
  <c r="G14" i="28"/>
  <c r="X26" i="28"/>
  <c r="I8" i="28"/>
  <c r="T13" i="28"/>
  <c r="AF24" i="28"/>
  <c r="K8" i="28"/>
  <c r="U13" i="28"/>
  <c r="L25" i="28"/>
  <c r="Y7" i="28"/>
  <c r="Y1" i="28" s="1"/>
  <c r="C13" i="28"/>
  <c r="T23" i="28"/>
  <c r="M4" i="28"/>
  <c r="M6" i="28"/>
  <c r="M8" i="28"/>
  <c r="M10" i="28"/>
  <c r="M1" i="28" s="1"/>
  <c r="M12" i="28"/>
  <c r="Q14" i="28"/>
  <c r="L18" i="28"/>
  <c r="X23" i="28"/>
  <c r="C29" i="28"/>
  <c r="AF34" i="28"/>
  <c r="AD4" i="28"/>
  <c r="AD1" i="28" s="1"/>
  <c r="AD6" i="28"/>
  <c r="AD8" i="28"/>
  <c r="AD10" i="28"/>
  <c r="AD12" i="28"/>
  <c r="L15" i="28"/>
  <c r="W16" i="28"/>
  <c r="O13" i="28"/>
  <c r="AE10" i="28"/>
  <c r="AE1" i="28" s="1"/>
  <c r="W8" i="28"/>
  <c r="W1" i="28" s="1"/>
  <c r="O6" i="28"/>
  <c r="G4" i="28"/>
  <c r="G1" i="28" s="1"/>
  <c r="AA31" i="28"/>
  <c r="AA25" i="28"/>
  <c r="AA19" i="28"/>
  <c r="I14" i="28"/>
  <c r="V11" i="28"/>
  <c r="F9" i="28"/>
  <c r="F1" i="28" s="1"/>
  <c r="F6" i="28"/>
  <c r="H44" i="28"/>
  <c r="X29" i="28"/>
  <c r="X21" i="28"/>
  <c r="W15" i="28"/>
  <c r="U12" i="28"/>
  <c r="U9" i="28"/>
  <c r="U1" i="28" s="1"/>
  <c r="E7" i="28"/>
  <c r="U4" i="28"/>
  <c r="AB34" i="28"/>
  <c r="AA16" i="28"/>
  <c r="C9" i="28"/>
  <c r="T21" i="28"/>
  <c r="AG10" i="28"/>
  <c r="K4" i="28"/>
  <c r="X28" i="28"/>
  <c r="I12" i="28"/>
  <c r="S5" i="28"/>
  <c r="S1" i="28" s="1"/>
  <c r="AA33" i="28"/>
  <c r="K16" i="28"/>
  <c r="Q7" i="28"/>
  <c r="AF20" i="28"/>
  <c r="Y10" i="28"/>
  <c r="S31" i="28"/>
  <c r="AB14" i="28"/>
  <c r="AG7" i="28"/>
  <c r="C26" i="28"/>
  <c r="S12" i="28"/>
  <c r="AB5" i="28"/>
  <c r="AA11" i="28"/>
  <c r="AE16" i="28"/>
  <c r="T25" i="28"/>
  <c r="X32" i="28"/>
  <c r="T15" i="28"/>
  <c r="L8" i="28"/>
  <c r="C20" i="28"/>
  <c r="K10" i="28"/>
  <c r="AB26" i="28"/>
  <c r="S11" i="28"/>
  <c r="AB4" i="28"/>
  <c r="C32" i="28"/>
  <c r="G15" i="28"/>
  <c r="AA6" i="28"/>
  <c r="H49" i="28"/>
  <c r="L19" i="28"/>
  <c r="C10" i="28"/>
  <c r="C1" i="28" s="1"/>
  <c r="G6" i="26" s="1"/>
  <c r="T29" i="28"/>
  <c r="D14" i="28"/>
  <c r="AG5" i="28"/>
  <c r="AG1" i="28" s="1"/>
  <c r="H24" i="28"/>
  <c r="H1" i="28" s="1"/>
  <c r="AB11" i="28"/>
  <c r="S27" i="28"/>
  <c r="Q6" i="28"/>
  <c r="Q10" i="28"/>
  <c r="L7" i="24"/>
  <c r="J42" i="19" s="1"/>
  <c r="O2" i="24"/>
  <c r="Q8" i="28"/>
  <c r="Q1" i="28" s="1"/>
  <c r="J22" i="26"/>
  <c r="K22" i="26" s="1"/>
  <c r="N1" i="28"/>
  <c r="G8" i="26" s="1"/>
  <c r="O8" i="26" s="1"/>
  <c r="P8"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Z1" i="28"/>
  <c r="J1" i="28"/>
  <c r="I1" i="28"/>
  <c r="AF1" i="28"/>
  <c r="AC1" i="28"/>
  <c r="P1" i="28"/>
  <c r="K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<sst xmlns="http://schemas.openxmlformats.org/spreadsheetml/2006/main" count="35267" uniqueCount="4365">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</sst>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3859</v>
      </c>
      <c r="C1" s="347">
        <v>45517</v>
      </c>
      <c r="G1" s="348" t="s">
        <v>3761</v>
      </c>
      <c r="H1" s="348" t="s">
        <v>3762</v>
      </c>
    </row>
    <row r="2" spans="1:8" x14ac:dyDescent="0.75">
      <c r="B2" t="str">
        <f>_xlfn.XLOOKUP(B1,H:H,G:G,0,0,1)</f>
        <v>WV</v>
      </c>
      <c r="C2" t="str">
        <f>_xlfn.XLOOKUP(B2,G:G, H:H, 0,0,1)</f>
        <v>West Virginia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West Virginia.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West Virginia.</v>
      </c>
      <c r="L9" s="290" t="str">
        <f>J9&amp;K9</f>
        <v>**Description:** This policy prevents new capacity of the selected type(s) from being built or deployed.  // **Guidance for setting values:**No new coal is planned in West Virginia.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89"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West Virginia</v>
      </c>
      <c r="B3" s="386">
        <f>ROUND(SUMIFS(B$4:B$54, $A$4:$A$54, $A$3),0)</f>
        <v>38944</v>
      </c>
      <c r="C3" s="387">
        <f t="shared" ref="C3" si="0">ROUND(SUMIFS(C$4:C$54, $A$4:$A$54, $A$3),0)</f>
        <v>39</v>
      </c>
      <c r="D3" s="386">
        <f>SUMIFS(D$4:D$54, $A$4:$A$54, $A$3)</f>
        <v>0</v>
      </c>
      <c r="E3" s="386">
        <f>SUMIFS(E$4:E$54, $A$4:$A$54, $A$3)</f>
        <v>489533.00000000099</v>
      </c>
      <c r="F3" s="388">
        <f>ROUND(SUMIFS(F$4:F$54,$A$4:$A$54,$A$3)*100,0)</f>
        <v>0</v>
      </c>
      <c r="G3" s="173">
        <f>SUMIFS(G$4:G$54, $A$4:$A$54, $A$3)</f>
        <v>53754335</v>
      </c>
      <c r="H3" s="173">
        <f>SUMIFS(H$4:H$54, $A$4:$A$54, $A$3)</f>
        <v>30527357</v>
      </c>
      <c r="I3" s="388">
        <f>ROUND(SUMIFS(I$4:I$54,$A$4:$A$54,$A$3)*100,0)</f>
        <v>-43</v>
      </c>
      <c r="J3" s="388">
        <f>ROUND(SUMIFS(J$4:J$54, $A$4:$A$54, $A$3),0)</f>
        <v>4044</v>
      </c>
      <c r="K3" s="173">
        <f t="shared" ref="K3:AI3" si="1">ROUND(SUMIFS(K$4:K$54, $A$4:$A$54, $A$3),0)</f>
        <v>1471</v>
      </c>
      <c r="L3" s="388">
        <f t="shared" si="1"/>
        <v>1934</v>
      </c>
      <c r="M3" s="173">
        <f t="shared" si="1"/>
        <v>8850</v>
      </c>
      <c r="N3" s="173">
        <f t="shared" si="1"/>
        <v>0</v>
      </c>
      <c r="O3" s="173">
        <f t="shared" si="1"/>
        <v>0</v>
      </c>
      <c r="P3" s="173">
        <f t="shared" si="1"/>
        <v>0</v>
      </c>
      <c r="Q3" s="173">
        <f t="shared" si="1"/>
        <v>0</v>
      </c>
      <c r="R3" s="173">
        <f t="shared" si="1"/>
        <v>0</v>
      </c>
      <c r="S3" s="388">
        <f t="shared" si="1"/>
        <v>0</v>
      </c>
      <c r="T3" s="173">
        <f t="shared" si="1"/>
        <v>12568</v>
      </c>
      <c r="U3" s="173">
        <f t="shared" si="1"/>
        <v>0</v>
      </c>
      <c r="V3" s="173">
        <f t="shared" si="1"/>
        <v>0</v>
      </c>
      <c r="W3" s="173">
        <f t="shared" si="1"/>
        <v>238</v>
      </c>
      <c r="X3" s="173">
        <f t="shared" si="1"/>
        <v>686</v>
      </c>
      <c r="Y3" s="173">
        <f t="shared" si="1"/>
        <v>0</v>
      </c>
      <c r="Z3" s="173">
        <f t="shared" si="1"/>
        <v>0</v>
      </c>
      <c r="AA3" s="173">
        <f t="shared" si="1"/>
        <v>3</v>
      </c>
      <c r="AB3" s="173">
        <f t="shared" si="1"/>
        <v>0</v>
      </c>
      <c r="AC3" s="173">
        <f t="shared" si="1"/>
        <v>11</v>
      </c>
      <c r="AD3" s="173">
        <f t="shared" si="1"/>
        <v>1093</v>
      </c>
      <c r="AE3" s="173">
        <f t="shared" si="1"/>
        <v>0</v>
      </c>
      <c r="AF3" s="173">
        <f t="shared" si="1"/>
        <v>0</v>
      </c>
      <c r="AG3" s="173">
        <f t="shared" si="1"/>
        <v>0</v>
      </c>
      <c r="AH3" s="173">
        <f t="shared" si="1"/>
        <v>0</v>
      </c>
      <c r="AI3" s="388">
        <f t="shared" si="1"/>
        <v>0</v>
      </c>
      <c r="AJ3" s="173">
        <f>ROUND(SUMIFS(AJ$4:AJ$54,$A$4:$A$54,$A$3)*100,0)</f>
        <v>3</v>
      </c>
      <c r="AK3" s="173">
        <f t="shared" ref="AK3:AL3" si="2">ROUND(SUMIFS(AK$4:AK$54,$A$4:$A$54,$A$3)*100,0)</f>
        <v>3</v>
      </c>
      <c r="AL3" s="173">
        <f t="shared" si="2"/>
        <v>3</v>
      </c>
      <c r="AM3" s="173">
        <f>SUMIFS(AM$4:AM$54, $A$4:$A$54, $A$3)</f>
        <v>0</v>
      </c>
      <c r="AN3" s="173">
        <f t="shared" ref="AN3:AQ3" si="3">SUMIFS(AN$4:AN$54, $A$4:$A$54, $A$3)</f>
        <v>0</v>
      </c>
      <c r="AO3" s="388">
        <f t="shared" si="3"/>
        <v>0</v>
      </c>
      <c r="AP3" s="388">
        <f t="shared" si="3"/>
        <v>266</v>
      </c>
      <c r="AQ3" s="388">
        <f t="shared" si="3"/>
        <v>1766107</v>
      </c>
      <c r="AR3" s="388">
        <f>ROUND(SUMIFS(AR$4:AR$54,$A$4:$A$54,$A$3),2)</f>
        <v>15.06</v>
      </c>
      <c r="AS3" s="173">
        <f>SUMIFS(AS$4:AS$54, $A$4:$A$54, $A$3)</f>
        <v>96089170000000</v>
      </c>
      <c r="AT3" s="173">
        <f t="shared" ref="AT3:BH3" si="4">SUMIFS(AT$4:AT$54, $A$4:$A$54, $A$3)</f>
        <v>679942693936632</v>
      </c>
      <c r="AU3" s="173">
        <f t="shared" si="4"/>
        <v>0</v>
      </c>
      <c r="AV3" s="173">
        <f t="shared" si="4"/>
        <v>0</v>
      </c>
      <c r="AW3" s="173">
        <f t="shared" si="4"/>
        <v>16337037907164.4</v>
      </c>
      <c r="AX3" s="173">
        <f t="shared" si="4"/>
        <v>1842381902000000</v>
      </c>
      <c r="AY3" s="173">
        <f t="shared" si="4"/>
        <v>0</v>
      </c>
      <c r="AZ3" s="173">
        <f t="shared" si="4"/>
        <v>0</v>
      </c>
      <c r="BA3" s="173">
        <f t="shared" si="4"/>
        <v>101826525424318</v>
      </c>
      <c r="BB3" s="173">
        <f t="shared" si="4"/>
        <v>1921369077516590</v>
      </c>
      <c r="BC3" s="173">
        <f t="shared" si="4"/>
        <v>1450456277910.52</v>
      </c>
      <c r="BD3" s="173">
        <f t="shared" si="4"/>
        <v>3911164114530.54</v>
      </c>
      <c r="BE3" s="173">
        <f t="shared" si="4"/>
        <v>22326614798711.801</v>
      </c>
      <c r="BF3" s="173">
        <f t="shared" si="4"/>
        <v>2162254994376180</v>
      </c>
      <c r="BG3" s="173">
        <f t="shared" si="4"/>
        <v>11176406904019.801</v>
      </c>
      <c r="BH3" s="173">
        <f t="shared" si="4"/>
        <v>114122722578882</v>
      </c>
      <c r="BI3" s="173">
        <f>ROUND(SUMIFS(BI$4:BI$54,$A$4:$A$54,$A$3),2)</f>
        <v>94.37</v>
      </c>
      <c r="BJ3" s="173">
        <f t="shared" ref="BJ3:BP3" si="5">ROUND(SUMIFS(BJ$4:BJ$54,$A$4:$A$54,$A$3),2)</f>
        <v>35.39</v>
      </c>
      <c r="BK3" s="173">
        <f t="shared" si="5"/>
        <v>0</v>
      </c>
      <c r="BL3" s="173">
        <f t="shared" si="5"/>
        <v>0</v>
      </c>
      <c r="BM3" s="173">
        <f t="shared" si="5"/>
        <v>73.17</v>
      </c>
      <c r="BN3" s="173">
        <f t="shared" si="5"/>
        <v>85.21</v>
      </c>
      <c r="BO3" s="173">
        <f t="shared" si="5"/>
        <v>0</v>
      </c>
      <c r="BP3" s="388">
        <f t="shared" si="5"/>
        <v>0</v>
      </c>
      <c r="BQ3" s="388">
        <f t="shared" ref="BQ3:BR3" si="6">ROUND(SUMIFS(BQ$4:BQ$54,$A$4:$A$54,$A$3)*100,0)</f>
        <v>5</v>
      </c>
      <c r="BR3" s="388">
        <f t="shared" si="6"/>
        <v>5</v>
      </c>
      <c r="BS3" s="388">
        <f>ROUND(SUMIFS(BS$4:BS$54,$A$4:$A$54,$A$3)*100,0)</f>
        <v>39</v>
      </c>
      <c r="BT3" s="388">
        <f>ROUND(SUMIFS(BT$4:BT$54,$A$4:$A$54,$A$3)*100,0)</f>
        <v>36</v>
      </c>
      <c r="BU3" s="388">
        <f t="shared" ref="BU3:CH3" si="7">ROUND(SUMIFS(BU$4:BU$54,$A$4:$A$54,$A$3)*100,0)</f>
        <v>57</v>
      </c>
      <c r="BV3" s="388">
        <f t="shared" si="7"/>
        <v>69</v>
      </c>
      <c r="BW3" s="388">
        <f t="shared" si="7"/>
        <v>19</v>
      </c>
      <c r="BX3" s="388">
        <f t="shared" si="7"/>
        <v>24</v>
      </c>
      <c r="BY3" s="388">
        <f t="shared" si="7"/>
        <v>59</v>
      </c>
      <c r="BZ3" s="388">
        <f>ROUND(SUMIFS(BZ$4:BZ$54,$A$4:$A$54,$A$3)*100,0)</f>
        <v>59</v>
      </c>
      <c r="CA3" s="388">
        <f>ROUND(SUMIFS(CA$4:CA$54,$A$4:$A$54,$A$3)*100,0)</f>
        <v>100</v>
      </c>
      <c r="CB3" s="388">
        <f>ROUND(SUMIFS(CB$4:CB$54,$A$4:$A$54,$A$3)*100,0)</f>
        <v>100</v>
      </c>
      <c r="CC3" s="388">
        <f t="shared" si="7"/>
        <v>19</v>
      </c>
      <c r="CD3" s="388">
        <f t="shared" si="7"/>
        <v>24</v>
      </c>
      <c r="CE3" s="388">
        <f t="shared" si="7"/>
        <v>59</v>
      </c>
      <c r="CF3" s="388">
        <f t="shared" si="7"/>
        <v>59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WV</v>
      </c>
      <c r="C1" s="413">
        <f>SUM(C4:C87)</f>
        <v>103.16958733096612</v>
      </c>
      <c r="D1" s="413">
        <f t="shared" ref="D1:AG1" si="0">SUM(D4:D87)</f>
        <v>95.328436509652803</v>
      </c>
      <c r="E1" s="413">
        <f t="shared" si="0"/>
        <v>98.319090762025397</v>
      </c>
      <c r="F1" s="413">
        <f t="shared" si="0"/>
        <v>98.56566958630151</v>
      </c>
      <c r="G1" s="413">
        <f t="shared" si="0"/>
        <v>106.77264065616049</v>
      </c>
      <c r="H1" s="413">
        <f t="shared" si="0"/>
        <v>105.37994140121309</v>
      </c>
      <c r="I1" s="413">
        <f t="shared" si="0"/>
        <v>108.70413644478613</v>
      </c>
      <c r="J1" s="413">
        <f t="shared" si="0"/>
        <v>114.0939791916839</v>
      </c>
      <c r="K1" s="413">
        <f t="shared" si="0"/>
        <v>115.88222321778593</v>
      </c>
      <c r="L1" s="413">
        <f t="shared" si="0"/>
        <v>119.3856043653372</v>
      </c>
      <c r="M1" s="413">
        <f t="shared" si="0"/>
        <v>116.37413041228469</v>
      </c>
      <c r="N1" s="413">
        <f t="shared" si="0"/>
        <v>106.28387776226238</v>
      </c>
      <c r="O1" s="413">
        <f t="shared" si="0"/>
        <v>118.41194303511463</v>
      </c>
      <c r="P1" s="413">
        <f t="shared" si="0"/>
        <v>115.189062820112</v>
      </c>
      <c r="Q1" s="413">
        <f t="shared" si="0"/>
        <v>113.01713824423751</v>
      </c>
      <c r="R1" s="413">
        <f t="shared" si="0"/>
        <v>114.63723220957161</v>
      </c>
      <c r="S1" s="413">
        <f t="shared" si="0"/>
        <v>115.43000421918356</v>
      </c>
      <c r="T1" s="413">
        <f t="shared" si="0"/>
        <v>116.33929274812228</v>
      </c>
      <c r="U1" s="413">
        <f t="shared" si="0"/>
        <v>112.436526565866</v>
      </c>
      <c r="V1" s="413">
        <f t="shared" si="0"/>
        <v>91.237948885081096</v>
      </c>
      <c r="W1" s="413">
        <f t="shared" si="0"/>
        <v>100.63338519299774</v>
      </c>
      <c r="X1" s="413">
        <f t="shared" si="0"/>
        <v>98.083573817177069</v>
      </c>
      <c r="Y1" s="413">
        <f t="shared" si="0"/>
        <v>93.752692906798018</v>
      </c>
      <c r="Z1" s="413">
        <f t="shared" si="0"/>
        <v>96.632650978848986</v>
      </c>
      <c r="AA1" s="413">
        <f t="shared" si="0"/>
        <v>102.60177411508471</v>
      </c>
      <c r="AB1" s="413">
        <f t="shared" si="0"/>
        <v>95.481803030488422</v>
      </c>
      <c r="AC1" s="413">
        <f t="shared" si="0"/>
        <v>96.008388660658682</v>
      </c>
      <c r="AD1" s="413">
        <f t="shared" si="0"/>
        <v>94.022176797003794</v>
      </c>
      <c r="AE1" s="413">
        <f t="shared" si="0"/>
        <v>92.662873982419512</v>
      </c>
      <c r="AF1" s="413">
        <f t="shared" si="0"/>
        <v>90.25612036385391</v>
      </c>
      <c r="AG1" s="413">
        <f t="shared" si="0"/>
        <v>80.793055017281702</v>
      </c>
      <c r="AH1" s="413">
        <f>SUM(AH4:AH87)</f>
        <v>92.513902678304703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17" t="s">
        <v>2220</v>
      </c>
      <c r="B5" s="390" t="s">
        <v>4122</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17" t="s">
        <v>2220</v>
      </c>
      <c r="B6" s="390" t="s">
        <v>4126</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17" t="s">
        <v>2220</v>
      </c>
      <c r="B7" s="390" t="s">
        <v>4128</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17" t="s">
        <v>2220</v>
      </c>
      <c r="B8" s="390" t="s">
        <v>4130</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17" t="s">
        <v>2220</v>
      </c>
      <c r="B9" s="390" t="s">
        <v>4140</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17" t="s">
        <v>2220</v>
      </c>
      <c r="B10" s="390" t="s">
        <v>4149</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17" t="s">
        <v>2220</v>
      </c>
      <c r="B11" s="390"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17" t="s">
        <v>2220</v>
      </c>
      <c r="B13" s="390" t="s">
        <v>4159</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0.17948438428890001</v>
      </c>
      <c r="D19" s="418">
        <f>SUMIFS('EPA Export Aggregation'!G:G,'EPA Export Aggregation'!$A:$A,$B19,'EPA Export Aggregation'!$D:$D,$A$1)*IF($A19="CH4",About!$D$58,IF($A19="N2O",About!$D$59,1))</f>
        <v>0.23874222063059999</v>
      </c>
      <c r="E19" s="418">
        <f>SUMIFS('EPA Export Aggregation'!H:H,'EPA Export Aggregation'!$A:$A,$B19,'EPA Export Aggregation'!$D:$D,$A$1)*IF($A19="CH4",About!$D$58,IF($A19="N2O",About!$D$59,1))</f>
        <v>0.26887926681239999</v>
      </c>
      <c r="F19" s="418">
        <f>SUMIFS('EPA Export Aggregation'!I:I,'EPA Export Aggregation'!$A:$A,$B19,'EPA Export Aggregation'!$D:$D,$A$1)*IF($A19="CH4",About!$D$58,IF($A19="N2O",About!$D$59,1))</f>
        <v>0.29353220361159998</v>
      </c>
      <c r="G19" s="418">
        <f>SUMIFS('EPA Export Aggregation'!J:J,'EPA Export Aggregation'!$A:$A,$B19,'EPA Export Aggregation'!$D:$D,$A$1)*IF($A19="CH4",About!$D$58,IF($A19="N2O",About!$D$59,1))</f>
        <v>0.29214655502300002</v>
      </c>
      <c r="H19" s="418">
        <f>SUMIFS('EPA Export Aggregation'!K:K,'EPA Export Aggregation'!$A:$A,$B19,'EPA Export Aggregation'!$D:$D,$A$1)*IF($A19="CH4",About!$D$58,IF($A19="N2O",About!$D$59,1))</f>
        <v>0.29074289164700001</v>
      </c>
      <c r="I19" s="418">
        <f>SUMIFS('EPA Export Aggregation'!L:L,'EPA Export Aggregation'!$A:$A,$B19,'EPA Export Aggregation'!$D:$D,$A$1)*IF($A19="CH4",About!$D$58,IF($A19="N2O",About!$D$59,1))</f>
        <v>0.28761932040650001</v>
      </c>
      <c r="J19" s="418">
        <f>SUMIFS('EPA Export Aggregation'!M:M,'EPA Export Aggregation'!$A:$A,$B19,'EPA Export Aggregation'!$D:$D,$A$1)*IF($A19="CH4",About!$D$58,IF($A19="N2O",About!$D$59,1))</f>
        <v>0.28449466485559999</v>
      </c>
      <c r="K19" s="418">
        <f>SUMIFS('EPA Export Aggregation'!N:N,'EPA Export Aggregation'!$A:$A,$B19,'EPA Export Aggregation'!$D:$D,$A$1)*IF($A19="CH4",About!$D$58,IF($A19="N2O",About!$D$59,1))</f>
        <v>0.28642377672239999</v>
      </c>
      <c r="L19" s="418">
        <f>SUMIFS('EPA Export Aggregation'!O:O,'EPA Export Aggregation'!$A:$A,$B19,'EPA Export Aggregation'!$D:$D,$A$1)*IF($A19="CH4",About!$D$58,IF($A19="N2O",About!$D$59,1))</f>
        <v>0.2614817107497</v>
      </c>
      <c r="M19" s="418">
        <f>SUMIFS('EPA Export Aggregation'!P:P,'EPA Export Aggregation'!$A:$A,$B19,'EPA Export Aggregation'!$D:$D,$A$1)*IF($A19="CH4",About!$D$58,IF($A19="N2O",About!$D$59,1))</f>
        <v>0.27880319303540002</v>
      </c>
      <c r="N19" s="418">
        <f>SUMIFS('EPA Export Aggregation'!Q:Q,'EPA Export Aggregation'!$A:$A,$B19,'EPA Export Aggregation'!$D:$D,$A$1)*IF($A19="CH4",About!$D$58,IF($A19="N2O",About!$D$59,1))</f>
        <v>0.28168670117130001</v>
      </c>
      <c r="O19" s="418">
        <f>SUMIFS('EPA Export Aggregation'!R:R,'EPA Export Aggregation'!$A:$A,$B19,'EPA Export Aggregation'!$D:$D,$A$1)*IF($A19="CH4",About!$D$58,IF($A19="N2O",About!$D$59,1))</f>
        <v>0.28873568000909999</v>
      </c>
      <c r="P19" s="418">
        <f>SUMIFS('EPA Export Aggregation'!S:S,'EPA Export Aggregation'!$A:$A,$B19,'EPA Export Aggregation'!$D:$D,$A$1)*IF($A19="CH4",About!$D$58,IF($A19="N2O",About!$D$59,1))</f>
        <v>0.29508187115250001</v>
      </c>
      <c r="Q19" s="418">
        <f>SUMIFS('EPA Export Aggregation'!T:T,'EPA Export Aggregation'!$A:$A,$B19,'EPA Export Aggregation'!$D:$D,$A$1)*IF($A19="CH4",About!$D$58,IF($A19="N2O",About!$D$59,1))</f>
        <v>0.26961564060249998</v>
      </c>
      <c r="R19" s="418">
        <f>SUMIFS('EPA Export Aggregation'!U:U,'EPA Export Aggregation'!$A:$A,$B19,'EPA Export Aggregation'!$D:$D,$A$1)*IF($A19="CH4",About!$D$58,IF($A19="N2O",About!$D$59,1))</f>
        <v>0.27712143766109998</v>
      </c>
      <c r="S19" s="418">
        <f>SUMIFS('EPA Export Aggregation'!V:V,'EPA Export Aggregation'!$A:$A,$B19,'EPA Export Aggregation'!$D:$D,$A$1)*IF($A19="CH4",About!$D$58,IF($A19="N2O",About!$D$59,1))</f>
        <v>0.26047535533589999</v>
      </c>
      <c r="T19" s="418">
        <f>SUMIFS('EPA Export Aggregation'!W:W,'EPA Export Aggregation'!$A:$A,$B19,'EPA Export Aggregation'!$D:$D,$A$1)*IF($A19="CH4",About!$D$58,IF($A19="N2O",About!$D$59,1))</f>
        <v>0.2753003967405</v>
      </c>
      <c r="U19" s="418">
        <f>SUMIFS('EPA Export Aggregation'!X:X,'EPA Export Aggregation'!$A:$A,$B19,'EPA Export Aggregation'!$D:$D,$A$1)*IF($A19="CH4",About!$D$58,IF($A19="N2O",About!$D$59,1))</f>
        <v>0.27551391807440001</v>
      </c>
      <c r="V19" s="418">
        <f>SUMIFS('EPA Export Aggregation'!Y:Y,'EPA Export Aggregation'!$A:$A,$B19,'EPA Export Aggregation'!$D:$D,$A$1)*IF($A19="CH4",About!$D$58,IF($A19="N2O",About!$D$59,1))</f>
        <v>0.1758498361021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17" t="s">
        <v>2220</v>
      </c>
      <c r="B22" s="390" t="s">
        <v>4153</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17" t="s">
        <v>2220</v>
      </c>
      <c r="B30" s="390" t="s">
        <v>4190</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17" t="s">
        <v>2220</v>
      </c>
      <c r="B33" s="390" t="s">
        <v>4167</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0.14329706216140001</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0.16365302387399999</v>
      </c>
      <c r="D79" s="418">
        <f>SUMIFS('EPA Export Aggregation'!G:G,'EPA Export Aggregation'!$A:$A,$B79,'EPA Export Aggregation'!$D:$D,$A$1)*IF($A79="CH4",About!$D$58,IF($A79="N2O",About!$D$59,1))</f>
        <v>0.19341489024</v>
      </c>
      <c r="E79" s="418">
        <f>SUMIFS('EPA Export Aggregation'!H:H,'EPA Export Aggregation'!$A:$A,$B79,'EPA Export Aggregation'!$D:$D,$A$1)*IF($A79="CH4",About!$D$58,IF($A79="N2O",About!$D$59,1))</f>
        <v>0.18037930320000001</v>
      </c>
      <c r="F79" s="418">
        <f>SUMIFS('EPA Export Aggregation'!I:I,'EPA Export Aggregation'!$A:$A,$B79,'EPA Export Aggregation'!$D:$D,$A$1)*IF($A79="CH4",About!$D$58,IF($A79="N2O",About!$D$59,1))</f>
        <v>0.1935695616</v>
      </c>
      <c r="G79" s="418">
        <f>SUMIFS('EPA Export Aggregation'!J:J,'EPA Export Aggregation'!$A:$A,$B79,'EPA Export Aggregation'!$D:$D,$A$1)*IF($A79="CH4",About!$D$58,IF($A79="N2O",About!$D$59,1))</f>
        <v>0.2058774528</v>
      </c>
      <c r="H79" s="418">
        <f>SUMIFS('EPA Export Aggregation'!K:K,'EPA Export Aggregation'!$A:$A,$B79,'EPA Export Aggregation'!$D:$D,$A$1)*IF($A79="CH4",About!$D$58,IF($A79="N2O",About!$D$59,1))</f>
        <v>0.18923382720000001</v>
      </c>
      <c r="I79" s="418">
        <f>SUMIFS('EPA Export Aggregation'!L:L,'EPA Export Aggregation'!$A:$A,$B79,'EPA Export Aggregation'!$D:$D,$A$1)*IF($A79="CH4",About!$D$58,IF($A79="N2O",About!$D$59,1))</f>
        <v>0.19931338128000001</v>
      </c>
      <c r="J79" s="418">
        <f>SUMIFS('EPA Export Aggregation'!M:M,'EPA Export Aggregation'!$A:$A,$B79,'EPA Export Aggregation'!$D:$D,$A$1)*IF($A79="CH4",About!$D$58,IF($A79="N2O",About!$D$59,1))</f>
        <v>0.23496883199999999</v>
      </c>
      <c r="K79" s="418">
        <f>SUMIFS('EPA Export Aggregation'!N:N,'EPA Export Aggregation'!$A:$A,$B79,'EPA Export Aggregation'!$D:$D,$A$1)*IF($A79="CH4",About!$D$58,IF($A79="N2O",About!$D$59,1))</f>
        <v>0.264339936</v>
      </c>
      <c r="L79" s="418">
        <f>SUMIFS('EPA Export Aggregation'!O:O,'EPA Export Aggregation'!$A:$A,$B79,'EPA Export Aggregation'!$D:$D,$A$1)*IF($A79="CH4",About!$D$58,IF($A79="N2O",About!$D$59,1))</f>
        <v>0.32039555184000001</v>
      </c>
      <c r="M79" s="418">
        <f>SUMIFS('EPA Export Aggregation'!P:P,'EPA Export Aggregation'!$A:$A,$B79,'EPA Export Aggregation'!$D:$D,$A$1)*IF($A79="CH4",About!$D$58,IF($A79="N2O",About!$D$59,1))</f>
        <v>0.26198007028199999</v>
      </c>
      <c r="N79" s="418">
        <f>SUMIFS('EPA Export Aggregation'!Q:Q,'EPA Export Aggregation'!$A:$A,$B79,'EPA Export Aggregation'!$D:$D,$A$1)*IF($A79="CH4",About!$D$58,IF($A79="N2O",About!$D$59,1))</f>
        <v>0.27835760899200002</v>
      </c>
      <c r="O79" s="418">
        <f>SUMIFS('EPA Export Aggregation'!R:R,'EPA Export Aggregation'!$A:$A,$B79,'EPA Export Aggregation'!$D:$D,$A$1)*IF($A79="CH4",About!$D$58,IF($A79="N2O",About!$D$59,1))</f>
        <v>0.19184265816599999</v>
      </c>
      <c r="P79" s="418">
        <f>SUMIFS('EPA Export Aggregation'!S:S,'EPA Export Aggregation'!$A:$A,$B79,'EPA Export Aggregation'!$D:$D,$A$1)*IF($A79="CH4",About!$D$58,IF($A79="N2O",About!$D$59,1))</f>
        <v>0.13137549936599999</v>
      </c>
      <c r="Q79" s="418">
        <f>SUMIFS('EPA Export Aggregation'!T:T,'EPA Export Aggregation'!$A:$A,$B79,'EPA Export Aggregation'!$D:$D,$A$1)*IF($A79="CH4",About!$D$58,IF($A79="N2O",About!$D$59,1))</f>
        <v>0.191416219833</v>
      </c>
      <c r="R79" s="418">
        <f>SUMIFS('EPA Export Aggregation'!U:U,'EPA Export Aggregation'!$A:$A,$B79,'EPA Export Aggregation'!$D:$D,$A$1)*IF($A79="CH4",About!$D$58,IF($A79="N2O",About!$D$59,1))</f>
        <v>0.16402669356899999</v>
      </c>
      <c r="S79" s="418">
        <f>SUMIFS('EPA Export Aggregation'!V:V,'EPA Export Aggregation'!$A:$A,$B79,'EPA Export Aggregation'!$D:$D,$A$1)*IF($A79="CH4",About!$D$58,IF($A79="N2O",About!$D$59,1))</f>
        <v>0.14672218701299999</v>
      </c>
      <c r="T79" s="418">
        <f>SUMIFS('EPA Export Aggregation'!W:W,'EPA Export Aggregation'!$A:$A,$B79,'EPA Export Aggregation'!$D:$D,$A$1)*IF($A79="CH4",About!$D$58,IF($A79="N2O",About!$D$59,1))</f>
        <v>0.13872648455700001</v>
      </c>
      <c r="U79" s="418">
        <f>SUMIFS('EPA Export Aggregation'!X:X,'EPA Export Aggregation'!$A:$A,$B79,'EPA Export Aggregation'!$D:$D,$A$1)*IF($A79="CH4",About!$D$58,IF($A79="N2O",About!$D$59,1))</f>
        <v>7.7145095109E-2</v>
      </c>
      <c r="V79" s="418">
        <f>SUMIFS('EPA Export Aggregation'!Y:Y,'EPA Export Aggregation'!$A:$A,$B79,'EPA Export Aggregation'!$D:$D,$A$1)*IF($A79="CH4",About!$D$58,IF($A79="N2O",About!$D$59,1))</f>
        <v>4.9219632252000003E-2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2024-08-13T17:34:22Z</dcterms:modified>
</cp:coreProperties>
</file>