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32442690-CE4F-476A-A1E1-3B3F631E3553}"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H7" i="28" s="1"/>
  <c r="E3" i="24"/>
  <c r="BQ3" i="24"/>
  <c r="J23" i="26"/>
  <c r="K23" i="26" s="1"/>
  <c r="P4" i="28"/>
  <c r="AF4" i="28"/>
  <c r="P5" i="28"/>
  <c r="P6" i="28"/>
  <c r="H8" i="28"/>
  <c r="P9" i="28"/>
  <c r="P10" i="28"/>
  <c r="X10" i="28"/>
  <c r="S12" i="28"/>
  <c r="AF13" i="28"/>
  <c r="G17" i="28"/>
  <c r="Z17" i="28"/>
  <c r="G21" i="28"/>
  <c r="P22" i="28"/>
  <c r="P24" i="28"/>
  <c r="G27" i="28"/>
  <c r="P28" i="28"/>
  <c r="G29" i="28"/>
  <c r="X32" i="28"/>
  <c r="P34" i="28"/>
  <c r="G39" i="28"/>
  <c r="H41" i="28"/>
  <c r="N42" i="28"/>
  <c r="O44" i="28"/>
  <c r="AB48" i="28"/>
  <c r="F58" i="28"/>
  <c r="M61" i="28"/>
  <c r="F3" i="24"/>
  <c r="K5" i="23" s="1"/>
  <c r="L5" i="23" s="1"/>
  <c r="J30" i="19" s="1"/>
  <c r="AL3" i="24"/>
  <c r="BR3" i="24"/>
  <c r="O24" i="26"/>
  <c r="P24" i="26" s="1"/>
  <c r="Q4" i="28"/>
  <c r="I5" i="28"/>
  <c r="Q5" i="28"/>
  <c r="Y5" i="28"/>
  <c r="AG5" i="28"/>
  <c r="I6" i="28"/>
  <c r="I7" i="28"/>
  <c r="Y7" i="28"/>
  <c r="AG7" i="28"/>
  <c r="I8" i="28"/>
  <c r="Q8" i="28"/>
  <c r="AG8" i="28"/>
  <c r="Q9" i="28"/>
  <c r="AG9" i="28"/>
  <c r="I10" i="28"/>
  <c r="Q10" i="28"/>
  <c r="AG10" i="28"/>
  <c r="I11" i="28"/>
  <c r="Y11" i="28"/>
  <c r="J12" i="28"/>
  <c r="T12" i="28"/>
  <c r="J13" i="28"/>
  <c r="V13" i="28"/>
  <c r="AH13" i="28"/>
  <c r="H15" i="28"/>
  <c r="R16" i="28"/>
  <c r="AE17" i="28"/>
  <c r="R18" i="28"/>
  <c r="H19" i="28"/>
  <c r="AE19" i="28"/>
  <c r="H21" i="28"/>
  <c r="H23" i="28"/>
  <c r="AE23" i="28"/>
  <c r="R24" i="28"/>
  <c r="H25" i="28"/>
  <c r="AE25" i="28"/>
  <c r="H27" i="28"/>
  <c r="H29" i="28"/>
  <c r="AE29" i="28"/>
  <c r="R30" i="28"/>
  <c r="H31" i="28"/>
  <c r="AH31"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AE78" i="28"/>
  <c r="W78" i="28"/>
  <c r="O78" i="28"/>
  <c r="G78" i="28"/>
  <c r="AE77" i="28"/>
  <c r="W77" i="28"/>
  <c r="O77" i="28"/>
  <c r="AE76" i="28"/>
  <c r="W76" i="28"/>
  <c r="O76" i="28"/>
  <c r="G76" i="28"/>
  <c r="AE75" i="28"/>
  <c r="W75" i="28"/>
  <c r="O75" i="28"/>
  <c r="AE74" i="28"/>
  <c r="W74" i="28"/>
  <c r="O74" i="28"/>
  <c r="G74" i="28"/>
  <c r="AE73" i="28"/>
  <c r="W73" i="28"/>
  <c r="O73" i="28"/>
  <c r="AE72" i="28"/>
  <c r="W72" i="28"/>
  <c r="O72" i="28"/>
  <c r="G72" i="28"/>
  <c r="AE71" i="28"/>
  <c r="W71" i="28"/>
  <c r="O71" i="28"/>
  <c r="AE70" i="28"/>
  <c r="W70" i="28"/>
  <c r="O70" i="28"/>
  <c r="G70" i="28"/>
  <c r="AE69" i="28"/>
  <c r="W69" i="28"/>
  <c r="O69" i="28"/>
  <c r="AE68" i="28"/>
  <c r="W68" i="28"/>
  <c r="O68" i="28"/>
  <c r="G68" i="28"/>
  <c r="AE67" i="28"/>
  <c r="W67" i="28"/>
  <c r="O67" i="28"/>
  <c r="AE66" i="28"/>
  <c r="AD87" i="28"/>
  <c r="V87" i="28"/>
  <c r="N87" i="28"/>
  <c r="F87" i="28"/>
  <c r="AD86" i="28"/>
  <c r="V86" i="28"/>
  <c r="F86" i="28"/>
  <c r="AD85" i="28"/>
  <c r="V85" i="28"/>
  <c r="N85" i="28"/>
  <c r="F85" i="28"/>
  <c r="AD84" i="28"/>
  <c r="V84" i="28"/>
  <c r="F84" i="28"/>
  <c r="AD83" i="28"/>
  <c r="V83" i="28"/>
  <c r="N83" i="28"/>
  <c r="F83" i="28"/>
  <c r="AD82" i="28"/>
  <c r="V82" i="28"/>
  <c r="F82" i="28"/>
  <c r="AD81" i="28"/>
  <c r="V81" i="28"/>
  <c r="N81" i="28"/>
  <c r="F81" i="28"/>
  <c r="AD80" i="28"/>
  <c r="V80" i="28"/>
  <c r="F80" i="28"/>
  <c r="AD79" i="28"/>
  <c r="V79" i="28"/>
  <c r="N79" i="28"/>
  <c r="F79" i="28"/>
  <c r="AD78" i="28"/>
  <c r="V78" i="28"/>
  <c r="F78" i="28"/>
  <c r="AD77" i="28"/>
  <c r="V77" i="28"/>
  <c r="N77" i="28"/>
  <c r="F77" i="28"/>
  <c r="AD76" i="28"/>
  <c r="V76" i="28"/>
  <c r="F76" i="28"/>
  <c r="AD75" i="28"/>
  <c r="V75" i="28"/>
  <c r="N75" i="28"/>
  <c r="F75" i="28"/>
  <c r="AD74" i="28"/>
  <c r="V74" i="28"/>
  <c r="F74" i="28"/>
  <c r="AD73" i="28"/>
  <c r="V73" i="28"/>
  <c r="N73" i="28"/>
  <c r="F73" i="28"/>
  <c r="AD72" i="28"/>
  <c r="V72" i="28"/>
  <c r="F72" i="28"/>
  <c r="AD71" i="28"/>
  <c r="V71" i="28"/>
  <c r="N71" i="28"/>
  <c r="F71" i="28"/>
  <c r="AD70" i="28"/>
  <c r="V70" i="28"/>
  <c r="F70" i="28"/>
  <c r="AD69" i="28"/>
  <c r="V69" i="28"/>
  <c r="N69" i="28"/>
  <c r="F69" i="28"/>
  <c r="AD68" i="28"/>
  <c r="V68" i="28"/>
  <c r="F68" i="28"/>
  <c r="AD67" i="28"/>
  <c r="V67" i="28"/>
  <c r="N67" i="28"/>
  <c r="F67" i="28"/>
  <c r="AD66" i="28"/>
  <c r="AC87" i="28"/>
  <c r="M87" i="28"/>
  <c r="E87" i="28"/>
  <c r="AC86" i="28"/>
  <c r="U86" i="28"/>
  <c r="M86" i="28"/>
  <c r="E86" i="28"/>
  <c r="AC85" i="28"/>
  <c r="M85" i="28"/>
  <c r="E85" i="28"/>
  <c r="AC84" i="28"/>
  <c r="U84" i="28"/>
  <c r="M84" i="28"/>
  <c r="E84" i="28"/>
  <c r="AC83" i="28"/>
  <c r="M83" i="28"/>
  <c r="E83" i="28"/>
  <c r="AC82" i="28"/>
  <c r="U82" i="28"/>
  <c r="M82" i="28"/>
  <c r="E82" i="28"/>
  <c r="AC81" i="28"/>
  <c r="M81" i="28"/>
  <c r="E81" i="28"/>
  <c r="AC80" i="28"/>
  <c r="U80" i="28"/>
  <c r="M80" i="28"/>
  <c r="E80" i="28"/>
  <c r="AC79" i="28"/>
  <c r="M79" i="28"/>
  <c r="E79" i="28"/>
  <c r="AC78" i="28"/>
  <c r="U78" i="28"/>
  <c r="M78" i="28"/>
  <c r="E78" i="28"/>
  <c r="AC77" i="28"/>
  <c r="M77" i="28"/>
  <c r="E77" i="28"/>
  <c r="AC76" i="28"/>
  <c r="U76" i="28"/>
  <c r="M76" i="28"/>
  <c r="E76" i="28"/>
  <c r="AC75" i="28"/>
  <c r="M75" i="28"/>
  <c r="E75" i="28"/>
  <c r="AC74" i="28"/>
  <c r="U74" i="28"/>
  <c r="M74" i="28"/>
  <c r="E74" i="28"/>
  <c r="AC73" i="28"/>
  <c r="M73" i="28"/>
  <c r="E73" i="28"/>
  <c r="AC72" i="28"/>
  <c r="U72" i="28"/>
  <c r="M72" i="28"/>
  <c r="E72" i="28"/>
  <c r="AC71" i="28"/>
  <c r="M71" i="28"/>
  <c r="E71" i="28"/>
  <c r="AC70" i="28"/>
  <c r="U70" i="28"/>
  <c r="M70" i="28"/>
  <c r="E70" i="28"/>
  <c r="AC69" i="28"/>
  <c r="M69" i="28"/>
  <c r="E69" i="28"/>
  <c r="AC68" i="28"/>
  <c r="U68" i="28"/>
  <c r="M68" i="28"/>
  <c r="E68" i="28"/>
  <c r="AC67" i="28"/>
  <c r="M67" i="28"/>
  <c r="E67" i="28"/>
  <c r="AC66" i="28"/>
  <c r="AB87" i="28"/>
  <c r="T87" i="28"/>
  <c r="L87" i="28"/>
  <c r="D87" i="28"/>
  <c r="T86" i="28"/>
  <c r="L86" i="28"/>
  <c r="D86" i="28"/>
  <c r="AB85" i="28"/>
  <c r="T85" i="28"/>
  <c r="L85" i="28"/>
  <c r="D85" i="28"/>
  <c r="T84" i="28"/>
  <c r="L84" i="28"/>
  <c r="D84" i="28"/>
  <c r="AB83" i="28"/>
  <c r="T83" i="28"/>
  <c r="L83" i="28"/>
  <c r="D83" i="28"/>
  <c r="T82" i="28"/>
  <c r="L82" i="28"/>
  <c r="D82" i="28"/>
  <c r="AB81" i="28"/>
  <c r="T81" i="28"/>
  <c r="L81" i="28"/>
  <c r="D81" i="28"/>
  <c r="T80" i="28"/>
  <c r="L80" i="28"/>
  <c r="D80" i="28"/>
  <c r="AB79" i="28"/>
  <c r="T79" i="28"/>
  <c r="L79" i="28"/>
  <c r="D79" i="28"/>
  <c r="T78" i="28"/>
  <c r="L78" i="28"/>
  <c r="D78" i="28"/>
  <c r="AB77" i="28"/>
  <c r="T77" i="28"/>
  <c r="L77" i="28"/>
  <c r="D77" i="28"/>
  <c r="T76" i="28"/>
  <c r="L76" i="28"/>
  <c r="D76" i="28"/>
  <c r="AB75" i="28"/>
  <c r="T75" i="28"/>
  <c r="L75" i="28"/>
  <c r="D75" i="28"/>
  <c r="T74" i="28"/>
  <c r="L74" i="28"/>
  <c r="D74" i="28"/>
  <c r="AB73" i="28"/>
  <c r="T73" i="28"/>
  <c r="L73" i="28"/>
  <c r="D73" i="28"/>
  <c r="T72" i="28"/>
  <c r="L72" i="28"/>
  <c r="D72" i="28"/>
  <c r="AB71" i="28"/>
  <c r="T71" i="28"/>
  <c r="L71" i="28"/>
  <c r="D71" i="28"/>
  <c r="T70" i="28"/>
  <c r="L70" i="28"/>
  <c r="D70" i="28"/>
  <c r="AB69" i="28"/>
  <c r="T69" i="28"/>
  <c r="L69" i="28"/>
  <c r="D69" i="28"/>
  <c r="T68" i="28"/>
  <c r="L68" i="28"/>
  <c r="D68" i="28"/>
  <c r="AB67" i="28"/>
  <c r="T67" i="28"/>
  <c r="L67" i="28"/>
  <c r="D67" i="28"/>
  <c r="AA87" i="28"/>
  <c r="AA85" i="28"/>
  <c r="H85" i="28"/>
  <c r="Q84" i="28"/>
  <c r="AA83" i="28"/>
  <c r="H83" i="28"/>
  <c r="Q82" i="28"/>
  <c r="H81" i="28"/>
  <c r="Q80" i="28"/>
  <c r="AA79" i="28"/>
  <c r="H79" i="28"/>
  <c r="Q78" i="28"/>
  <c r="AA77" i="28"/>
  <c r="H77" i="28"/>
  <c r="AA75" i="28"/>
  <c r="H75" i="28"/>
  <c r="Q74" i="28"/>
  <c r="AA73" i="28"/>
  <c r="H73" i="28"/>
  <c r="Q72" i="28"/>
  <c r="AA71" i="28"/>
  <c r="Q70" i="28"/>
  <c r="AA69" i="28"/>
  <c r="H69" i="28"/>
  <c r="Q68" i="28"/>
  <c r="AA67" i="28"/>
  <c r="H67" i="28"/>
  <c r="W66" i="28"/>
  <c r="G66" i="28"/>
  <c r="AE65" i="28"/>
  <c r="W65" i="28"/>
  <c r="O65" i="28"/>
  <c r="S87" i="28"/>
  <c r="Y85" i="28"/>
  <c r="C85" i="28"/>
  <c r="Y83" i="28"/>
  <c r="C83" i="28"/>
  <c r="P82" i="28"/>
  <c r="Y81" i="28"/>
  <c r="C81" i="28"/>
  <c r="P80" i="28"/>
  <c r="Y79" i="28"/>
  <c r="P78" i="28"/>
  <c r="Y77" i="28"/>
  <c r="C77" i="28"/>
  <c r="P76" i="28"/>
  <c r="Y75" i="28"/>
  <c r="C75" i="28"/>
  <c r="P74" i="28"/>
  <c r="C73" i="28"/>
  <c r="P72" i="28"/>
  <c r="Y71" i="28"/>
  <c r="C71" i="28"/>
  <c r="P70" i="28"/>
  <c r="Y69" i="28"/>
  <c r="C69" i="28"/>
  <c r="Y67" i="28"/>
  <c r="C67" i="28"/>
  <c r="V66" i="28"/>
  <c r="N66" i="28"/>
  <c r="F66" i="28"/>
  <c r="AD65" i="28"/>
  <c r="K87" i="28"/>
  <c r="AG84" i="28"/>
  <c r="K84" i="28"/>
  <c r="X83" i="28"/>
  <c r="AG82" i="28"/>
  <c r="K82" i="28"/>
  <c r="X81" i="28"/>
  <c r="AG80" i="28"/>
  <c r="X79" i="28"/>
  <c r="AG78" i="28"/>
  <c r="K78" i="28"/>
  <c r="X77" i="28"/>
  <c r="AG76" i="28"/>
  <c r="K76" i="28"/>
  <c r="X75" i="28"/>
  <c r="K74" i="28"/>
  <c r="X73" i="28"/>
  <c r="AG72" i="28"/>
  <c r="K72" i="28"/>
  <c r="X71" i="28"/>
  <c r="AG70" i="28"/>
  <c r="K70"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R28" i="28"/>
  <c r="AE21" i="28"/>
  <c r="AE15" i="28"/>
  <c r="AG11" i="28"/>
  <c r="Y9" i="28"/>
  <c r="Q7" i="28"/>
  <c r="Y4" i="28"/>
  <c r="AE54" i="28"/>
  <c r="N35" i="28"/>
  <c r="P26" i="28"/>
  <c r="Z15" i="28"/>
  <c r="AF8" i="28"/>
  <c r="AB32" i="28"/>
  <c r="R26" i="28"/>
  <c r="R20" i="28"/>
  <c r="R14" i="28"/>
  <c r="Q11" i="28"/>
  <c r="I9" i="28"/>
  <c r="Y6" i="28"/>
  <c r="V47" i="28"/>
  <c r="W33" i="28"/>
  <c r="Z23" i="28"/>
  <c r="S13" i="28"/>
  <c r="X5"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H71" i="28"/>
  <c r="O66" i="28"/>
  <c r="P84" i="28"/>
  <c r="C79" i="28"/>
  <c r="Y73" i="28"/>
  <c r="P68" i="28"/>
  <c r="X85" i="28"/>
  <c r="K80" i="28"/>
  <c r="AG74" i="28"/>
  <c r="X69" i="28"/>
  <c r="X4" i="28"/>
  <c r="X8" i="28"/>
  <c r="AD12" i="28"/>
  <c r="M43" i="28"/>
  <c r="AB31" i="28"/>
  <c r="Z21" i="28"/>
  <c r="AF10" i="28"/>
  <c r="H6"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F1" i="28"/>
  <c r="H1" i="28"/>
  <c r="P1" i="28"/>
  <c r="AA1" i="28"/>
  <c r="S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<sst xmlns="http://schemas.openxmlformats.org/spreadsheetml/2006/main" count="35244" uniqueCount="4350">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</sst>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3917</v>
      </c>
      <c r="C1" s="432">
        <v>45485</v>
      </c>
      <c r="G1" s="433" t="s">
        <v>3919</v>
      </c>
      <c r="H1" s="433" t="s">
        <v>3920</v>
      </c>
    </row>
    <row r="2" spans="1:8" x14ac:dyDescent="0.75">
      <c r="B2" t="str">
        <f>_xlfn.XLOOKUP(B1,H:H,G:G,0,0,1)</f>
        <v>WV</v>
      </c>
      <c r="C2" t="str">
        <f>_xlfn.XLOOKUP(B2,G:G, H:H, 0,0,1)</f>
        <v>West Virginia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West Virginia.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-43%.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West Virginia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PV:**West Virginia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Wind:**West Virginia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West Virginia.</v>
      </c>
      <c r="L9" s="2" t="str">
        <f>J9&amp;K9</f>
        <v>**Description:** This policy prevents new capacity of the selected type(s) from being built or deployed.  // **Guidance for setting values:**No new coal is planned in West Virginia.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5"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West Virginia</v>
      </c>
      <c r="B3" s="394">
        <f>ROUND(SUMIFS(B$4:B$54, $A$4:$A$54, $A$3),0)</f>
        <v>38944</v>
      </c>
      <c r="C3" s="395">
        <f t="shared" ref="C3" si="0">ROUND(SUMIFS(C$4:C$54, $A$4:$A$54, $A$3),0)</f>
        <v>39</v>
      </c>
      <c r="D3" s="394">
        <f>SUMIFS(D$4:D$54, $A$4:$A$54, $A$3)</f>
        <v>0</v>
      </c>
      <c r="E3" s="394">
        <f>SUMIFS(E$4:E$54, $A$4:$A$54, $A$3)</f>
        <v>489533.00000000099</v>
      </c>
      <c r="F3" s="396">
        <f>ROUND(SUMIFS(F$4:F$54,$A$4:$A$54,$A$3)*100,0)</f>
        <v>0</v>
      </c>
      <c r="G3" s="177">
        <f>SUMIFS(G$4:G$54, $A$4:$A$54, $A$3)</f>
        <v>53754335</v>
      </c>
      <c r="H3" s="177">
        <f>SUMIFS(H$4:H$54, $A$4:$A$54, $A$3)</f>
        <v>30527357</v>
      </c>
      <c r="I3" s="396">
        <f>ROUND(SUMIFS(I$4:I$54,$A$4:$A$54,$A$3)*100,0)</f>
        <v>-43</v>
      </c>
      <c r="J3" s="396">
        <f>ROUND(SUMIFS(J$4:J$54, $A$4:$A$54, $A$3),0)</f>
        <v>4044</v>
      </c>
      <c r="K3" s="177">
        <f t="shared" ref="K3:AI3" si="1">ROUND(SUMIFS(K$4:K$54, $A$4:$A$54, $A$3),0)</f>
        <v>1471</v>
      </c>
      <c r="L3" s="396">
        <f t="shared" si="1"/>
        <v>1934</v>
      </c>
      <c r="M3" s="177">
        <f t="shared" si="1"/>
        <v>8850</v>
      </c>
      <c r="N3" s="177">
        <f t="shared" si="1"/>
        <v>0</v>
      </c>
      <c r="O3" s="177">
        <f t="shared" si="1"/>
        <v>0</v>
      </c>
      <c r="P3" s="177">
        <f t="shared" si="1"/>
        <v>0</v>
      </c>
      <c r="Q3" s="177">
        <f t="shared" si="1"/>
        <v>0</v>
      </c>
      <c r="R3" s="177">
        <f t="shared" si="1"/>
        <v>0</v>
      </c>
      <c r="S3" s="396">
        <f t="shared" si="1"/>
        <v>0</v>
      </c>
      <c r="T3" s="177">
        <f t="shared" si="1"/>
        <v>12568</v>
      </c>
      <c r="U3" s="177">
        <f t="shared" si="1"/>
        <v>0</v>
      </c>
      <c r="V3" s="177">
        <f t="shared" si="1"/>
        <v>0</v>
      </c>
      <c r="W3" s="177">
        <f t="shared" si="1"/>
        <v>238</v>
      </c>
      <c r="X3" s="177">
        <f t="shared" si="1"/>
        <v>686</v>
      </c>
      <c r="Y3" s="177">
        <f t="shared" si="1"/>
        <v>0</v>
      </c>
      <c r="Z3" s="177">
        <f t="shared" si="1"/>
        <v>0</v>
      </c>
      <c r="AA3" s="177">
        <f t="shared" si="1"/>
        <v>3</v>
      </c>
      <c r="AB3" s="177">
        <f t="shared" si="1"/>
        <v>0</v>
      </c>
      <c r="AC3" s="177">
        <f t="shared" si="1"/>
        <v>11</v>
      </c>
      <c r="AD3" s="177">
        <f t="shared" si="1"/>
        <v>1093</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266</v>
      </c>
      <c r="AQ3" s="396">
        <f t="shared" si="3"/>
        <v>1766107</v>
      </c>
      <c r="AR3" s="396">
        <f>ROUND(SUMIFS(AR$4:AR$54,$A$4:$A$54,$A$3),2)</f>
        <v>15.06</v>
      </c>
      <c r="AS3" s="177">
        <f>SUMIFS(AS$4:AS$54, $A$4:$A$54, $A$3)</f>
        <v>96089170000000</v>
      </c>
      <c r="AT3" s="177">
        <f t="shared" ref="AT3:BH3" si="4">SUMIFS(AT$4:AT$54, $A$4:$A$54, $A$3)</f>
        <v>679942693936632</v>
      </c>
      <c r="AU3" s="177">
        <f t="shared" si="4"/>
        <v>0</v>
      </c>
      <c r="AV3" s="177">
        <f t="shared" si="4"/>
        <v>0</v>
      </c>
      <c r="AW3" s="177">
        <f t="shared" si="4"/>
        <v>16337037907164.4</v>
      </c>
      <c r="AX3" s="177">
        <f t="shared" si="4"/>
        <v>1842381902000000</v>
      </c>
      <c r="AY3" s="177">
        <f t="shared" si="4"/>
        <v>0</v>
      </c>
      <c r="AZ3" s="177">
        <f t="shared" si="4"/>
        <v>0</v>
      </c>
      <c r="BA3" s="177">
        <f t="shared" si="4"/>
        <v>101826525424318</v>
      </c>
      <c r="BB3" s="177">
        <f t="shared" si="4"/>
        <v>1921369077516590</v>
      </c>
      <c r="BC3" s="177">
        <f t="shared" si="4"/>
        <v>1450456277910.52</v>
      </c>
      <c r="BD3" s="177">
        <f t="shared" si="4"/>
        <v>3911164114530.54</v>
      </c>
      <c r="BE3" s="177">
        <f t="shared" si="4"/>
        <v>22326614798711.801</v>
      </c>
      <c r="BF3" s="177">
        <f t="shared" si="4"/>
        <v>2162254994376180</v>
      </c>
      <c r="BG3" s="177">
        <f t="shared" si="4"/>
        <v>11176406904019.801</v>
      </c>
      <c r="BH3" s="177">
        <f t="shared" si="4"/>
        <v>114122722578882</v>
      </c>
      <c r="BI3" s="177">
        <f>ROUND(SUMIFS(BI$4:BI$54,$A$4:$A$54,$A$3),2)</f>
        <v>94.37</v>
      </c>
      <c r="BJ3" s="177">
        <f t="shared" ref="BJ3:BP3" si="5">ROUND(SUMIFS(BJ$4:BJ$54,$A$4:$A$54,$A$3),2)</f>
        <v>35.39</v>
      </c>
      <c r="BK3" s="177">
        <f t="shared" si="5"/>
        <v>0</v>
      </c>
      <c r="BL3" s="177">
        <f t="shared" si="5"/>
        <v>0</v>
      </c>
      <c r="BM3" s="177">
        <f t="shared" si="5"/>
        <v>73.17</v>
      </c>
      <c r="BN3" s="177">
        <f t="shared" si="5"/>
        <v>85.21</v>
      </c>
      <c r="BO3" s="177">
        <f t="shared" si="5"/>
        <v>0</v>
      </c>
      <c r="BP3" s="396">
        <f t="shared" si="5"/>
        <v>0</v>
      </c>
      <c r="BQ3" s="396">
        <f t="shared" ref="BQ3:BR3" si="6">ROUND(SUMIFS(BQ$4:BQ$54,$A$4:$A$54,$A$3)*100,0)</f>
        <v>5</v>
      </c>
      <c r="BR3" s="396">
        <f t="shared" si="6"/>
        <v>5</v>
      </c>
      <c r="BS3" s="396">
        <f>ROUND(SUMIFS(BS$4:BS$54,$A$4:$A$54,$A$3)*100,0)</f>
        <v>39</v>
      </c>
      <c r="BT3" s="396">
        <f>ROUND(SUMIFS(BT$4:BT$54,$A$4:$A$54,$A$3)*100,0)</f>
        <v>36</v>
      </c>
      <c r="BU3" s="396">
        <f t="shared" ref="BU3:CH3" si="7">ROUND(SUMIFS(BU$4:BU$54,$A$4:$A$54,$A$3)*100,0)</f>
        <v>57</v>
      </c>
      <c r="BV3" s="396">
        <f t="shared" si="7"/>
        <v>69</v>
      </c>
      <c r="BW3" s="396">
        <f t="shared" si="7"/>
        <v>19</v>
      </c>
      <c r="BX3" s="396">
        <f t="shared" si="7"/>
        <v>24</v>
      </c>
      <c r="BY3" s="396">
        <f t="shared" si="7"/>
        <v>59</v>
      </c>
      <c r="BZ3" s="396">
        <f>ROUND(SUMIFS(BZ$4:BZ$54,$A$4:$A$54,$A$3)*100,0)</f>
        <v>59</v>
      </c>
      <c r="CA3" s="396">
        <f>ROUND(SUMIFS(CA$4:CA$54,$A$4:$A$54,$A$3)*100,0)</f>
        <v>100</v>
      </c>
      <c r="CB3" s="396">
        <f>ROUND(SUMIFS(CB$4:CB$54,$A$4:$A$54,$A$3)*100,0)</f>
        <v>100</v>
      </c>
      <c r="CC3" s="396">
        <f t="shared" si="7"/>
        <v>19</v>
      </c>
      <c r="CD3" s="396">
        <f t="shared" si="7"/>
        <v>24</v>
      </c>
      <c r="CE3" s="396">
        <f t="shared" si="7"/>
        <v>59</v>
      </c>
      <c r="CF3" s="396">
        <f t="shared" si="7"/>
        <v>59</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WV</v>
      </c>
      <c r="C1" s="408">
        <f>SUM(C4:C87)</f>
        <v>103.16958733096612</v>
      </c>
      <c r="D1" s="408">
        <f t="shared" ref="D1:AG1" si="0">SUM(D4:D87)</f>
        <v>95.328436509652803</v>
      </c>
      <c r="E1" s="408">
        <f t="shared" si="0"/>
        <v>98.319090762025397</v>
      </c>
      <c r="F1" s="408">
        <f t="shared" si="0"/>
        <v>98.56566958630151</v>
      </c>
      <c r="G1" s="408">
        <f t="shared" si="0"/>
        <v>106.77264065616049</v>
      </c>
      <c r="H1" s="408">
        <f t="shared" si="0"/>
        <v>105.37994140121309</v>
      </c>
      <c r="I1" s="408">
        <f t="shared" si="0"/>
        <v>108.70413644478613</v>
      </c>
      <c r="J1" s="408">
        <f t="shared" si="0"/>
        <v>114.0939791916839</v>
      </c>
      <c r="K1" s="408">
        <f t="shared" si="0"/>
        <v>115.88222321778593</v>
      </c>
      <c r="L1" s="408">
        <f t="shared" si="0"/>
        <v>119.3856043653372</v>
      </c>
      <c r="M1" s="408">
        <f t="shared" si="0"/>
        <v>116.37413041228469</v>
      </c>
      <c r="N1" s="408">
        <f t="shared" si="0"/>
        <v>106.28387776226238</v>
      </c>
      <c r="O1" s="408">
        <f t="shared" si="0"/>
        <v>118.41194303511463</v>
      </c>
      <c r="P1" s="408">
        <f t="shared" si="0"/>
        <v>115.189062820112</v>
      </c>
      <c r="Q1" s="408">
        <f t="shared" si="0"/>
        <v>113.01713824423751</v>
      </c>
      <c r="R1" s="408">
        <f t="shared" si="0"/>
        <v>114.63723220957161</v>
      </c>
      <c r="S1" s="408">
        <f t="shared" si="0"/>
        <v>115.43000421918356</v>
      </c>
      <c r="T1" s="408">
        <f t="shared" si="0"/>
        <v>116.33929274812228</v>
      </c>
      <c r="U1" s="408">
        <f t="shared" si="0"/>
        <v>112.436526565866</v>
      </c>
      <c r="V1" s="408">
        <f t="shared" si="0"/>
        <v>91.237948885081096</v>
      </c>
      <c r="W1" s="408">
        <f t="shared" si="0"/>
        <v>100.63338519299774</v>
      </c>
      <c r="X1" s="408">
        <f t="shared" si="0"/>
        <v>98.083573817177069</v>
      </c>
      <c r="Y1" s="408">
        <f t="shared" si="0"/>
        <v>93.752692906798018</v>
      </c>
      <c r="Z1" s="408">
        <f t="shared" si="0"/>
        <v>96.632650978848986</v>
      </c>
      <c r="AA1" s="408">
        <f t="shared" si="0"/>
        <v>102.60177411508471</v>
      </c>
      <c r="AB1" s="408">
        <f t="shared" si="0"/>
        <v>95.481803030488422</v>
      </c>
      <c r="AC1" s="408">
        <f t="shared" si="0"/>
        <v>96.008388660658682</v>
      </c>
      <c r="AD1" s="408">
        <f t="shared" si="0"/>
        <v>94.022176797003794</v>
      </c>
      <c r="AE1" s="408">
        <f t="shared" si="0"/>
        <v>92.662873982419512</v>
      </c>
      <c r="AF1" s="408">
        <f t="shared" si="0"/>
        <v>90.25612036385391</v>
      </c>
      <c r="AG1" s="408">
        <f t="shared" si="0"/>
        <v>80.793055017281702</v>
      </c>
      <c r="AH1" s="408">
        <f>SUM(AH4:AH87)</f>
        <v>92.513902678304703</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75">
      <c r="A5" s="412" t="s">
        <v>2220</v>
      </c>
      <c r="B5" s="398" t="s">
        <v>4113</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75">
      <c r="A6" s="412" t="s">
        <v>2220</v>
      </c>
      <c r="B6" s="398" t="s">
        <v>4117</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75">
      <c r="A7" s="412" t="s">
        <v>2220</v>
      </c>
      <c r="B7" s="398" t="s">
        <v>4119</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75">
      <c r="A8" s="412" t="s">
        <v>2220</v>
      </c>
      <c r="B8" s="398" t="s">
        <v>4121</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75">
      <c r="A9" s="412" t="s">
        <v>2220</v>
      </c>
      <c r="B9" s="398" t="s">
        <v>4131</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75">
      <c r="A10" s="412" t="s">
        <v>2220</v>
      </c>
      <c r="B10" s="398" t="s">
        <v>4140</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75">
      <c r="A11" s="412" t="s">
        <v>2220</v>
      </c>
      <c r="B11" s="398" t="s">
        <v>4135</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75">
      <c r="A12" s="412" t="s">
        <v>2220</v>
      </c>
      <c r="B12" s="398" t="s">
        <v>4146</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75">
      <c r="A13" s="412" t="s">
        <v>2220</v>
      </c>
      <c r="B13" s="398" t="s">
        <v>4150</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0.17948438428890001</v>
      </c>
      <c r="D19" s="413">
        <f>SUMIFS('EPA Export Aggregation'!G:G,'EPA Export Aggregation'!$A:$A,$B19,'EPA Export Aggregation'!$D:$D,$A$1)*IF($A19="CH4",About!$D$58,IF($A19="N2O",About!$D$59,1))</f>
        <v>0.23874222063059999</v>
      </c>
      <c r="E19" s="413">
        <f>SUMIFS('EPA Export Aggregation'!H:H,'EPA Export Aggregation'!$A:$A,$B19,'EPA Export Aggregation'!$D:$D,$A$1)*IF($A19="CH4",About!$D$58,IF($A19="N2O",About!$D$59,1))</f>
        <v>0.26887926681239999</v>
      </c>
      <c r="F19" s="413">
        <f>SUMIFS('EPA Export Aggregation'!I:I,'EPA Export Aggregation'!$A:$A,$B19,'EPA Export Aggregation'!$D:$D,$A$1)*IF($A19="CH4",About!$D$58,IF($A19="N2O",About!$D$59,1))</f>
        <v>0.29353220361159998</v>
      </c>
      <c r="G19" s="413">
        <f>SUMIFS('EPA Export Aggregation'!J:J,'EPA Export Aggregation'!$A:$A,$B19,'EPA Export Aggregation'!$D:$D,$A$1)*IF($A19="CH4",About!$D$58,IF($A19="N2O",About!$D$59,1))</f>
        <v>0.29214655502300002</v>
      </c>
      <c r="H19" s="413">
        <f>SUMIFS('EPA Export Aggregation'!K:K,'EPA Export Aggregation'!$A:$A,$B19,'EPA Export Aggregation'!$D:$D,$A$1)*IF($A19="CH4",About!$D$58,IF($A19="N2O",About!$D$59,1))</f>
        <v>0.29074289164700001</v>
      </c>
      <c r="I19" s="413">
        <f>SUMIFS('EPA Export Aggregation'!L:L,'EPA Export Aggregation'!$A:$A,$B19,'EPA Export Aggregation'!$D:$D,$A$1)*IF($A19="CH4",About!$D$58,IF($A19="N2O",About!$D$59,1))</f>
        <v>0.28761932040650001</v>
      </c>
      <c r="J19" s="413">
        <f>SUMIFS('EPA Export Aggregation'!M:M,'EPA Export Aggregation'!$A:$A,$B19,'EPA Export Aggregation'!$D:$D,$A$1)*IF($A19="CH4",About!$D$58,IF($A19="N2O",About!$D$59,1))</f>
        <v>0.28449466485559999</v>
      </c>
      <c r="K19" s="413">
        <f>SUMIFS('EPA Export Aggregation'!N:N,'EPA Export Aggregation'!$A:$A,$B19,'EPA Export Aggregation'!$D:$D,$A$1)*IF($A19="CH4",About!$D$58,IF($A19="N2O",About!$D$59,1))</f>
        <v>0.28642377672239999</v>
      </c>
      <c r="L19" s="413">
        <f>SUMIFS('EPA Export Aggregation'!O:O,'EPA Export Aggregation'!$A:$A,$B19,'EPA Export Aggregation'!$D:$D,$A$1)*IF($A19="CH4",About!$D$58,IF($A19="N2O",About!$D$59,1))</f>
        <v>0.2614817107497</v>
      </c>
      <c r="M19" s="413">
        <f>SUMIFS('EPA Export Aggregation'!P:P,'EPA Export Aggregation'!$A:$A,$B19,'EPA Export Aggregation'!$D:$D,$A$1)*IF($A19="CH4",About!$D$58,IF($A19="N2O",About!$D$59,1))</f>
        <v>0.27880319303540002</v>
      </c>
      <c r="N19" s="413">
        <f>SUMIFS('EPA Export Aggregation'!Q:Q,'EPA Export Aggregation'!$A:$A,$B19,'EPA Export Aggregation'!$D:$D,$A$1)*IF($A19="CH4",About!$D$58,IF($A19="N2O",About!$D$59,1))</f>
        <v>0.28168670117130001</v>
      </c>
      <c r="O19" s="413">
        <f>SUMIFS('EPA Export Aggregation'!R:R,'EPA Export Aggregation'!$A:$A,$B19,'EPA Export Aggregation'!$D:$D,$A$1)*IF($A19="CH4",About!$D$58,IF($A19="N2O",About!$D$59,1))</f>
        <v>0.28873568000909999</v>
      </c>
      <c r="P19" s="413">
        <f>SUMIFS('EPA Export Aggregation'!S:S,'EPA Export Aggregation'!$A:$A,$B19,'EPA Export Aggregation'!$D:$D,$A$1)*IF($A19="CH4",About!$D$58,IF($A19="N2O",About!$D$59,1))</f>
        <v>0.29508187115250001</v>
      </c>
      <c r="Q19" s="413">
        <f>SUMIFS('EPA Export Aggregation'!T:T,'EPA Export Aggregation'!$A:$A,$B19,'EPA Export Aggregation'!$D:$D,$A$1)*IF($A19="CH4",About!$D$58,IF($A19="N2O",About!$D$59,1))</f>
        <v>0.26961564060249998</v>
      </c>
      <c r="R19" s="413">
        <f>SUMIFS('EPA Export Aggregation'!U:U,'EPA Export Aggregation'!$A:$A,$B19,'EPA Export Aggregation'!$D:$D,$A$1)*IF($A19="CH4",About!$D$58,IF($A19="N2O",About!$D$59,1))</f>
        <v>0.27712143766109998</v>
      </c>
      <c r="S19" s="413">
        <f>SUMIFS('EPA Export Aggregation'!V:V,'EPA Export Aggregation'!$A:$A,$B19,'EPA Export Aggregation'!$D:$D,$A$1)*IF($A19="CH4",About!$D$58,IF($A19="N2O",About!$D$59,1))</f>
        <v>0.26047535533589999</v>
      </c>
      <c r="T19" s="413">
        <f>SUMIFS('EPA Export Aggregation'!W:W,'EPA Export Aggregation'!$A:$A,$B19,'EPA Export Aggregation'!$D:$D,$A$1)*IF($A19="CH4",About!$D$58,IF($A19="N2O",About!$D$59,1))</f>
        <v>0.2753003967405</v>
      </c>
      <c r="U19" s="413">
        <f>SUMIFS('EPA Export Aggregation'!X:X,'EPA Export Aggregation'!$A:$A,$B19,'EPA Export Aggregation'!$D:$D,$A$1)*IF($A19="CH4",About!$D$58,IF($A19="N2O",About!$D$59,1))</f>
        <v>0.27551391807440001</v>
      </c>
      <c r="V19" s="413">
        <f>SUMIFS('EPA Export Aggregation'!Y:Y,'EPA Export Aggregation'!$A:$A,$B19,'EPA Export Aggregation'!$D:$D,$A$1)*IF($A19="CH4",About!$D$58,IF($A19="N2O",About!$D$59,1))</f>
        <v>0.1758498361021</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75">
      <c r="A22" s="412" t="s">
        <v>2220</v>
      </c>
      <c r="B22" s="398" t="s">
        <v>4144</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75">
      <c r="A30" s="412" t="s">
        <v>2220</v>
      </c>
      <c r="B30" s="398" t="s">
        <v>4181</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75">
      <c r="A33" s="412" t="s">
        <v>2220</v>
      </c>
      <c r="B33" s="398" t="s">
        <v>4158</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0.14329706216140001</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0.16365302387399999</v>
      </c>
      <c r="D79" s="413">
        <f>SUMIFS('EPA Export Aggregation'!G:G,'EPA Export Aggregation'!$A:$A,$B79,'EPA Export Aggregation'!$D:$D,$A$1)*IF($A79="CH4",About!$D$58,IF($A79="N2O",About!$D$59,1))</f>
        <v>0.19341489024</v>
      </c>
      <c r="E79" s="413">
        <f>SUMIFS('EPA Export Aggregation'!H:H,'EPA Export Aggregation'!$A:$A,$B79,'EPA Export Aggregation'!$D:$D,$A$1)*IF($A79="CH4",About!$D$58,IF($A79="N2O",About!$D$59,1))</f>
        <v>0.18037930320000001</v>
      </c>
      <c r="F79" s="413">
        <f>SUMIFS('EPA Export Aggregation'!I:I,'EPA Export Aggregation'!$A:$A,$B79,'EPA Export Aggregation'!$D:$D,$A$1)*IF($A79="CH4",About!$D$58,IF($A79="N2O",About!$D$59,1))</f>
        <v>0.1935695616</v>
      </c>
      <c r="G79" s="413">
        <f>SUMIFS('EPA Export Aggregation'!J:J,'EPA Export Aggregation'!$A:$A,$B79,'EPA Export Aggregation'!$D:$D,$A$1)*IF($A79="CH4",About!$D$58,IF($A79="N2O",About!$D$59,1))</f>
        <v>0.2058774528</v>
      </c>
      <c r="H79" s="413">
        <f>SUMIFS('EPA Export Aggregation'!K:K,'EPA Export Aggregation'!$A:$A,$B79,'EPA Export Aggregation'!$D:$D,$A$1)*IF($A79="CH4",About!$D$58,IF($A79="N2O",About!$D$59,1))</f>
        <v>0.18923382720000001</v>
      </c>
      <c r="I79" s="413">
        <f>SUMIFS('EPA Export Aggregation'!L:L,'EPA Export Aggregation'!$A:$A,$B79,'EPA Export Aggregation'!$D:$D,$A$1)*IF($A79="CH4",About!$D$58,IF($A79="N2O",About!$D$59,1))</f>
        <v>0.19931338128000001</v>
      </c>
      <c r="J79" s="413">
        <f>SUMIFS('EPA Export Aggregation'!M:M,'EPA Export Aggregation'!$A:$A,$B79,'EPA Export Aggregation'!$D:$D,$A$1)*IF($A79="CH4",About!$D$58,IF($A79="N2O",About!$D$59,1))</f>
        <v>0.23496883199999999</v>
      </c>
      <c r="K79" s="413">
        <f>SUMIFS('EPA Export Aggregation'!N:N,'EPA Export Aggregation'!$A:$A,$B79,'EPA Export Aggregation'!$D:$D,$A$1)*IF($A79="CH4",About!$D$58,IF($A79="N2O",About!$D$59,1))</f>
        <v>0.264339936</v>
      </c>
      <c r="L79" s="413">
        <f>SUMIFS('EPA Export Aggregation'!O:O,'EPA Export Aggregation'!$A:$A,$B79,'EPA Export Aggregation'!$D:$D,$A$1)*IF($A79="CH4",About!$D$58,IF($A79="N2O",About!$D$59,1))</f>
        <v>0.32039555184000001</v>
      </c>
      <c r="M79" s="413">
        <f>SUMIFS('EPA Export Aggregation'!P:P,'EPA Export Aggregation'!$A:$A,$B79,'EPA Export Aggregation'!$D:$D,$A$1)*IF($A79="CH4",About!$D$58,IF($A79="N2O",About!$D$59,1))</f>
        <v>0.26198007028199999</v>
      </c>
      <c r="N79" s="413">
        <f>SUMIFS('EPA Export Aggregation'!Q:Q,'EPA Export Aggregation'!$A:$A,$B79,'EPA Export Aggregation'!$D:$D,$A$1)*IF($A79="CH4",About!$D$58,IF($A79="N2O",About!$D$59,1))</f>
        <v>0.27835760899200002</v>
      </c>
      <c r="O79" s="413">
        <f>SUMIFS('EPA Export Aggregation'!R:R,'EPA Export Aggregation'!$A:$A,$B79,'EPA Export Aggregation'!$D:$D,$A$1)*IF($A79="CH4",About!$D$58,IF($A79="N2O",About!$D$59,1))</f>
        <v>0.19184265816599999</v>
      </c>
      <c r="P79" s="413">
        <f>SUMIFS('EPA Export Aggregation'!S:S,'EPA Export Aggregation'!$A:$A,$B79,'EPA Export Aggregation'!$D:$D,$A$1)*IF($A79="CH4",About!$D$58,IF($A79="N2O",About!$D$59,1))</f>
        <v>0.13137549936599999</v>
      </c>
      <c r="Q79" s="413">
        <f>SUMIFS('EPA Export Aggregation'!T:T,'EPA Export Aggregation'!$A:$A,$B79,'EPA Export Aggregation'!$D:$D,$A$1)*IF($A79="CH4",About!$D$58,IF($A79="N2O",About!$D$59,1))</f>
        <v>0.191416219833</v>
      </c>
      <c r="R79" s="413">
        <f>SUMIFS('EPA Export Aggregation'!U:U,'EPA Export Aggregation'!$A:$A,$B79,'EPA Export Aggregation'!$D:$D,$A$1)*IF($A79="CH4",About!$D$58,IF($A79="N2O",About!$D$59,1))</f>
        <v>0.16402669356899999</v>
      </c>
      <c r="S79" s="413">
        <f>SUMIFS('EPA Export Aggregation'!V:V,'EPA Export Aggregation'!$A:$A,$B79,'EPA Export Aggregation'!$D:$D,$A$1)*IF($A79="CH4",About!$D$58,IF($A79="N2O",About!$D$59,1))</f>
        <v>0.14672218701299999</v>
      </c>
      <c r="T79" s="413">
        <f>SUMIFS('EPA Export Aggregation'!W:W,'EPA Export Aggregation'!$A:$A,$B79,'EPA Export Aggregation'!$D:$D,$A$1)*IF($A79="CH4",About!$D$58,IF($A79="N2O",About!$D$59,1))</f>
        <v>0.13872648455700001</v>
      </c>
      <c r="U79" s="413">
        <f>SUMIFS('EPA Export Aggregation'!X:X,'EPA Export Aggregation'!$A:$A,$B79,'EPA Export Aggregation'!$D:$D,$A$1)*IF($A79="CH4",About!$D$58,IF($A79="N2O",About!$D$59,1))</f>
        <v>7.7145095109E-2</v>
      </c>
      <c r="V79" s="413">
        <f>SUMIFS('EPA Export Aggregation'!Y:Y,'EPA Export Aggregation'!$A:$A,$B79,'EPA Export Aggregation'!$D:$D,$A$1)*IF($A79="CH4",About!$D$58,IF($A79="N2O",About!$D$59,1))</f>
        <v>4.9219632252000003E-2</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2024-07-12T19:50:11Z</dcterms:modified>
</cp:coreProperties>
</file>