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WV\elec\EIaE\"/>
    </mc:Choice>
  </mc:AlternateContent>
  <xr:revisionPtr revIDLastSave="0" documentId="8_{B4FE6197-694C-4BED-A092-38900D2B471E}"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<sst xmlns="http://schemas.openxmlformats.org/spreadsheetml/2006/main" count="18126" uniqueCount="751">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</sst>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145</v>
      </c>
      <c r="C1" s="77">
        <v>44909</v>
      </c>
      <c r="K1" s="44" t="s">
        <v>2</v>
      </c>
      <c r="L1" s="44" t="s">
        <v>3</v>
      </c>
    </row>
    <row r="2" spans="1:15">
      <c r="A2" s="70" t="s">
        <v>4</v>
      </c>
      <c r="B2" s="1" t="str">
        <f>LOOKUP(B1,K1:L50,L1:L50)</f>
        <v>WV</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WV</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2996.277</v>
      </c>
      <c r="R20" s="1">
        <f t="shared" si="3"/>
        <v>0.12270142574946891</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3075.1460000000002</v>
      </c>
      <c r="R23" s="1">
        <f t="shared" si="3"/>
        <v>0.1259312134985438</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590.52950350000003</v>
      </c>
      <c r="R36" s="1">
        <f t="shared" ref="R36:R53" si="5">Q36/$Q$54</f>
        <v>2.4182948381132982E-2</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4583.473</v>
      </c>
      <c r="R38" s="1">
        <f t="shared" si="5"/>
        <v>0.18769915865061723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2492.509978</v>
      </c>
      <c r="R41" s="1">
        <f t="shared" si="5"/>
        <v>0.10207151341327166</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10681.316224</v>
      </c>
      <c r="R49" s="1">
        <f t="shared" si="5"/>
        <v>0.43741374030696545</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24419.251705499999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f t="shared" si="10"/>
        <v>590.52950350000003</v>
      </c>
      <c r="M245" s="1" t="str">
        <f t="shared" si="11"/>
        <v>NC</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f t="shared" si="10"/>
        <v>1319.0288889999999</v>
      </c>
      <c r="M249" s="1" t="str">
        <f t="shared" si="11"/>
        <v>VA</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f t="shared" si="12"/>
        <v>2996.277</v>
      </c>
      <c r="M269" s="1" t="str">
        <f t="shared" si="13"/>
        <v>KY</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f t="shared" si="12"/>
        <v>1130.114</v>
      </c>
      <c r="M273" s="1" t="str">
        <f t="shared" si="13"/>
        <v>OH</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f t="shared" si="12"/>
        <v>2407.7620000000002</v>
      </c>
      <c r="M278" s="1" t="str">
        <f t="shared" si="13"/>
        <v>OH</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f t="shared" si="12"/>
        <v>1045.597</v>
      </c>
      <c r="M279" s="1" t="str">
        <f t="shared" si="13"/>
        <v>OH</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PA</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f t="shared" si="12"/>
        <v>425.40309999999999</v>
      </c>
      <c r="M284" s="1" t="str">
        <f t="shared" si="13"/>
        <v>VA</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PA</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f t="shared" si="12"/>
        <v>3075.1460000000002</v>
      </c>
      <c r="M286" s="1" t="str">
        <f t="shared" si="13"/>
        <v>MD</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f t="shared" si="12"/>
        <v>8936.8842349999995</v>
      </c>
      <c r="M287" s="1" t="str">
        <f t="shared" si="13"/>
        <v>VA</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24419.251705499999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0.12270142574946891</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0.1259312134985438</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2.4182948381132982E-2</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0.18769915865061723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0.10207151341327166</v>
      </c>
      <c r="D41" s="1">
        <f t="shared" si="2"/>
        <v>0.10207151341327166</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0.43741374030696545</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0.10207151341327166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WV</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WV</v>
      </c>
      <c r="C7" s="1">
        <f t="shared" ref="C7:AE7" si="3">SUMIFS(C$20:C$119,$B$20:$B$119,$B$7,$A$20:$A$119,$A$7)</f>
        <v>53623093</v>
      </c>
      <c r="D7" s="1">
        <f t="shared" si="3"/>
        <v>46961239</v>
      </c>
      <c r="E7" s="1">
        <f t="shared" si="3"/>
        <v>48340675</v>
      </c>
      <c r="F7" s="1">
        <f t="shared" si="3"/>
        <v>47209794</v>
      </c>
      <c r="G7" s="1">
        <f t="shared" si="3"/>
        <v>53640349</v>
      </c>
      <c r="H7" s="1">
        <f t="shared" si="3"/>
        <v>51295732</v>
      </c>
      <c r="I7" s="1">
        <f t="shared" si="3"/>
        <v>57895225</v>
      </c>
      <c r="J7" s="1">
        <f t="shared" si="3"/>
        <v>62109699</v>
      </c>
      <c r="K7" s="1">
        <f t="shared" si="3"/>
        <v>63208614</v>
      </c>
      <c r="L7" s="1">
        <f t="shared" si="3"/>
        <v>64171644</v>
      </c>
      <c r="M7" s="1">
        <f t="shared" si="3"/>
        <v>61816671</v>
      </c>
      <c r="N7" s="1">
        <f t="shared" si="3"/>
        <v>51213230</v>
      </c>
      <c r="O7" s="1">
        <f t="shared" si="3"/>
        <v>63078305</v>
      </c>
      <c r="P7" s="1">
        <f t="shared" si="3"/>
        <v>63204176</v>
      </c>
      <c r="Q7" s="1">
        <f t="shared" si="3"/>
        <v>57282012</v>
      </c>
      <c r="R7" s="1">
        <f t="shared" si="3"/>
        <v>60019313</v>
      </c>
      <c r="S7" s="1">
        <f t="shared" si="3"/>
        <v>57861944</v>
      </c>
      <c r="T7" s="1">
        <f t="shared" si="3"/>
        <v>56496420</v>
      </c>
      <c r="U7" s="1">
        <f t="shared" si="3"/>
        <v>53754335</v>
      </c>
      <c r="V7" s="1">
        <f t="shared" si="3"/>
        <v>37939920</v>
      </c>
      <c r="W7" s="1">
        <f t="shared" si="3"/>
        <v>46051539</v>
      </c>
      <c r="X7" s="1">
        <f t="shared" si="3"/>
        <v>45120516</v>
      </c>
      <c r="Y7" s="1">
        <f t="shared" si="3"/>
        <v>39904841</v>
      </c>
      <c r="Z7" s="1">
        <f t="shared" si="3"/>
        <v>41745993</v>
      </c>
      <c r="AA7" s="1">
        <f t="shared" si="3"/>
        <v>45541237</v>
      </c>
      <c r="AB7" s="1">
        <f t="shared" si="3"/>
        <v>37228456</v>
      </c>
      <c r="AC7" s="1">
        <f t="shared" si="3"/>
        <v>41385191</v>
      </c>
      <c r="AD7" s="1">
        <f t="shared" si="3"/>
        <v>39070517</v>
      </c>
      <c r="AE7" s="1">
        <f t="shared" si="3"/>
        <v>31217329</v>
      </c>
      <c r="AF7" s="48">
        <f>AVERAGE(U7:AE7)</f>
        <v>41723624.909090906</v>
      </c>
      <c r="AG7" s="48">
        <f t="shared" ref="AG7:BK7" si="4">AF7</f>
        <v>41723624.909090906</v>
      </c>
      <c r="AH7" s="48">
        <f t="shared" si="4"/>
        <v>41723624.909090906</v>
      </c>
      <c r="AI7" s="48">
        <f t="shared" si="4"/>
        <v>41723624.909090906</v>
      </c>
      <c r="AJ7" s="48">
        <f t="shared" si="4"/>
        <v>41723624.909090906</v>
      </c>
      <c r="AK7" s="48">
        <f t="shared" si="4"/>
        <v>41723624.909090906</v>
      </c>
      <c r="AL7" s="48">
        <f t="shared" si="4"/>
        <v>41723624.909090906</v>
      </c>
      <c r="AM7" s="48">
        <f t="shared" si="4"/>
        <v>41723624.909090906</v>
      </c>
      <c r="AN7" s="48">
        <f t="shared" si="4"/>
        <v>41723624.909090906</v>
      </c>
      <c r="AO7" s="48">
        <f t="shared" si="4"/>
        <v>41723624.909090906</v>
      </c>
      <c r="AP7" s="48">
        <f t="shared" si="4"/>
        <v>41723624.909090906</v>
      </c>
      <c r="AQ7" s="48">
        <f t="shared" si="4"/>
        <v>41723624.909090906</v>
      </c>
      <c r="AR7" s="48">
        <f t="shared" si="4"/>
        <v>41723624.909090906</v>
      </c>
      <c r="AS7" s="48">
        <f t="shared" si="4"/>
        <v>41723624.909090906</v>
      </c>
      <c r="AT7" s="48">
        <f t="shared" si="4"/>
        <v>41723624.909090906</v>
      </c>
      <c r="AU7" s="48">
        <f t="shared" si="4"/>
        <v>41723624.909090906</v>
      </c>
      <c r="AV7" s="48">
        <f t="shared" si="4"/>
        <v>41723624.909090906</v>
      </c>
      <c r="AW7" s="48">
        <f t="shared" si="4"/>
        <v>41723624.909090906</v>
      </c>
      <c r="AX7" s="48">
        <f t="shared" si="4"/>
        <v>41723624.909090906</v>
      </c>
      <c r="AY7" s="48">
        <f t="shared" si="4"/>
        <v>41723624.909090906</v>
      </c>
      <c r="AZ7" s="48">
        <f t="shared" si="4"/>
        <v>41723624.909090906</v>
      </c>
      <c r="BA7" s="48">
        <f t="shared" si="4"/>
        <v>41723624.909090906</v>
      </c>
      <c r="BB7" s="48">
        <f t="shared" si="4"/>
        <v>41723624.909090906</v>
      </c>
      <c r="BC7" s="48">
        <f t="shared" si="4"/>
        <v>41723624.909090906</v>
      </c>
      <c r="BD7" s="48">
        <f t="shared" si="4"/>
        <v>41723624.909090906</v>
      </c>
      <c r="BE7" s="48">
        <f t="shared" si="4"/>
        <v>41723624.909090906</v>
      </c>
      <c r="BF7" s="48">
        <f t="shared" si="4"/>
        <v>41723624.909090906</v>
      </c>
      <c r="BG7" s="48">
        <f t="shared" si="4"/>
        <v>41723624.909090906</v>
      </c>
      <c r="BH7" s="48">
        <f t="shared" si="4"/>
        <v>41723624.909090906</v>
      </c>
      <c r="BI7" s="48">
        <f t="shared" si="4"/>
        <v>41723624.909090906</v>
      </c>
      <c r="BJ7" s="48">
        <f t="shared" si="4"/>
        <v>41723624.909090906</v>
      </c>
      <c r="BK7" s="48">
        <f t="shared" si="4"/>
        <v>41723624.909090906</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WV</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397</v>
      </c>
      <c r="AE10" s="29">
        <f t="shared" si="6"/>
        <v>8784</v>
      </c>
      <c r="AF10" s="35">
        <f t="shared" ref="AF10:BK10" si="7">AE10</f>
        <v>8784</v>
      </c>
      <c r="AG10" s="35">
        <f t="shared" si="7"/>
        <v>8784</v>
      </c>
      <c r="AH10" s="35">
        <f t="shared" si="7"/>
        <v>8784</v>
      </c>
      <c r="AI10" s="35">
        <f t="shared" si="7"/>
        <v>8784</v>
      </c>
      <c r="AJ10" s="35">
        <f t="shared" si="7"/>
        <v>8784</v>
      </c>
      <c r="AK10" s="35">
        <f t="shared" si="7"/>
        <v>8784</v>
      </c>
      <c r="AL10" s="35">
        <f t="shared" si="7"/>
        <v>8784</v>
      </c>
      <c r="AM10" s="35">
        <f t="shared" si="7"/>
        <v>8784</v>
      </c>
      <c r="AN10" s="35">
        <f t="shared" si="7"/>
        <v>8784</v>
      </c>
      <c r="AO10" s="35">
        <f t="shared" si="7"/>
        <v>8784</v>
      </c>
      <c r="AP10" s="35">
        <f t="shared" si="7"/>
        <v>8784</v>
      </c>
      <c r="AQ10" s="35">
        <f t="shared" si="7"/>
        <v>8784</v>
      </c>
      <c r="AR10" s="35">
        <f t="shared" si="7"/>
        <v>8784</v>
      </c>
      <c r="AS10" s="35">
        <f t="shared" si="7"/>
        <v>8784</v>
      </c>
      <c r="AT10" s="35">
        <f t="shared" si="7"/>
        <v>8784</v>
      </c>
      <c r="AU10" s="35">
        <f t="shared" si="7"/>
        <v>8784</v>
      </c>
      <c r="AV10" s="35">
        <f t="shared" si="7"/>
        <v>8784</v>
      </c>
      <c r="AW10" s="35">
        <f t="shared" si="7"/>
        <v>8784</v>
      </c>
      <c r="AX10" s="35">
        <f t="shared" si="7"/>
        <v>8784</v>
      </c>
      <c r="AY10" s="35">
        <f t="shared" si="7"/>
        <v>8784</v>
      </c>
      <c r="AZ10" s="35">
        <f t="shared" si="7"/>
        <v>8784</v>
      </c>
      <c r="BA10" s="35">
        <f t="shared" si="7"/>
        <v>8784</v>
      </c>
      <c r="BB10" s="35">
        <f t="shared" si="7"/>
        <v>8784</v>
      </c>
      <c r="BC10" s="35">
        <f t="shared" si="7"/>
        <v>8784</v>
      </c>
      <c r="BD10" s="35">
        <f t="shared" si="7"/>
        <v>8784</v>
      </c>
      <c r="BE10" s="35">
        <f t="shared" si="7"/>
        <v>8784</v>
      </c>
      <c r="BF10" s="35">
        <f t="shared" si="7"/>
        <v>8784</v>
      </c>
      <c r="BG10" s="35">
        <f t="shared" si="7"/>
        <v>8784</v>
      </c>
      <c r="BH10" s="35">
        <f t="shared" si="7"/>
        <v>8784</v>
      </c>
      <c r="BI10" s="35">
        <f t="shared" si="7"/>
        <v>8784</v>
      </c>
      <c r="BJ10" s="35">
        <f t="shared" si="7"/>
        <v>8784</v>
      </c>
      <c r="BK10" s="35">
        <f t="shared" si="7"/>
        <v>8784</v>
      </c>
    </row>
    <row r="11" spans="1:63">
      <c r="A11" s="1" t="s">
        <v>546</v>
      </c>
      <c r="B11" s="29" t="str">
        <f>About!B2</f>
        <v>WV</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10</v>
      </c>
      <c r="AE11" s="29">
        <f t="shared" si="8"/>
        <v>246</v>
      </c>
      <c r="AF11" s="35">
        <f>AVERAGE(W11:AE11)</f>
        <v>28.444444444444443</v>
      </c>
      <c r="AG11" s="35">
        <f t="shared" ref="AG11:BK11" si="9">AF11</f>
        <v>28.444444444444443</v>
      </c>
      <c r="AH11" s="35">
        <f t="shared" si="9"/>
        <v>28.444444444444443</v>
      </c>
      <c r="AI11" s="35">
        <f t="shared" si="9"/>
        <v>28.444444444444443</v>
      </c>
      <c r="AJ11" s="35">
        <f t="shared" si="9"/>
        <v>28.444444444444443</v>
      </c>
      <c r="AK11" s="35">
        <f t="shared" si="9"/>
        <v>28.444444444444443</v>
      </c>
      <c r="AL11" s="35">
        <f t="shared" si="9"/>
        <v>28.444444444444443</v>
      </c>
      <c r="AM11" s="35">
        <f t="shared" si="9"/>
        <v>28.444444444444443</v>
      </c>
      <c r="AN11" s="35">
        <f t="shared" si="9"/>
        <v>28.444444444444443</v>
      </c>
      <c r="AO11" s="35">
        <f t="shared" si="9"/>
        <v>28.444444444444443</v>
      </c>
      <c r="AP11" s="35">
        <f t="shared" si="9"/>
        <v>28.444444444444443</v>
      </c>
      <c r="AQ11" s="35">
        <f t="shared" si="9"/>
        <v>28.444444444444443</v>
      </c>
      <c r="AR11" s="35">
        <f t="shared" si="9"/>
        <v>28.444444444444443</v>
      </c>
      <c r="AS11" s="35">
        <f t="shared" si="9"/>
        <v>28.444444444444443</v>
      </c>
      <c r="AT11" s="35">
        <f t="shared" si="9"/>
        <v>28.444444444444443</v>
      </c>
      <c r="AU11" s="35">
        <f t="shared" si="9"/>
        <v>28.444444444444443</v>
      </c>
      <c r="AV11" s="35">
        <f t="shared" si="9"/>
        <v>28.444444444444443</v>
      </c>
      <c r="AW11" s="35">
        <f t="shared" si="9"/>
        <v>28.444444444444443</v>
      </c>
      <c r="AX11" s="35">
        <f t="shared" si="9"/>
        <v>28.444444444444443</v>
      </c>
      <c r="AY11" s="35">
        <f t="shared" si="9"/>
        <v>28.444444444444443</v>
      </c>
      <c r="AZ11" s="35">
        <f t="shared" si="9"/>
        <v>28.444444444444443</v>
      </c>
      <c r="BA11" s="35">
        <f t="shared" si="9"/>
        <v>28.444444444444443</v>
      </c>
      <c r="BB11" s="35">
        <f t="shared" si="9"/>
        <v>28.444444444444443</v>
      </c>
      <c r="BC11" s="35">
        <f t="shared" si="9"/>
        <v>28.444444444444443</v>
      </c>
      <c r="BD11" s="35">
        <f t="shared" si="9"/>
        <v>28.444444444444443</v>
      </c>
      <c r="BE11" s="35">
        <f t="shared" si="9"/>
        <v>28.444444444444443</v>
      </c>
      <c r="BF11" s="35">
        <f t="shared" si="9"/>
        <v>28.444444444444443</v>
      </c>
      <c r="BG11" s="35">
        <f t="shared" si="9"/>
        <v>28.444444444444443</v>
      </c>
      <c r="BH11" s="35">
        <f t="shared" si="9"/>
        <v>28.444444444444443</v>
      </c>
      <c r="BI11" s="35">
        <f t="shared" si="9"/>
        <v>28.444444444444443</v>
      </c>
      <c r="BJ11" s="35">
        <f t="shared" si="9"/>
        <v>28.444444444444443</v>
      </c>
      <c r="BK11" s="35">
        <f t="shared" si="9"/>
        <v>28.444444444444443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WV</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387</v>
      </c>
      <c r="AE14" s="29">
        <f t="shared" si="11"/>
        <v>8538</v>
      </c>
      <c r="AF14" s="29">
        <f t="shared" si="11"/>
        <v>8755.5555555555547</v>
      </c>
      <c r="AG14" s="29">
        <f t="shared" si="11"/>
        <v>8755.5555555555547</v>
      </c>
      <c r="AH14" s="29">
        <f t="shared" si="11"/>
        <v>8755.5555555555547</v>
      </c>
      <c r="AI14" s="29">
        <f t="shared" ref="AI14:BK14" si="12">IF(AI10&gt;AI11,AI10-AI11,0)</f>
        <v>8755.5555555555547</v>
      </c>
      <c r="AJ14" s="29">
        <f t="shared" si="12"/>
        <v>8755.5555555555547</v>
      </c>
      <c r="AK14" s="29">
        <f t="shared" si="12"/>
        <v>8755.5555555555547</v>
      </c>
      <c r="AL14" s="29">
        <f t="shared" si="12"/>
        <v>8755.5555555555547</v>
      </c>
      <c r="AM14" s="29">
        <f t="shared" si="12"/>
        <v>8755.5555555555547</v>
      </c>
      <c r="AN14" s="29">
        <f t="shared" si="12"/>
        <v>8755.5555555555547</v>
      </c>
      <c r="AO14" s="29">
        <f t="shared" si="12"/>
        <v>8755.5555555555547</v>
      </c>
      <c r="AP14" s="29">
        <f t="shared" si="12"/>
        <v>8755.5555555555547</v>
      </c>
      <c r="AQ14" s="29">
        <f t="shared" si="12"/>
        <v>8755.5555555555547</v>
      </c>
      <c r="AR14" s="29">
        <f t="shared" si="12"/>
        <v>8755.5555555555547</v>
      </c>
      <c r="AS14" s="29">
        <f t="shared" si="12"/>
        <v>8755.5555555555547</v>
      </c>
      <c r="AT14" s="29">
        <f t="shared" si="12"/>
        <v>8755.5555555555547</v>
      </c>
      <c r="AU14" s="29">
        <f t="shared" si="12"/>
        <v>8755.5555555555547</v>
      </c>
      <c r="AV14" s="29">
        <f t="shared" si="12"/>
        <v>8755.5555555555547</v>
      </c>
      <c r="AW14" s="29">
        <f t="shared" si="12"/>
        <v>8755.5555555555547</v>
      </c>
      <c r="AX14" s="29">
        <f t="shared" si="12"/>
        <v>8755.5555555555547</v>
      </c>
      <c r="AY14" s="29">
        <f t="shared" si="12"/>
        <v>8755.5555555555547</v>
      </c>
      <c r="AZ14" s="29">
        <f t="shared" si="12"/>
        <v>8755.5555555555547</v>
      </c>
      <c r="BA14" s="29">
        <f t="shared" si="12"/>
        <v>8755.5555555555547</v>
      </c>
      <c r="BB14" s="29">
        <f t="shared" si="12"/>
        <v>8755.5555555555547</v>
      </c>
      <c r="BC14" s="29">
        <f t="shared" si="12"/>
        <v>8755.5555555555547</v>
      </c>
      <c r="BD14" s="29">
        <f t="shared" si="12"/>
        <v>8755.5555555555547</v>
      </c>
      <c r="BE14" s="29">
        <f t="shared" si="12"/>
        <v>8755.5555555555547</v>
      </c>
      <c r="BF14" s="29">
        <f t="shared" si="12"/>
        <v>8755.5555555555547</v>
      </c>
      <c r="BG14" s="29">
        <f t="shared" si="12"/>
        <v>8755.5555555555547</v>
      </c>
      <c r="BH14" s="29">
        <f t="shared" si="12"/>
        <v>8755.5555555555547</v>
      </c>
      <c r="BI14" s="29">
        <f t="shared" si="12"/>
        <v>8755.5555555555547</v>
      </c>
      <c r="BJ14" s="29">
        <f t="shared" si="12"/>
        <v>8755.5555555555547</v>
      </c>
      <c r="BK14" s="29">
        <f t="shared" si="12"/>
        <v>8755.5555555555547</v>
      </c>
    </row>
    <row r="15" spans="1:63">
      <c r="A15" s="1" t="s">
        <v>546</v>
      </c>
      <c r="B15" s="29" t="str">
        <f>About!B2</f>
        <v>WV</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West Virginia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726.83458803117344</v>
      </c>
      <c r="C9" s="104">
        <f>B9/SUM($B$9:$B$24)</f>
        <v>8.2745285522674544E-2</v>
      </c>
      <c r="D9" s="82">
        <f>SUM(C9:C24)</f>
        <v>0.99999999999999967</v>
      </c>
      <c r="E9" s="78"/>
      <c r="F9" s="78"/>
      <c r="G9" s="78"/>
      <c r="H9" s="78"/>
      <c r="I9" s="78"/>
      <c r="J9" s="78"/>
      <c r="K9" s="78"/>
      <c r="L9" s="78"/>
    </row>
    <row r="10" spans="1:12" ht="15" customHeight="1">
      <c r="A10" s="102" t="s">
        <v>488</v>
      </c>
      <c r="B10" s="103">
        <f>(Calculations!B61*'EIA SEDS data'!AF$6)+('EIA SEDS data'!AF$10*IF(About!$N$12,Calculations!$B115,Calculations!B93))</f>
        <v>810.74237771696119</v>
      </c>
      <c r="C10" s="104">
        <f t="shared" ref="C10:C24" si="0">B10/SUM($B$9:$B$24)</f>
        <v>9.2297629521511937E-2</v>
      </c>
      <c r="E10" s="78"/>
      <c r="F10" s="78"/>
      <c r="G10" s="78"/>
      <c r="H10" s="78"/>
      <c r="I10" s="78"/>
      <c r="J10" s="78"/>
      <c r="K10" s="78"/>
      <c r="L10" s="78"/>
    </row>
    <row r="11" spans="1:12" ht="15" customHeight="1">
      <c r="A11" s="102" t="s">
        <v>489</v>
      </c>
      <c r="B11" s="103">
        <f>(Calculations!B62*'EIA SEDS data'!AF$6)+('EIA SEDS data'!AF$10*IF(About!$N$12,Calculations!$B116,Calculations!B94))</f>
        <v>1283.4884113975279</v>
      </c>
      <c r="C11" s="104">
        <f t="shared" si="0"/>
        <v>0.14611662242685877</v>
      </c>
      <c r="E11" s="78"/>
      <c r="F11" s="78"/>
      <c r="G11" s="78"/>
      <c r="H11" s="78"/>
      <c r="I11" s="78"/>
      <c r="J11" s="78"/>
      <c r="K11" s="78"/>
      <c r="L11" s="78"/>
    </row>
    <row r="12" spans="1:12" ht="15" customHeight="1">
      <c r="A12" s="102" t="s">
        <v>490</v>
      </c>
      <c r="B12" s="103">
        <f>(Calculations!B63*'EIA SEDS data'!AF$6)+('EIA SEDS data'!AF$10*IF(About!$N$12,Calculations!$B117,Calculations!B95))</f>
        <v>5371.4529668526538</v>
      </c>
      <c r="C12" s="104">
        <f t="shared" si="0"/>
        <v>0.6115042084304021</v>
      </c>
      <c r="F12" s="78"/>
      <c r="G12" s="80"/>
      <c r="H12" s="81"/>
    </row>
    <row r="13" spans="1:12" ht="15" customHeight="1">
      <c r="A13" s="102" t="s">
        <v>491</v>
      </c>
      <c r="B13" s="103">
        <f>(Calculations!B64*'EIA SEDS data'!AF$6)+('EIA SEDS data'!AF$10*IF(About!$N$12,Calculations!$B118,Calculations!B96))</f>
        <v>411.97121938656807</v>
      </c>
      <c r="C13" s="104">
        <f t="shared" si="0"/>
        <v>4.6900184356394342E-2</v>
      </c>
      <c r="F13" s="78"/>
      <c r="G13" s="80"/>
      <c r="H13" s="81"/>
    </row>
    <row r="14" spans="1:12" ht="15" customHeight="1">
      <c r="A14" s="102" t="s">
        <v>492</v>
      </c>
      <c r="B14" s="103">
        <f>(Calculations!B65*'EIA SEDS data'!AF$6)+('EIA SEDS data'!AF$10*IF(About!$N$12,Calculations!$B119,Calculations!B97))</f>
        <v>44.754402734625749</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50.628220679808855</v>
      </c>
      <c r="C16" s="104">
        <f t="shared" si="0"/>
        <v>5.7636863251148487E-3</v>
      </c>
      <c r="F16" s="78"/>
      <c r="G16" s="80"/>
      <c r="H16" s="81"/>
    </row>
    <row r="17" spans="1:8" ht="15" customHeight="1">
      <c r="A17" s="102" t="s">
        <v>495</v>
      </c>
      <c r="B17" s="103">
        <f>(Calculations!B68*'EIA SEDS data'!AF$6)+('EIA SEDS data'!AF$10*IF(About!$N$12,Calculations!$B122,Calculations!B100))</f>
        <v>50.628220679808855</v>
      </c>
      <c r="C17" s="104">
        <f t="shared" si="0"/>
        <v>5.7636863251148487E-3</v>
      </c>
      <c r="F17" s="78"/>
      <c r="G17" s="80"/>
      <c r="H17" s="81"/>
    </row>
    <row r="18" spans="1:8" ht="15" customHeight="1">
      <c r="A18" s="102" t="s">
        <v>496</v>
      </c>
      <c r="B18" s="103">
        <f>(Calculations!B69*'EIA SEDS data'!AF$6)+('EIA SEDS data'!AF$10*IF(About!$N$12,Calculations!$B123,Calculations!B101))</f>
        <v>33.499592520873662</v>
      </c>
      <c r="C18" s="104">
        <f t="shared" si="0"/>
        <v>3.8137058880776012E-3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28018099</v>
      </c>
      <c r="D2" s="1">
        <f>SUMIFS(all!$D:$D,all!$A:$A,About!$B$1,all!$B:$B,exports!$A$2)</f>
        <v>22085730</v>
      </c>
      <c r="E2" s="1">
        <f>SUMIFS(all!$C:$C,all!$A:$A,About!$B$1,all!$B:$B,exports!$A$2)</f>
        <v>30527357</v>
      </c>
      <c r="F2" s="1">
        <f>E2</f>
        <v>30527357</v>
      </c>
      <c r="G2" s="1">
        <f t="shared" ref="G2:AH2" si="0">F2</f>
        <v>30527357</v>
      </c>
      <c r="H2" s="1">
        <f t="shared" si="0"/>
        <v>30527357</v>
      </c>
      <c r="I2" s="1">
        <f t="shared" si="0"/>
        <v>30527357</v>
      </c>
      <c r="J2" s="1">
        <f t="shared" si="0"/>
        <v>30527357</v>
      </c>
      <c r="K2" s="1">
        <f t="shared" si="0"/>
        <v>30527357</v>
      </c>
      <c r="L2" s="1">
        <f t="shared" si="0"/>
        <v>30527357</v>
      </c>
      <c r="M2" s="1">
        <f t="shared" si="0"/>
        <v>30527357</v>
      </c>
      <c r="N2" s="1">
        <f t="shared" si="0"/>
        <v>30527357</v>
      </c>
      <c r="O2" s="1">
        <f t="shared" si="0"/>
        <v>30527357</v>
      </c>
      <c r="P2" s="1">
        <f t="shared" si="0"/>
        <v>30527357</v>
      </c>
      <c r="Q2" s="1">
        <f t="shared" si="0"/>
        <v>30527357</v>
      </c>
      <c r="R2" s="1">
        <f t="shared" si="0"/>
        <v>30527357</v>
      </c>
      <c r="S2" s="1">
        <f t="shared" si="0"/>
        <v>30527357</v>
      </c>
      <c r="T2" s="1">
        <f t="shared" si="0"/>
        <v>30527357</v>
      </c>
      <c r="U2" s="1">
        <f t="shared" si="0"/>
        <v>30527357</v>
      </c>
      <c r="V2" s="1">
        <f t="shared" si="0"/>
        <v>30527357</v>
      </c>
      <c r="W2" s="1">
        <f t="shared" si="0"/>
        <v>30527357</v>
      </c>
      <c r="X2" s="1">
        <f t="shared" si="0"/>
        <v>30527357</v>
      </c>
      <c r="Y2" s="1">
        <f t="shared" si="0"/>
        <v>30527357</v>
      </c>
      <c r="Z2" s="1">
        <f t="shared" si="0"/>
        <v>30527357</v>
      </c>
      <c r="AA2" s="1">
        <f t="shared" si="0"/>
        <v>30527357</v>
      </c>
      <c r="AB2" s="1">
        <f t="shared" si="0"/>
        <v>30527357</v>
      </c>
      <c r="AC2" s="1">
        <f t="shared" si="0"/>
        <v>30527357</v>
      </c>
      <c r="AD2" s="1">
        <f t="shared" si="0"/>
        <v>30527357</v>
      </c>
      <c r="AE2" s="1">
        <f t="shared" si="0"/>
        <v>30527357</v>
      </c>
      <c r="AF2" s="1">
        <f t="shared" si="0"/>
        <v>30527357</v>
      </c>
      <c r="AG2" s="1">
        <f t="shared" si="0"/>
        <v>30527357</v>
      </c>
      <c r="AH2" s="1">
        <f t="shared" si="0"/>
        <v>30527357</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55376935</v>
      </c>
    </row>
    <row r="4" spans="1:3" s="78" customFormat="1" ht="15">
      <c r="B4" s="93" t="s">
        <v>716</v>
      </c>
      <c r="C4">
        <f>SUMIFS(all!D:D,all!A:A,About!$B$1,all!B:B,B4)</f>
        <v>0</v>
      </c>
    </row>
    <row r="5" spans="1:3" ht="15">
      <c r="B5" s="89" t="s">
        <v>723</v>
      </c>
      <c r="C5">
        <f>SUMIFS(all!D:D,all!A:A,About!$B$1,all!B:B,B5)</f>
        <v>32076583</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28018099</v>
      </c>
      <c r="C2" s="1">
        <f>exports!D2</f>
        <v>22085730</v>
      </c>
      <c r="D2" s="1">
        <f>exports!E2</f>
        <v>30527357</v>
      </c>
      <c r="E2" s="1">
        <f>exports!F2</f>
        <v>30527357</v>
      </c>
      <c r="F2" s="1">
        <f>exports!G2</f>
        <v>30527357</v>
      </c>
      <c r="G2" s="1">
        <f>exports!H2</f>
        <v>30527357</v>
      </c>
      <c r="H2" s="1">
        <f>exports!I2</f>
        <v>30527357</v>
      </c>
      <c r="I2" s="1">
        <f>exports!J2</f>
        <v>30527357</v>
      </c>
      <c r="J2" s="1">
        <f>exports!K2</f>
        <v>30527357</v>
      </c>
      <c r="K2" s="1">
        <f>exports!L2</f>
        <v>30527357</v>
      </c>
      <c r="L2" s="1">
        <f>exports!M2</f>
        <v>30527357</v>
      </c>
      <c r="M2" s="1">
        <f>exports!N2</f>
        <v>30527357</v>
      </c>
      <c r="N2" s="1">
        <f>exports!O2</f>
        <v>30527357</v>
      </c>
      <c r="O2" s="1">
        <f>exports!P2</f>
        <v>30527357</v>
      </c>
      <c r="P2" s="1">
        <f>exports!Q2</f>
        <v>30527357</v>
      </c>
      <c r="Q2" s="1">
        <f>exports!R2</f>
        <v>30527357</v>
      </c>
      <c r="R2" s="1">
        <f>exports!S2</f>
        <v>30527357</v>
      </c>
      <c r="S2" s="1">
        <f>exports!T2</f>
        <v>30527357</v>
      </c>
      <c r="T2" s="1">
        <f>exports!U2</f>
        <v>30527357</v>
      </c>
      <c r="U2" s="1">
        <f>exports!V2</f>
        <v>30527357</v>
      </c>
      <c r="V2" s="1">
        <f>exports!W2</f>
        <v>30527357</v>
      </c>
      <c r="W2" s="1">
        <f>exports!X2</f>
        <v>30527357</v>
      </c>
      <c r="X2" s="1">
        <f>exports!Y2</f>
        <v>30527357</v>
      </c>
      <c r="Y2" s="1">
        <f>exports!Z2</f>
        <v>30527357</v>
      </c>
      <c r="Z2" s="1">
        <f>exports!AA2</f>
        <v>30527357</v>
      </c>
      <c r="AA2" s="1">
        <f>exports!AB2</f>
        <v>30527357</v>
      </c>
      <c r="AB2" s="1">
        <f>exports!AC2</f>
        <v>30527357</v>
      </c>
      <c r="AC2" s="1">
        <f>exports!AD2</f>
        <v>30527357</v>
      </c>
      <c r="AD2" s="1">
        <f>exports!AE2</f>
        <v>30527357</v>
      </c>
      <c r="AE2" s="1">
        <f>exports!AF2</f>
        <v>30527357</v>
      </c>
      <c r="AF2" s="1">
        <f>exports!AG2</f>
        <v>30527357</v>
      </c>
      <c r="AG2" s="1">
        <f>exports!AH2</f>
        <v>30527357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46.514105505346315</v>
      </c>
      <c r="C2" s="66">
        <f>SUMIFS('State Generation Costs Calcs'!C105:C155,'State Generation Costs Calcs'!$A$105:$A$155,About!$B$2)*About!$A$52</f>
        <v>44.196372897331891</v>
      </c>
      <c r="D2" s="66">
        <f>SUMIFS('State Generation Costs Calcs'!D105:D155,'State Generation Costs Calcs'!$A$105:$A$155,About!$B$2)*About!$A$52</f>
        <v>43.79776349768381</v>
      </c>
      <c r="E2" s="66">
        <f>SUMIFS('State Generation Costs Calcs'!E105:E155,'State Generation Costs Calcs'!$A$105:$A$155,About!$B$2)*About!$A$52</f>
        <v>43.162902106249213</v>
      </c>
      <c r="F2" s="66">
        <f>SUMIFS('State Generation Costs Calcs'!F105:F155,'State Generation Costs Calcs'!$A$105:$A$155,About!$B$2)*About!$A$52</f>
        <v>42.606671122044951</v>
      </c>
      <c r="G2" s="66">
        <f>SUMIFS('State Generation Costs Calcs'!G105:G155,'State Generation Costs Calcs'!$A$105:$A$155,About!$B$2)*About!$A$52</f>
        <v>42.679938726399762</v>
      </c>
      <c r="H2" s="66">
        <f>SUMIFS('State Generation Costs Calcs'!H105:H155,'State Generation Costs Calcs'!$A$105:$A$155,About!$B$2)*About!$A$52</f>
        <v>43.043308323002044</v>
      </c>
      <c r="I2" s="66">
        <f>SUMIFS('State Generation Costs Calcs'!I105:I155,'State Generation Costs Calcs'!$A$105:$A$155,About!$B$2)*About!$A$52</f>
        <v>43.361210758033806</v>
      </c>
      <c r="J2" s="66">
        <f>SUMIFS('State Generation Costs Calcs'!J105:J155,'State Generation Costs Calcs'!$A$105:$A$155,About!$B$2)*About!$A$52</f>
        <v>43.466013991781892</v>
      </c>
      <c r="K2" s="66">
        <f>SUMIFS('State Generation Costs Calcs'!K105:K155,'State Generation Costs Calcs'!$A$105:$A$155,About!$B$2)*About!$A$52</f>
        <v>42.875963258064949</v>
      </c>
      <c r="L2" s="66">
        <f>SUMIFS('State Generation Costs Calcs'!L105:L155,'State Generation Costs Calcs'!$A$105:$A$155,About!$B$2)*About!$A$52</f>
        <v>42.232428914676156</v>
      </c>
      <c r="M2" s="66">
        <f>SUMIFS('State Generation Costs Calcs'!M105:M155,'State Generation Costs Calcs'!$A$105:$A$155,About!$B$2)*About!$A$52</f>
        <v>41.75195475857042</v>
      </c>
      <c r="N2" s="66">
        <f>SUMIFS('State Generation Costs Calcs'!N105:N155,'State Generation Costs Calcs'!$A$105:$A$155,About!$B$2)*About!$A$52</f>
        <v>41.09302303011355</v>
      </c>
      <c r="O2" s="66">
        <f>SUMIFS('State Generation Costs Calcs'!O105:O155,'State Generation Costs Calcs'!$A$105:$A$155,About!$B$2)*About!$A$52</f>
        <v>40.471645097607855</v>
      </c>
      <c r="P2" s="66">
        <f>SUMIFS('State Generation Costs Calcs'!P105:P155,'State Generation Costs Calcs'!$A$105:$A$155,About!$B$2)*About!$A$52</f>
        <v>40.477122049866836</v>
      </c>
      <c r="Q2" s="66">
        <f>SUMIFS('State Generation Costs Calcs'!Q105:Q155,'State Generation Costs Calcs'!$A$105:$A$155,About!$B$2)*About!$A$52</f>
        <v>40.291388640138493</v>
      </c>
      <c r="R2" s="66">
        <f>SUMIFS('State Generation Costs Calcs'!R105:R155,'State Generation Costs Calcs'!$A$105:$A$155,About!$B$2)*About!$A$52</f>
        <v>39.669169096686559</v>
      </c>
      <c r="S2" s="66">
        <f>SUMIFS('State Generation Costs Calcs'!S105:S155,'State Generation Costs Calcs'!$A$105:$A$155,About!$B$2)*About!$A$52</f>
        <v>39.335681346249167</v>
      </c>
      <c r="T2" s="66">
        <f>SUMIFS('State Generation Costs Calcs'!T105:T155,'State Generation Costs Calcs'!$A$105:$A$155,About!$B$2)*About!$A$52</f>
        <v>39.012405243067704</v>
      </c>
      <c r="U2" s="66">
        <f>SUMIFS('State Generation Costs Calcs'!U105:U155,'State Generation Costs Calcs'!$A$105:$A$155,About!$B$2)*About!$A$52</f>
        <v>39.075554218915649</v>
      </c>
      <c r="V2" s="66">
        <f>SUMIFS('State Generation Costs Calcs'!V105:V155,'State Generation Costs Calcs'!$A$105:$A$155,About!$B$2)*About!$A$52</f>
        <v>38.788967810703632</v>
      </c>
      <c r="W2" s="66">
        <f>SUMIFS('State Generation Costs Calcs'!W105:W155,'State Generation Costs Calcs'!$A$105:$A$155,About!$B$2)*About!$A$52</f>
        <v>38.290537678390265</v>
      </c>
      <c r="X2" s="66">
        <f>SUMIFS('State Generation Costs Calcs'!X105:X155,'State Generation Costs Calcs'!$A$105:$A$155,About!$B$2)*About!$A$52</f>
        <v>38.051962115679395</v>
      </c>
      <c r="Y2" s="66">
        <f>SUMIFS('State Generation Costs Calcs'!Y105:Y155,'State Generation Costs Calcs'!$A$105:$A$155,About!$B$2)*About!$A$52</f>
        <v>37.809150569049038</v>
      </c>
      <c r="Z2" s="66">
        <f>SUMIFS('State Generation Costs Calcs'!Z105:Z155,'State Generation Costs Calcs'!$A$105:$A$155,About!$B$2)*About!$A$52</f>
        <v>37.546377786080726</v>
      </c>
      <c r="AA2" s="66">
        <f>SUMIFS('State Generation Costs Calcs'!AA105:AA155,'State Generation Costs Calcs'!$A$105:$A$155,About!$B$2)*About!$A$52</f>
        <v>37.511287140480093</v>
      </c>
      <c r="AB2" s="66">
        <f>SUMIFS('State Generation Costs Calcs'!AB105:AB155,'State Generation Costs Calcs'!$A$105:$A$155,About!$B$2)*About!$A$52</f>
        <v>37.347443875483364</v>
      </c>
      <c r="AC2" s="66">
        <f>SUMIFS('State Generation Costs Calcs'!AC105:AC155,'State Generation Costs Calcs'!$A$105:$A$155,About!$B$2)*About!$A$52</f>
        <v>37.166916971248064</v>
      </c>
      <c r="AD2" s="66">
        <f>SUMIFS('State Generation Costs Calcs'!AD105:AD155,'State Generation Costs Calcs'!$A$105:$A$155,About!$B$2)*About!$A$52</f>
        <v>37.286714624000659</v>
      </c>
      <c r="AE2" s="66">
        <f>SUMIFS('State Generation Costs Calcs'!AE105:AE155,'State Generation Costs Calcs'!$A$105:$A$155,About!$B$2)*About!$A$52</f>
        <v>37.218036264844585</v>
      </c>
      <c r="AF2" s="66">
        <f>SUMIFS('State Generation Costs Calcs'!AF105:AF155,'State Generation Costs Calcs'!$A$105:$A$155,About!$B$2)*About!$A$52</f>
        <v>37.103081388761552</v>
      </c>
      <c r="AG2" s="66">
        <f>SUMIFS('State Generation Costs Calcs'!AG105:AG155,'State Generation Costs Calcs'!$A$105:$A$155,About!$B$2)*About!$A$52</f>
        <v>37.141248108163147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46.514105505346315</v>
      </c>
      <c r="C2" s="67">
        <f>SUMIFS('State Generation Costs Calcs'!C105:C155,'State Generation Costs Calcs'!$A$105:$A$155,About!$B$2)*About!$A$52</f>
        <v>44.196372897331891</v>
      </c>
      <c r="D2" s="67">
        <f>SUMIFS('State Generation Costs Calcs'!D105:D155,'State Generation Costs Calcs'!$A$105:$A$155,About!$B$2)*About!$A$52</f>
        <v>43.79776349768381</v>
      </c>
      <c r="E2" s="67">
        <f>SUMIFS('State Generation Costs Calcs'!E105:E155,'State Generation Costs Calcs'!$A$105:$A$155,About!$B$2)*About!$A$52</f>
        <v>43.162902106249213</v>
      </c>
      <c r="F2" s="67">
        <f>SUMIFS('State Generation Costs Calcs'!F105:F155,'State Generation Costs Calcs'!$A$105:$A$155,About!$B$2)*About!$A$52</f>
        <v>42.606671122044951</v>
      </c>
      <c r="G2" s="67">
        <f>SUMIFS('State Generation Costs Calcs'!G105:G155,'State Generation Costs Calcs'!$A$105:$A$155,About!$B$2)*About!$A$52</f>
        <v>42.679938726399762</v>
      </c>
      <c r="H2" s="67">
        <f>SUMIFS('State Generation Costs Calcs'!H105:H155,'State Generation Costs Calcs'!$A$105:$A$155,About!$B$2)*About!$A$52</f>
        <v>43.043308323002044</v>
      </c>
      <c r="I2" s="67">
        <f>SUMIFS('State Generation Costs Calcs'!I105:I155,'State Generation Costs Calcs'!$A$105:$A$155,About!$B$2)*About!$A$52</f>
        <v>43.361210758033806</v>
      </c>
      <c r="J2" s="67">
        <f>SUMIFS('State Generation Costs Calcs'!J105:J155,'State Generation Costs Calcs'!$A$105:$A$155,About!$B$2)*About!$A$52</f>
        <v>43.466013991781892</v>
      </c>
      <c r="K2" s="67">
        <f>SUMIFS('State Generation Costs Calcs'!K105:K155,'State Generation Costs Calcs'!$A$105:$A$155,About!$B$2)*About!$A$52</f>
        <v>42.875963258064949</v>
      </c>
      <c r="L2" s="67">
        <f>SUMIFS('State Generation Costs Calcs'!L105:L155,'State Generation Costs Calcs'!$A$105:$A$155,About!$B$2)*About!$A$52</f>
        <v>42.232428914676156</v>
      </c>
      <c r="M2" s="67">
        <f>SUMIFS('State Generation Costs Calcs'!M105:M155,'State Generation Costs Calcs'!$A$105:$A$155,About!$B$2)*About!$A$52</f>
        <v>41.75195475857042</v>
      </c>
      <c r="N2" s="67">
        <f>SUMIFS('State Generation Costs Calcs'!N105:N155,'State Generation Costs Calcs'!$A$105:$A$155,About!$B$2)*About!$A$52</f>
        <v>41.09302303011355</v>
      </c>
      <c r="O2" s="67">
        <f>SUMIFS('State Generation Costs Calcs'!O105:O155,'State Generation Costs Calcs'!$A$105:$A$155,About!$B$2)*About!$A$52</f>
        <v>40.471645097607855</v>
      </c>
      <c r="P2" s="67">
        <f>SUMIFS('State Generation Costs Calcs'!P105:P155,'State Generation Costs Calcs'!$A$105:$A$155,About!$B$2)*About!$A$52</f>
        <v>40.477122049866836</v>
      </c>
      <c r="Q2" s="67">
        <f>SUMIFS('State Generation Costs Calcs'!Q105:Q155,'State Generation Costs Calcs'!$A$105:$A$155,About!$B$2)*About!$A$52</f>
        <v>40.291388640138493</v>
      </c>
      <c r="R2" s="67">
        <f>SUMIFS('State Generation Costs Calcs'!R105:R155,'State Generation Costs Calcs'!$A$105:$A$155,About!$B$2)*About!$A$52</f>
        <v>39.669169096686559</v>
      </c>
      <c r="S2" s="67">
        <f>SUMIFS('State Generation Costs Calcs'!S105:S155,'State Generation Costs Calcs'!$A$105:$A$155,About!$B$2)*About!$A$52</f>
        <v>39.335681346249167</v>
      </c>
      <c r="T2" s="67">
        <f>SUMIFS('State Generation Costs Calcs'!T105:T155,'State Generation Costs Calcs'!$A$105:$A$155,About!$B$2)*About!$A$52</f>
        <v>39.012405243067704</v>
      </c>
      <c r="U2" s="67">
        <f>SUMIFS('State Generation Costs Calcs'!U105:U155,'State Generation Costs Calcs'!$A$105:$A$155,About!$B$2)*About!$A$52</f>
        <v>39.075554218915649</v>
      </c>
      <c r="V2" s="67">
        <f>SUMIFS('State Generation Costs Calcs'!V105:V155,'State Generation Costs Calcs'!$A$105:$A$155,About!$B$2)*About!$A$52</f>
        <v>38.788967810703632</v>
      </c>
      <c r="W2" s="67">
        <f>SUMIFS('State Generation Costs Calcs'!W105:W155,'State Generation Costs Calcs'!$A$105:$A$155,About!$B$2)*About!$A$52</f>
        <v>38.290537678390265</v>
      </c>
      <c r="X2" s="67">
        <f>SUMIFS('State Generation Costs Calcs'!X105:X155,'State Generation Costs Calcs'!$A$105:$A$155,About!$B$2)*About!$A$52</f>
        <v>38.051962115679395</v>
      </c>
      <c r="Y2" s="67">
        <f>SUMIFS('State Generation Costs Calcs'!Y105:Y155,'State Generation Costs Calcs'!$A$105:$A$155,About!$B$2)*About!$A$52</f>
        <v>37.809150569049038</v>
      </c>
      <c r="Z2" s="67">
        <f>SUMIFS('State Generation Costs Calcs'!Z105:Z155,'State Generation Costs Calcs'!$A$105:$A$155,About!$B$2)*About!$A$52</f>
        <v>37.546377786080726</v>
      </c>
      <c r="AA2" s="67">
        <f>SUMIFS('State Generation Costs Calcs'!AA105:AA155,'State Generation Costs Calcs'!$A$105:$A$155,About!$B$2)*About!$A$52</f>
        <v>37.511287140480093</v>
      </c>
      <c r="AB2" s="67">
        <f>SUMIFS('State Generation Costs Calcs'!AB105:AB155,'State Generation Costs Calcs'!$A$105:$A$155,About!$B$2)*About!$A$52</f>
        <v>37.347443875483364</v>
      </c>
      <c r="AC2" s="67">
        <f>SUMIFS('State Generation Costs Calcs'!AC105:AC155,'State Generation Costs Calcs'!$A$105:$A$155,About!$B$2)*About!$A$52</f>
        <v>37.166916971248064</v>
      </c>
      <c r="AD2" s="67">
        <f>SUMIFS('State Generation Costs Calcs'!AD105:AD155,'State Generation Costs Calcs'!$A$105:$A$155,About!$B$2)*About!$A$52</f>
        <v>37.286714624000659</v>
      </c>
      <c r="AE2" s="67">
        <f>SUMIFS('State Generation Costs Calcs'!AE105:AE155,'State Generation Costs Calcs'!$A$105:$A$155,About!$B$2)*About!$A$52</f>
        <v>37.218036264844585</v>
      </c>
      <c r="AF2" s="67">
        <f>SUMIFS('State Generation Costs Calcs'!AF105:AF155,'State Generation Costs Calcs'!$A$105:$A$155,About!$B$2)*About!$A$52</f>
        <v>37.103081388761552</v>
      </c>
      <c r="AG2" s="67">
        <f>SUMIFS('State Generation Costs Calcs'!AG105:AG155,'State Generation Costs Calcs'!$A$105:$A$155,About!$B$2)*About!$A$52</f>
        <v>37.141248108163147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2022-12-15T02:49:03Z</dcterms:modified>
</cp:coreProperties>
</file>