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6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WV\elec\EIaE\"/>
    </mc:Choice>
  </mc:AlternateContent>
  <xr:revisionPtr revIDLastSave="0" documentId="8_{521A044D-C3A1-4D5D-A306-5B7F139CFE07}" xr6:coauthVersionLast="47" xr6:coauthVersionMax="47" xr10:uidLastSave="{00000000-0000-0000-0000-000000000000}"/>
  <bookViews>
    <workbookView xWindow="-90" yWindow="-90" windowWidth="19380" windowHeight="10260" firstSheet="24" activeTab="24"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state specific adjustments" sheetId="39" r:id="rId25"/>
    <sheet name="Imports_new" sheetId="28" r:id="rId26"/>
    <sheet name="exports" sheetId="20" r:id="rId27"/>
    <sheet name="EIaE-BIE" sheetId="3" r:id="rId28"/>
    <sheet name="EIaE-BEE" sheetId="5" r:id="rId29"/>
    <sheet name="EIaE-IEP" sheetId="9" r:id="rId30"/>
    <sheet name="EIaE-BEEP" sheetId="10" r:id="rId31"/>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22" i="38" l="1"/>
  <c r="D19" i="38"/>
  <c r="E19" i="38"/>
  <c r="F19" i="38"/>
  <c r="D20" i="38"/>
  <c r="E20" i="38"/>
  <c r="F20" i="38"/>
  <c r="D21" i="38"/>
  <c r="E21" i="38"/>
  <c r="F21" i="38"/>
  <c r="D22" i="38"/>
  <c r="E22" i="38"/>
  <c r="D23" i="38"/>
  <c r="E23" i="38"/>
  <c r="F23" i="38"/>
  <c r="D24" i="38"/>
  <c r="E24" i="38"/>
  <c r="F24" i="38"/>
  <c r="D25" i="38"/>
  <c r="E25" i="38"/>
  <c r="F25" i="38"/>
  <c r="D26" i="38"/>
  <c r="E26" i="38"/>
  <c r="F26" i="38"/>
  <c r="D27" i="38"/>
  <c r="E27" i="38"/>
  <c r="F27" i="38"/>
  <c r="D28" i="38"/>
  <c r="E28" i="38"/>
  <c r="F28" i="38"/>
  <c r="D29" i="38"/>
  <c r="E29" i="38"/>
  <c r="F29" i="38"/>
  <c r="D30" i="38"/>
  <c r="E30" i="38"/>
  <c r="F30" i="38"/>
  <c r="D31" i="38"/>
  <c r="E31" i="38"/>
  <c r="F31" i="38"/>
  <c r="D32" i="38"/>
  <c r="E32" i="38"/>
  <c r="F32" i="38"/>
  <c r="D33" i="38"/>
  <c r="E33" i="38"/>
  <c r="F33" i="38"/>
  <c r="D34" i="38"/>
  <c r="E34" i="38"/>
  <c r="F34" i="38"/>
  <c r="D35" i="38"/>
  <c r="E35" i="38"/>
  <c r="F35" i="38"/>
  <c r="D36" i="38"/>
  <c r="E36" i="38"/>
  <c r="F36" i="38"/>
  <c r="D37" i="38"/>
  <c r="E37" i="38"/>
  <c r="F37" i="38"/>
  <c r="D38" i="38"/>
  <c r="E38" i="38"/>
  <c r="F38" i="38"/>
  <c r="D39" i="38"/>
  <c r="E39" i="38"/>
  <c r="F39" i="38"/>
  <c r="D40" i="38"/>
  <c r="E40" i="38"/>
  <c r="F40" i="38"/>
  <c r="D41" i="38"/>
  <c r="E41" i="38"/>
  <c r="F41" i="38"/>
  <c r="D42" i="38"/>
  <c r="E42" i="38"/>
  <c r="F42" i="38"/>
  <c r="D43" i="38"/>
  <c r="E43" i="38"/>
  <c r="F43" i="38"/>
  <c r="D44" i="38"/>
  <c r="E44" i="38"/>
  <c r="F44" i="38"/>
  <c r="D45" i="38"/>
  <c r="E45" i="38"/>
  <c r="F45" i="38"/>
  <c r="D46" i="38"/>
  <c r="E46" i="38"/>
  <c r="F46" i="38"/>
  <c r="D47" i="38"/>
  <c r="E47" i="38"/>
  <c r="F47" i="38"/>
  <c r="D48" i="38"/>
  <c r="E48" i="38"/>
  <c r="F48" i="38"/>
  <c r="D49" i="38"/>
  <c r="E49" i="38"/>
  <c r="F49" i="38"/>
  <c r="D50" i="38"/>
  <c r="E50" i="38"/>
  <c r="F50" i="38"/>
  <c r="D51" i="38"/>
  <c r="E51" i="38"/>
  <c r="F51" i="38"/>
  <c r="D52" i="38"/>
  <c r="E52" i="38"/>
  <c r="F52" i="38"/>
  <c r="D53" i="38"/>
  <c r="E53" i="38"/>
  <c r="F53" i="38"/>
  <c r="D54" i="38"/>
  <c r="E54" i="38"/>
  <c r="F54" i="38"/>
  <c r="D55" i="38"/>
  <c r="E55" i="38"/>
  <c r="F55" i="38"/>
  <c r="D56" i="38"/>
  <c r="E56" i="38"/>
  <c r="F56" i="38"/>
  <c r="D57" i="38"/>
  <c r="E57" i="38"/>
  <c r="F57" i="38"/>
  <c r="D58" i="38"/>
  <c r="E58" i="38"/>
  <c r="F58" i="38"/>
  <c r="D59" i="38"/>
  <c r="E59" i="38"/>
  <c r="F59" i="38"/>
  <c r="D60" i="38"/>
  <c r="E60" i="38"/>
  <c r="F60" i="38"/>
  <c r="D61" i="38"/>
  <c r="E61" i="38"/>
  <c r="F61" i="38"/>
  <c r="D62" i="38"/>
  <c r="E62" i="38"/>
  <c r="F62" i="38"/>
  <c r="D63" i="38"/>
  <c r="E63" i="38"/>
  <c r="F63" i="38"/>
  <c r="D64" i="38"/>
  <c r="E64" i="38"/>
  <c r="F64" i="38"/>
  <c r="D65" i="38"/>
  <c r="E65" i="38"/>
  <c r="F65" i="38"/>
  <c r="F18" i="38"/>
  <c r="E18" i="38"/>
  <c r="D18" i="38"/>
  <c r="H13" i="38"/>
  <c r="G3" i="38"/>
  <c r="H3" i="38"/>
  <c r="G4" i="38"/>
  <c r="H4" i="38"/>
  <c r="G5" i="38"/>
  <c r="H5" i="38"/>
  <c r="G6" i="38"/>
  <c r="H6" i="38"/>
  <c r="G7" i="38"/>
  <c r="H7" i="38"/>
  <c r="G8" i="38"/>
  <c r="H8" i="38"/>
  <c r="G9" i="38"/>
  <c r="H9" i="38"/>
  <c r="G10" i="38"/>
  <c r="H10" i="38"/>
  <c r="G11" i="38"/>
  <c r="H11" i="38"/>
  <c r="G12" i="38"/>
  <c r="H12" i="38"/>
  <c r="G13" i="38"/>
  <c r="F4" i="38"/>
  <c r="F5" i="38"/>
  <c r="F6" i="38"/>
  <c r="F7" i="38"/>
  <c r="F8" i="38"/>
  <c r="F9" i="38"/>
  <c r="F10" i="38"/>
  <c r="F11" i="38"/>
  <c r="F12" i="38"/>
  <c r="F13" i="38"/>
  <c r="F3" i="38"/>
  <c r="O38" i="34" l="1"/>
  <c r="N6" i="34"/>
  <c r="N7" i="34"/>
  <c r="N8" i="34"/>
  <c r="N9" i="34"/>
  <c r="N10" i="34"/>
  <c r="N11" i="34"/>
  <c r="N12" i="34"/>
  <c r="N13" i="34"/>
  <c r="N14" i="34"/>
  <c r="N15" i="34"/>
  <c r="N16" i="34"/>
  <c r="N17" i="34"/>
  <c r="N18" i="34"/>
  <c r="N19" i="34"/>
  <c r="N20" i="34"/>
  <c r="N21" i="34"/>
  <c r="N22" i="34"/>
  <c r="N23" i="34"/>
  <c r="N24" i="34"/>
  <c r="N25" i="34"/>
  <c r="N26" i="34"/>
  <c r="N27" i="34"/>
  <c r="N28" i="34"/>
  <c r="N29" i="34"/>
  <c r="N30" i="34"/>
  <c r="N31" i="34"/>
  <c r="N32" i="34"/>
  <c r="N33" i="34"/>
  <c r="N34" i="34"/>
  <c r="N35" i="34"/>
  <c r="N36" i="34"/>
  <c r="N37" i="34"/>
  <c r="N38" i="34"/>
  <c r="N39" i="34"/>
  <c r="N40" i="34"/>
  <c r="N41" i="34"/>
  <c r="N42" i="34"/>
  <c r="N43" i="34"/>
  <c r="N44" i="34"/>
  <c r="N45" i="34"/>
  <c r="N46" i="34"/>
  <c r="N47" i="34"/>
  <c r="N48" i="34"/>
  <c r="N49" i="34"/>
  <c r="N50" i="34"/>
  <c r="N51" i="34"/>
  <c r="N52" i="34"/>
  <c r="N53" i="34"/>
  <c r="N54" i="34"/>
  <c r="N5" i="34"/>
  <c r="A6" i="34"/>
  <c r="G6" i="34" s="1"/>
  <c r="O6" i="34" s="1"/>
  <c r="A7" i="34"/>
  <c r="G7" i="34" s="1"/>
  <c r="O7" i="34" s="1"/>
  <c r="A8" i="34"/>
  <c r="F8" i="34" s="1"/>
  <c r="A9" i="34"/>
  <c r="F9" i="34" s="1"/>
  <c r="A10" i="34"/>
  <c r="G10" i="34" s="1"/>
  <c r="O10" i="34" s="1"/>
  <c r="A11" i="34"/>
  <c r="G11" i="34" s="1"/>
  <c r="O11" i="34" s="1"/>
  <c r="A12" i="34"/>
  <c r="G12" i="34" s="1"/>
  <c r="O12" i="34" s="1"/>
  <c r="A13" i="34"/>
  <c r="G13" i="34" s="1"/>
  <c r="O13" i="34" s="1"/>
  <c r="A14" i="34"/>
  <c r="G14" i="34" s="1"/>
  <c r="O14" i="34" s="1"/>
  <c r="A15" i="34"/>
  <c r="G15" i="34" s="1"/>
  <c r="O15" i="34" s="1"/>
  <c r="A16" i="34"/>
  <c r="F16" i="34" s="1"/>
  <c r="A17" i="34"/>
  <c r="F17" i="34" s="1"/>
  <c r="A18" i="34"/>
  <c r="G18" i="34" s="1"/>
  <c r="O18" i="34" s="1"/>
  <c r="A19" i="34"/>
  <c r="G19" i="34" s="1"/>
  <c r="O19" i="34" s="1"/>
  <c r="A20" i="34"/>
  <c r="G20" i="34" s="1"/>
  <c r="O20" i="34" s="1"/>
  <c r="A21" i="34"/>
  <c r="G21" i="34" s="1"/>
  <c r="O21" i="34" s="1"/>
  <c r="A22" i="34"/>
  <c r="G22" i="34" s="1"/>
  <c r="O22" i="34" s="1"/>
  <c r="A23" i="34"/>
  <c r="G23" i="34" s="1"/>
  <c r="O23" i="34" s="1"/>
  <c r="A24" i="34"/>
  <c r="F24" i="34" s="1"/>
  <c r="A25" i="34"/>
  <c r="F25" i="34" s="1"/>
  <c r="A26" i="34"/>
  <c r="G26" i="34" s="1"/>
  <c r="O26" i="34" s="1"/>
  <c r="A27" i="34"/>
  <c r="G27" i="34" s="1"/>
  <c r="O27" i="34" s="1"/>
  <c r="A28" i="34"/>
  <c r="G28" i="34" s="1"/>
  <c r="O28" i="34" s="1"/>
  <c r="A29" i="34"/>
  <c r="G29" i="34" s="1"/>
  <c r="O29" i="34" s="1"/>
  <c r="A30" i="34"/>
  <c r="G30" i="34" s="1"/>
  <c r="O30" i="34" s="1"/>
  <c r="A31" i="34"/>
  <c r="G31" i="34" s="1"/>
  <c r="O31" i="34" s="1"/>
  <c r="A32" i="34"/>
  <c r="F32" i="34" s="1"/>
  <c r="A33" i="34"/>
  <c r="F33" i="34" s="1"/>
  <c r="A34" i="34"/>
  <c r="G34" i="34" s="1"/>
  <c r="O34" i="34" s="1"/>
  <c r="A35" i="34"/>
  <c r="G35" i="34" s="1"/>
  <c r="O35" i="34" s="1"/>
  <c r="A36" i="34"/>
  <c r="G36" i="34" s="1"/>
  <c r="O36" i="34" s="1"/>
  <c r="A37" i="34"/>
  <c r="G37" i="34" s="1"/>
  <c r="O37" i="34" s="1"/>
  <c r="A38" i="34"/>
  <c r="G38" i="34" s="1"/>
  <c r="A39" i="34"/>
  <c r="G39" i="34" s="1"/>
  <c r="O39" i="34" s="1"/>
  <c r="A40" i="34"/>
  <c r="F40" i="34" s="1"/>
  <c r="A41" i="34"/>
  <c r="F41" i="34" s="1"/>
  <c r="A42" i="34"/>
  <c r="G42" i="34" s="1"/>
  <c r="O42" i="34" s="1"/>
  <c r="A43" i="34"/>
  <c r="G43" i="34" s="1"/>
  <c r="O43" i="34" s="1"/>
  <c r="A44" i="34"/>
  <c r="G44" i="34" s="1"/>
  <c r="O44" i="34" s="1"/>
  <c r="A45" i="34"/>
  <c r="G45" i="34" s="1"/>
  <c r="O45" i="34" s="1"/>
  <c r="A46" i="34"/>
  <c r="G46" i="34" s="1"/>
  <c r="O46" i="34" s="1"/>
  <c r="A47" i="34"/>
  <c r="G47" i="34" s="1"/>
  <c r="O47" i="34" s="1"/>
  <c r="A48" i="34"/>
  <c r="F48" i="34" s="1"/>
  <c r="A49" i="34"/>
  <c r="F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F47" i="34"/>
  <c r="F39" i="34"/>
  <c r="F31" i="34"/>
  <c r="F23" i="34"/>
  <c r="F15" i="34"/>
  <c r="F7" i="34"/>
  <c r="G49" i="34"/>
  <c r="O49" i="34" s="1"/>
  <c r="G41" i="34"/>
  <c r="O41" i="34" s="1"/>
  <c r="G33" i="34"/>
  <c r="O33" i="34" s="1"/>
  <c r="G25" i="34"/>
  <c r="O25" i="34" s="1"/>
  <c r="G17" i="34"/>
  <c r="O17" i="34" s="1"/>
  <c r="G9" i="34"/>
  <c r="F54" i="34"/>
  <c r="F46" i="34"/>
  <c r="F38" i="34"/>
  <c r="F30" i="34"/>
  <c r="F22" i="34"/>
  <c r="F14" i="34"/>
  <c r="F6" i="34"/>
  <c r="G48" i="34"/>
  <c r="O48" i="34" s="1"/>
  <c r="G40" i="34"/>
  <c r="O40" i="34" s="1"/>
  <c r="G32" i="34"/>
  <c r="O32" i="34" s="1"/>
  <c r="G24" i="34"/>
  <c r="O24" i="34" s="1"/>
  <c r="G16" i="34"/>
  <c r="O16" i="34" s="1"/>
  <c r="G8" i="34"/>
  <c r="O8" i="34" s="1"/>
  <c r="F53" i="34"/>
  <c r="F45" i="34"/>
  <c r="F37" i="34"/>
  <c r="F29" i="34"/>
  <c r="F21" i="34"/>
  <c r="F13" i="34"/>
  <c r="F52" i="34"/>
  <c r="F44" i="34"/>
  <c r="F36" i="34"/>
  <c r="F28" i="34"/>
  <c r="F20" i="34"/>
  <c r="F12" i="34"/>
  <c r="F51" i="34"/>
  <c r="F43" i="34"/>
  <c r="F35" i="34"/>
  <c r="F27" i="34"/>
  <c r="F19" i="34"/>
  <c r="F11" i="34"/>
  <c r="F50" i="34"/>
  <c r="F42" i="34"/>
  <c r="F34" i="34"/>
  <c r="F26" i="34"/>
  <c r="F18" i="34"/>
  <c r="F10" i="34"/>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47"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G2" i="10" l="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H9" i="34"/>
  <c r="I9" i="34" s="1"/>
  <c r="O9" i="34"/>
  <c r="H23" i="34"/>
  <c r="H34" i="34"/>
  <c r="I34" i="34" s="1"/>
  <c r="K25" i="34"/>
  <c r="L25" i="34"/>
  <c r="H10" i="34"/>
  <c r="I10" i="34" s="1"/>
  <c r="H27" i="34"/>
  <c r="I27" i="34" s="1"/>
  <c r="H44" i="34"/>
  <c r="I44" i="34" s="1"/>
  <c r="H22" i="34"/>
  <c r="I22" i="34" s="1"/>
  <c r="I50" i="34"/>
  <c r="I28" i="34"/>
  <c r="I39" i="34"/>
  <c r="I36" i="34"/>
  <c r="I47" i="34"/>
  <c r="I23"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I15" i="26" s="1"/>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W14" i="26" s="1"/>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P14" i="26" s="1"/>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G14" i="26" s="1"/>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E14" i="26" s="1"/>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J14" i="26"/>
  <c r="G15"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W15" i="26" l="1"/>
  <c r="AC14" i="26"/>
  <c r="AB15" i="26"/>
  <c r="Q14" i="26"/>
  <c r="AE14" i="26"/>
  <c r="H14" i="26"/>
  <c r="V15" i="26"/>
  <c r="AC15" i="26"/>
  <c r="AA15" i="26"/>
  <c r="D5" i="28"/>
  <c r="E5" i="28" s="1"/>
  <c r="E24" i="28" s="1"/>
  <c r="E16" i="3" s="1"/>
  <c r="E2" i="20"/>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F2" i="20" l="1"/>
  <c r="D2" i="5" s="1"/>
  <c r="C2" i="5"/>
  <c r="D17" i="28"/>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E2" i="5" s="1"/>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AH14" i="26" s="1"/>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F2" i="5" s="1"/>
  <c r="C33" i="23"/>
  <c r="D33" i="23" s="1"/>
  <c r="B85" i="28"/>
  <c r="AB134" i="28"/>
  <c r="AC121" i="28"/>
  <c r="AE114" i="28"/>
  <c r="AD128" i="28"/>
  <c r="AE118" i="28"/>
  <c r="AD127" i="28"/>
  <c r="AD120" i="28"/>
  <c r="AC126" i="28"/>
  <c r="AB125" i="28"/>
  <c r="AC119" i="28"/>
  <c r="AC133" i="28"/>
  <c r="AC132" i="28"/>
  <c r="AD116" i="28"/>
  <c r="AC115" i="28"/>
  <c r="AB129" i="28"/>
  <c r="AD117" i="28"/>
  <c r="AC130" i="28"/>
  <c r="AI10" i="26"/>
  <c r="AI11"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AH15" i="26" l="1"/>
  <c r="G17" i="28"/>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G2" i="5" s="1"/>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H2" i="5" s="1"/>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I2" i="5" s="1"/>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R1251" i="22"/>
  <c r="F1247" i="22"/>
  <c r="H1245" i="22"/>
  <c r="G1242" i="22"/>
  <c r="I1240" i="22"/>
  <c r="L1252" i="22"/>
  <c r="N1250" i="22"/>
  <c r="M1247" i="22"/>
  <c r="O1245" i="22"/>
  <c r="N1242" i="22"/>
  <c r="P1240" i="22"/>
  <c r="K1252" i="22"/>
  <c r="M1250" i="22"/>
  <c r="L1247" i="22"/>
  <c r="N1245" i="22"/>
  <c r="M1242" i="22"/>
  <c r="O1240" i="22"/>
  <c r="J1252" i="22"/>
  <c r="L1250" i="22"/>
  <c r="K1247" i="22"/>
  <c r="M1245" i="22"/>
  <c r="L1242" i="22"/>
  <c r="N1240" i="22"/>
  <c r="I1252" i="22"/>
  <c r="K1250" i="22"/>
  <c r="J1247" i="22"/>
  <c r="L1245" i="22"/>
  <c r="K1242" i="22"/>
  <c r="M1240" i="22"/>
  <c r="H1252" i="22"/>
  <c r="J1250" i="22"/>
  <c r="I1247" i="22"/>
  <c r="K1245" i="22"/>
  <c r="J1242" i="22"/>
  <c r="O1252" i="22"/>
  <c r="N1249" i="22"/>
  <c r="P1247" i="22"/>
  <c r="O1244" i="22"/>
  <c r="Q1242" i="22"/>
  <c r="P1239" i="22"/>
  <c r="I1253" i="22"/>
  <c r="H1250" i="22"/>
  <c r="J1248" i="22"/>
  <c r="I1245" i="22"/>
  <c r="K1243" i="22"/>
  <c r="J1240" i="22"/>
  <c r="I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I1034" i="22"/>
  <c r="H1040" i="22"/>
  <c r="K1031"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J1160" i="22"/>
  <c r="M1151" i="22"/>
  <c r="L1157"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Q1366" i="22"/>
  <c r="F1363" i="22"/>
  <c r="R1365" i="22"/>
  <c r="Q1362" i="22"/>
  <c r="G1360" i="22"/>
  <c r="O1360"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I1443" i="22"/>
  <c r="O1437" i="22"/>
  <c r="L1447" i="22"/>
  <c r="R1441" i="22"/>
  <c r="P1435" i="22"/>
  <c r="R1444" i="22"/>
  <c r="K1439" i="22"/>
  <c r="M1448" i="22"/>
  <c r="F1443" i="22"/>
  <c r="L1437" i="22"/>
  <c r="I1447" i="22"/>
  <c r="J1442" i="22"/>
  <c r="K1437" i="22"/>
  <c r="O1447" i="22"/>
  <c r="P1442" i="22"/>
  <c r="Q1437" i="22"/>
  <c r="I1448" i="22"/>
  <c r="J1443" i="22"/>
  <c r="K1438" i="22"/>
  <c r="H1447" i="22"/>
  <c r="G1436" i="22"/>
  <c r="L1443"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L1400" i="22"/>
  <c r="I1399" i="22"/>
  <c r="Q1401" i="22"/>
  <c r="K1400" i="22"/>
  <c r="K1396" i="22"/>
  <c r="H1395" i="22"/>
  <c r="L1391" i="22"/>
  <c r="I1390" i="22"/>
  <c r="P1401" i="22"/>
  <c r="J1400" i="22"/>
  <c r="J1396" i="22"/>
  <c r="G1395" i="22"/>
  <c r="K1391" i="22"/>
  <c r="H1390" i="22"/>
  <c r="R1400" i="22"/>
  <c r="M1399" i="22"/>
  <c r="N1395" i="22"/>
  <c r="K1394" i="22"/>
  <c r="O1390" i="22"/>
  <c r="L1389" i="22"/>
  <c r="H1400" i="22"/>
  <c r="P1398" i="22"/>
  <c r="R1394" i="22"/>
  <c r="O1393" i="22"/>
  <c r="F1390" i="22"/>
  <c r="N1403" i="22"/>
  <c r="K1399" i="22"/>
  <c r="R1397" i="22"/>
  <c r="I1394" i="22"/>
  <c r="F1393" i="22"/>
  <c r="J1389" i="22"/>
  <c r="O1402" i="22"/>
  <c r="L1398" i="22"/>
  <c r="H1397" i="22"/>
  <c r="L1393" i="22"/>
  <c r="I1392" i="22"/>
  <c r="J1403" i="22"/>
  <c r="R1401" i="22"/>
  <c r="O1389" i="22"/>
  <c r="J1399" i="22"/>
  <c r="G1399" i="22"/>
  <c r="F1394" i="22"/>
  <c r="M1393" i="22"/>
  <c r="K1401" i="22"/>
  <c r="O1397" i="22"/>
  <c r="P1392" i="22"/>
  <c r="Q1389" i="22"/>
  <c r="R1392"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Q1239" i="22" l="1"/>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D66" i="23" s="1"/>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K70" i="23" s="1"/>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G73" i="23" s="1"/>
  <c r="I766" i="22"/>
  <c r="H771" i="22"/>
  <c r="K766" i="22"/>
  <c r="J771" i="22"/>
  <c r="L766" i="22"/>
  <c r="K771" i="22"/>
  <c r="R765" i="22"/>
  <c r="Q770" i="22"/>
  <c r="L760" i="22"/>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J2" i="5" s="1"/>
  <c r="P729" i="22"/>
  <c r="O734" i="22"/>
  <c r="N739" i="22"/>
  <c r="K732" i="22"/>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B62" i="23"/>
  <c r="C64" i="23"/>
  <c r="AM10" i="26"/>
  <c r="AL14" i="26"/>
  <c r="AL15" i="26"/>
  <c r="AM11" i="26"/>
  <c r="AF93" i="23"/>
  <c r="AG87" i="23"/>
  <c r="AG93" i="23" s="1"/>
  <c r="AF101" i="23"/>
  <c r="AG88" i="23"/>
  <c r="AG101" i="23" s="1"/>
  <c r="AF96" i="23"/>
  <c r="AG82" i="23"/>
  <c r="AG96" i="23" s="1"/>
  <c r="AF100" i="23"/>
  <c r="AF99" i="23"/>
  <c r="AG83" i="23"/>
  <c r="AF92" i="23"/>
  <c r="AG86" i="23"/>
  <c r="AG92" i="23" s="1"/>
  <c r="K72" i="23" l="1"/>
  <c r="B64" i="23"/>
  <c r="H73" i="23"/>
  <c r="M68" i="23"/>
  <c r="M67" i="23"/>
  <c r="B61" i="23"/>
  <c r="K65" i="23"/>
  <c r="F68" i="23"/>
  <c r="M70" i="23"/>
  <c r="G60" i="23"/>
  <c r="E70" i="23"/>
  <c r="H62" i="23"/>
  <c r="C73" i="23"/>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K2" i="5" s="1"/>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L2" i="5" s="1"/>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M2" i="5" s="1"/>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N2" i="5" s="1"/>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O2" i="5" s="1"/>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P2" i="5" s="1"/>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Q2" i="5" s="1"/>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R2" i="5" s="1"/>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S2" i="5" s="1"/>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T2" i="5" s="1"/>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U2" i="5" s="1"/>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V2" i="5" s="1"/>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W2" i="5" s="1"/>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X2" i="5" s="1"/>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Y2" i="5" s="1"/>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Z2" i="5" s="1"/>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AA2" i="5" s="1"/>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B2" i="5" s="1"/>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C2" i="5" s="1"/>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D2" i="5" s="1"/>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E2" i="5" s="1"/>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Olivia Ashmoore</author>
  </authors>
  <commentList>
    <comment ref="O38" authorId="0" shapeId="0" xr:uid="{0196D0CF-B548-460A-AAAB-831544520451}">
      <text>
        <r>
          <rPr>
            <b/>
            <sz val="9"/>
            <color indexed="81"/>
            <rFont val="Tahoma"/>
            <family val="2"/>
          </rPr>
          <t>Olivia Ashmoore:</t>
        </r>
        <r>
          <rPr>
            <sz val="9"/>
            <color indexed="81"/>
            <rFont val="Tahoma"/>
            <family val="2"/>
          </rPr>
          <t xml:space="preserve">
hand adjusted to avoid breaking model</t>
        </r>
      </text>
    </comment>
  </commentList>
</comments>
</file>

<file path=xl/sharedStrings.xml><?xml version="1.0" encoding="utf-8"?>
<sst xmlns="http://schemas.openxmlformats.org/spreadsheetml/2006/main" count="15218" uniqueCount="1083">
  <si>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</si>
  <si>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</si>
  <si>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</si>
  <si>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</si>
  <si>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</si>
  <si>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</si>
  <si>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</si>
  <si>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</si>
  <si>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</si>
  <si>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</si>
  <si>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</si>
  <si>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</si>
  <si>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</si>
  <si>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</si>
  <si>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</si>
  <si>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</si>
  <si>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</si>
  <si>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</si>
  <si>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</si>
  <si>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</si>
  <si>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</si>
  <si>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</si>
  <si>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</si>
  <si>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</si>
  <si>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</si>
  <si>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</si>
  <si>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</si>
  <si>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</si>
  <si>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</si>
  <si>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</si>
  <si>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</si>
  <si>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</si>
  <si>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</si>
  <si>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</si>
  <si>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</si>
  <si>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</si>
  <si>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</si>
  <si>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</si>
  <si>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</si>
  <si>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</si>
  <si>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</si>
  <si>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</si>
  <si>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</si>
  <si>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</si>
  <si>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</si>
  <si>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</si>
  <si>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</si>
  <si>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</si>
  <si>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</si>
  <si>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</si>
  <si>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</si>
  <si>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</si>
  <si>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</si>
  <si>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</si>
  <si>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</si>
  <si>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</si>
  <si>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</si>
  <si>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</si>
  <si>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</si>
  <si>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</si>
  <si>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</si>
  <si>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</si>
  <si>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</si>
  <si>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</si>
  <si>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</si>
  <si>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</si>
  <si>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</si>
  <si>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</si>
  <si>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</si>
  <si>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</si>
  <si>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</si>
  <si>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</si>
  <si>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</si>
  <si>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</si>
  <si>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</si>
  <si>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</si>
  <si>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</si>
  <si>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</si>
  <si>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</si>
  <si>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</si>
  <si>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</si>
  <si>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</si>
  <si>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</si>
  <si>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</si>
  <si>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</si>
  <si>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</si>
  <si>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</si>
  <si>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</si>
  <si>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</si>
  <si>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</si>
  <si>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</si>
  <si>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</si>
  <si>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</si>
  <si>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</si>
  <si>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</si>
  <si>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</si>
  <si>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</si>
  <si>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</si>
  <si>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</si>
  <si>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</si>
  <si>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</si>
  <si>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</si>
  <si>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</si>
  <si>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</si>
  <si>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</si>
  <si>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</si>
  <si>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</si>
  <si>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</si>
  <si>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</si>
  <si>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</si>
  <si>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</si>
  <si>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</si>
  <si>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</si>
  <si>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</si>
  <si>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</si>
  <si>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</si>
  <si>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</si>
  <si>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</si>
  <si>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</si>
  <si>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</si>
  <si>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</si>
  <si>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</si>
  <si>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</si>
  <si>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</si>
  <si>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</si>
  <si>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</si>
  <si>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</si>
  <si>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</si>
  <si>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</si>
  <si>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</si>
  <si>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</si>
  <si>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</si>
  <si>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</si>
  <si>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</si>
  <si>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</si>
  <si>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</si>
  <si>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</si>
  <si>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</si>
  <si>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</si>
  <si>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</si>
  <si>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</si>
  <si>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</si>
  <si>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</si>
  <si>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</si>
  <si>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</si>
  <si>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</si>
  <si>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</si>
  <si>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</si>
  <si>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</si>
  <si>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</si>
  <si>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</si>
  <si>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</si>
  <si>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</si>
  <si>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</si>
  <si>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</si>
  <si>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</si>
  <si>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</si>
  <si>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</si>
  <si>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</si>
  <si>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</si>
  <si>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</si>
  <si>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</si>
  <si>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</si>
  <si>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</si>
  <si>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</si>
  <si>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</si>
  <si>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</si>
  <si>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</si>
  <si>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</si>
  <si>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</si>
  <si>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</si>
  <si>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</si>
  <si>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</si>
  <si>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</si>
  <si>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</si>
  <si>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</si>
  <si>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</si>
  <si>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</si>
  <si>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</si>
  <si>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</si>
  <si>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</si>
  <si>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</si>
  <si>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</si>
  <si>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</si>
  <si>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</si>
  <si>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</si>
  <si>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</si>
  <si>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</si>
  <si>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</si>
  <si>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</si>
  <si>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</si>
  <si>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</si>
  <si>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</si>
  <si>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</si>
  <si>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</si>
  <si>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</si>
  <si>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</si>
  <si>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</si>
  <si>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</si>
  <si>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</si>
  <si>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</si>
  <si>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</si>
  <si>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</si>
  <si>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</si>
  <si>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</si>
  <si>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</si>
  <si>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</si>
  <si>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</si>
  <si>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</si>
  <si>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</si>
  <si>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</si>
  <si>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</si>
  <si>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</si>
  <si>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</si>
  <si>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</si>
  <si>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</si>
  <si>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</si>
  <si>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</si>
  <si>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</si>
  <si>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</si>
  <si>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</si>
  <si>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</si>
  <si>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</si>
  <si>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</si>
  <si>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</si>
  <si>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</si>
  <si>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</si>
  <si>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</si>
  <si>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</si>
  <si>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</si>
  <si>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</si>
  <si>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</si>
  <si>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</si>
  <si>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</si>
  <si>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</si>
  <si>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</si>
  <si>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</si>
  <si>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</si>
  <si>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</si>
  <si>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</si>
  <si>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</si>
  <si>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</si>
  <si>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</si>
  <si>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</si>
  <si>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</si>
  <si>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</si>
  <si>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</si>
  <si>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</si>
  <si>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</si>
  <si>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</si>
  <si>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</si>
  <si>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</si>
  <si>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</si>
  <si>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</si>
  <si>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</si>
  <si>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</si>
  <si>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</si>
  <si>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</si>
  <si>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</si>
  <si>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</si>
  <si>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</si>
  <si>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</si>
  <si>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</si>
  <si>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</si>
  <si>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</si>
  <si>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</si>
  <si>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</si>
  <si>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</si>
  <si>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</si>
  <si>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</si>
  <si>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</si>
  <si>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</si>
  <si>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</si>
  <si>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</si>
  <si>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</si>
  <si>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</si>
  <si>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</si>
  <si>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</si>
  <si>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</si>
  <si>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</si>
  <si>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</si>
  <si>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</si>
  <si>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</si>
  <si>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</si>
  <si>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</si>
  <si>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</si>
  <si>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</si>
  <si>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</si>
  <si>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</si>
  <si>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</si>
  <si>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</si>
  <si>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</si>
  <si>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</si>
  <si>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</si>
  <si>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</si>
  <si>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</si>
  <si>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</si>
  <si>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</si>
  <si>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</si>
  <si>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</si>
  <si>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</si>
  <si>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</si>
  <si>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</si>
  <si>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</si>
  <si>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</si>
  <si>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</si>
  <si>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</si>
  <si>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</si>
  <si>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</si>
  <si>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</si>
  <si>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</si>
  <si>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</si>
  <si>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</si>
  <si>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</si>
  <si>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</si>
  <si>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</si>
  <si>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</si>
  <si>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</si>
  <si>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</si>
  <si>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</si>
  <si>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</si>
  <si>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</si>
  <si>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</si>
  <si>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</si>
  <si>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</si>
  <si>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</si>
  <si>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</si>
  <si>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</si>
  <si>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</si>
  <si>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</si>
  <si>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</si>
  <si>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</si>
  <si>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</si>
  <si>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</si>
  <si>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</si>
  <si>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</si>
  <si>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</si>
  <si>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</si>
  <si>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</si>
  <si>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</si>
  <si>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</si>
  <si>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</si>
  <si>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</si>
  <si>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</si>
  <si>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</si>
  <si>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</si>
  <si>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</si>
  <si>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</si>
  <si>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</si>
  <si>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</si>
  <si>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</si>
  <si>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</si>
  <si>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</si>
  <si>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</si>
  <si>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</si>
  <si>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</si>
  <si>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</si>
  <si>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</si>
  <si>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</si>
  <si>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</si>
  <si>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</si>
  <si>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</si>
  <si>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</si>
  <si>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</si>
  <si>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</si>
  <si>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</si>
  <si>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</si>
  <si>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</si>
  <si>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</si>
  <si>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</si>
  <si>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</si>
  <si>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</si>
  <si>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</si>
  <si>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</si>
  <si>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</si>
  <si>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</si>
  <si>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</si>
  <si>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</si>
  <si>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</si>
  <si>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</si>
  <si>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</si>
  <si>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</si>
  <si>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</si>
  <si>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</si>
  <si>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</si>
  <si>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</si>
  <si>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</si>
  <si>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</si>
  <si>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</si>
  <si>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</si>
  <si>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</si>
  <si>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</si>
  <si>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</si>
  <si>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</si>
  <si>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</si>
  <si>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</si>
  <si>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</si>
  <si>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</si>
  <si>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</si>
  <si>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</si>
  <si>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</si>
  <si>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</si>
  <si>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</si>
  <si>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</si>
  <si>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</si>
  <si>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</si>
  <si>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</si>
  <si>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</si>
  <si>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</si>
  <si>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</si>
  <si>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</si>
  <si>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</si>
  <si>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</si>
  <si>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</si>
  <si>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</si>
  <si>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</si>
  <si>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</si>
  <si>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</si>
  <si>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</si>
  <si>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</si>
  <si>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</si>
  <si>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</si>
  <si>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</si>
  <si>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</si>
  <si>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</si>
  <si>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</si>
  <si>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</si>
  <si>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</si>
  <si>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</si>
  <si>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</si>
  <si>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</si>
  <si>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</si>
  <si>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</si>
  <si>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</si>
  <si>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</si>
  <si>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</si>
  <si>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</si>
  <si>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</si>
  <si>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</si>
  <si>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</si>
  <si>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</si>
  <si>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</si>
  <si>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</si>
  <si>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</si>
  <si>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</si>
  <si>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</si>
  <si>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</si>
  <si>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</si>
  <si>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</si>
  <si>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</si>
  <si>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</si>
  <si>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</si>
  <si>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</si>
  <si>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</si>
  <si>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</si>
  <si>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</si>
  <si>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</si>
  <si>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</si>
  <si>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</si>
  <si>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</si>
  <si>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</si>
  <si>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</si>
  <si>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</si>
  <si>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</si>
  <si>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</si>
  <si>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</si>
  <si>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</si>
  <si>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</si>
  <si>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</si>
  <si>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</si>
  <si>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</si>
  <si>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</si>
  <si>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</si>
  <si>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</si>
  <si>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</si>
  <si>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</si>
  <si>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</si>
  <si>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</si>
  <si>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</si>
  <si>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</si>
  <si>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</si>
  <si>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</si>
  <si>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</si>
  <si>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</si>
  <si>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</si>
  <si>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</si>
  <si>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</si>
  <si>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</si>
  <si>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</si>
  <si>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</si>
  <si>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</si>
  <si>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</si>
  <si>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</si>
  <si>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</si>
  <si>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</si>
  <si>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</si>
  <si>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</si>
  <si>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</si>
  <si>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</si>
  <si>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</si>
  <si>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</si>
  <si>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</si>
  <si>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</si>
  <si>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</si>
  <si>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</si>
  <si>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</si>
  <si>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</si>
  <si>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</si>
  <si>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</si>
  <si>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</si>
  <si>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</si>
  <si>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</si>
  <si>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</si>
  <si>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</si>
  <si>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</si>
  <si>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</si>
  <si>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</si>
  <si>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</si>
  <si>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</si>
  <si>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</si>
  <si>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</si>
  <si>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</si>
  <si>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</si>
  <si>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</si>
  <si>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</si>
  <si>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</si>
  <si>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</si>
  <si>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</si>
  <si>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</si>
  <si>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</si>
  <si>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</si>
  <si>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</si>
  <si>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</si>
  <si>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</si>
  <si>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</si>
  <si>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</si>
  <si>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</si>
  <si>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</si>
  <si>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</si>
  <si>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</si>
  <si>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</si>
  <si>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</si>
  <si>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</si>
  <si>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</si>
  <si>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</si>
  <si>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</si>
  <si>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</si>
  <si>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</si>
  <si>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</si>
  <si>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</si>
  <si>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</si>
  <si>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</si>
  <si>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</si>
  <si>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</si>
  <si>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</si>
  <si>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</si>
  <si>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</si>
  <si>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</si>
  <si>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</si>
  <si>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</si>
  <si>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</si>
  <si>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</si>
  <si>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</si>
  <si>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</si>
  <si>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</si>
  <si>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</si>
  <si>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</si>
  <si>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</si>
  <si>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</si>
  <si>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</si>
  <si>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</si>
  <si>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</si>
  <si>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</si>
  <si>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</si>
  <si>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</si>
  <si>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</si>
  <si>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</si>
  <si>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</si>
  <si>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</si>
  <si>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</si>
  <si>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</si>
  <si>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</si>
  <si>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</si>
  <si>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</si>
  <si>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</si>
  <si>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</si>
  <si>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</si>
  <si>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</si>
  <si>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</si>
  <si>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</si>
  <si>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</si>
  <si>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</si>
  <si>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</si>
  <si>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</si>
  <si>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</si>
  <si>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</si>
  <si>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</si>
  <si>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</si>
  <si>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</si>
  <si>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</si>
  <si>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</si>
  <si>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</si>
  <si>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</si>
  <si>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</si>
  <si>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</si>
  <si>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</si>
  <si>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</si>
  <si>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</si>
  <si>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</si>
  <si>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</si>
  <si>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</si>
  <si>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</si>
  <si>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</si>
  <si>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</si>
  <si>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</si>
  <si>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</si>
  <si>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</si>
  <si>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</si>
  <si>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</si>
  <si>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</si>
  <si>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</si>
  <si>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</si>
  <si>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</si>
  <si>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</si>
  <si>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</si>
  <si>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</si>
  <si>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</si>
  <si>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</si>
  <si>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</si>
  <si>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</si>
  <si>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</si>
  <si>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</si>
  <si>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</si>
  <si>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</si>
  <si>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</si>
  <si>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</si>
  <si>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</si>
  <si>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</si>
  <si>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</si>
  <si>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</si>
  <si>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</si>
  <si>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</si>
  <si>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</si>
  <si>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</si>
  <si>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</si>
  <si>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</si>
  <si>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</si>
  <si>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</si>
  <si>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</si>
  <si>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</si>
  <si>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</si>
  <si>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</si>
  <si>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</si>
  <si>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</si>
  <si>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</si>
  <si>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</si>
  <si>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</si>
  <si>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</si>
  <si>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</si>
  <si>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</si>
  <si>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</si>
  <si>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</si>
  <si>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</si>
  <si>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</si>
  <si>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</si>
  <si>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</si>
  <si>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</si>
  <si>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</si>
  <si>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</si>
  <si>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</si>
  <si>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</si>
  <si>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</si>
  <si>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</si>
  <si>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</si>
  <si>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</si>
  <si>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</si>
  <si>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</si>
  <si>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</si>
  <si>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</si>
  <si>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</si>
  <si>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</si>
  <si>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</si>
  <si>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</si>
  <si>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</si>
  <si>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</si>
  <si>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</si>
  <si>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</si>
  <si>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</si>
  <si>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</si>
  <si>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</si>
  <si>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</si>
  <si>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</si>
  <si>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</si>
  <si>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</si>
  <si>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</si>
  <si>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</si>
  <si>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</si>
  <si>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</si>
  <si>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</si>
  <si>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</si>
  <si>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</si>
  <si>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</si>
  <si>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</si>
  <si>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</si>
  <si>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</si>
  <si>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</si>
  <si>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</si>
  <si>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</si>
  <si>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</si>
  <si>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</si>
  <si>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</si>
  <si>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</si>
  <si>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</si>
  <si>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</si>
  <si>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</si>
  <si>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</si>
  <si>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</si>
  <si>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</si>
  <si>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</si>
  <si>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</si>
  <si>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</si>
  <si>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</si>
  <si>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</si>
  <si>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</si>
  <si>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</si>
  <si>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</si>
  <si>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</si>
  <si>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</si>
  <si>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</si>
  <si>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</si>
  <si>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</si>
  <si>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</si>
  <si>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</si>
  <si>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</si>
  <si>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</si>
  <si>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</si>
  <si>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</si>
  <si>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</si>
  <si>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</si>
  <si>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</si>
  <si>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</si>
  <si>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</si>
  <si>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</si>
  <si>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</si>
  <si>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</si>
  <si>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</si>
  <si>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</si>
  <si>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</si>
  <si>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</si>
  <si>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</si>
  <si>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</si>
  <si>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</si>
  <si>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</si>
  <si>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</si>
  <si>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</si>
  <si>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</si>
  <si>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</si>
  <si>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</si>
  <si>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</si>
  <si>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</si>
  <si>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</si>
  <si>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</si>
  <si>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</si>
  <si>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</si>
  <si>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</si>
  <si>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</si>
  <si>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</si>
  <si>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</si>
  <si>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</si>
  <si>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</si>
  <si>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</si>
  <si>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</si>
  <si>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</si>
  <si>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</si>
  <si>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</si>
  <si>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</si>
  <si>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</si>
  <si>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</si>
  <si>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</si>
  <si>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</si>
  <si>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</si>
  <si>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</si>
  <si>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</si>
  <si>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</si>
  <si>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</si>
  <si>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</si>
  <si>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</si>
  <si>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</si>
  <si>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</si>
  <si>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</si>
  <si>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</si>
  <si>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</si>
  <si>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</si>
  <si>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</si>
  <si>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</si>
  <si>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</si>
  <si>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</si>
  <si>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</si>
  <si>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</si>
  <si>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</si>
  <si>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</si>
  <si>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</si>
  <si>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</si>
  <si>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</si>
  <si>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</si>
  <si>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</si>
  <si>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</si>
  <si>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</si>
  <si>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</si>
  <si>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</si>
  <si>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</si>
  <si>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</si>
  <si>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</si>
  <si>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</si>
  <si>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</si>
  <si>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</si>
  <si>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</si>
  <si>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</si>
  <si>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</si>
  <si>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</si>
  <si>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</si>
  <si>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</si>
  <si>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</si>
  <si>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</si>
  <si>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</si>
  <si>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</si>
  <si>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</si>
  <si>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</si>
  <si>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</si>
  <si>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</si>
  <si>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</si>
  <si>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</si>
  <si>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</si>
  <si>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</si>
  <si>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</si>
  <si>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</si>
  <si>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</si>
  <si>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</si>
  <si>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</si>
  <si>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</si>
  <si>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</si>
  <si>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</si>
  <si>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</si>
  <si>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</si>
  <si>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</si>
  <si>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</si>
  <si>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</si>
  <si>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</si>
  <si>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</si>
  <si>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</si>
  <si>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</si>
  <si>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</si>
  <si>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</si>
  <si>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</si>
  <si>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</si>
  <si>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</si>
  <si>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</si>
  <si>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</si>
  <si>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</si>
  <si>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</si>
  <si>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</si>
  <si>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</si>
  <si>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</si>
  <si>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</si>
  <si>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</si>
  <si>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</si>
  <si>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</si>
  <si>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</si>
  <si>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</si>
  <si>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</si>
  <si>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</si>
  <si>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</si>
  <si>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</si>
  <si>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</si>
  <si>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</si>
  <si>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</si>
  <si>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</si>
  <si>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</si>
  <si>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</si>
  <si>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</si>
  <si>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</si>
  <si>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</si>
  <si>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</si>
  <si>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</si>
  <si>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</si>
  <si>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</si>
  <si>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</si>
  <si>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</si>
  <si>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</si>
  <si>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</si>
  <si>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</si>
  <si>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</si>
  <si>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</si>
  <si>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</si>
  <si>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</si>
  <si>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</si>
  <si>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</si>
  <si>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</si>
  <si>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</si>
  <si>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</si>
  <si>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</si>
  <si>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</si>
  <si>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</si>
  <si>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</si>
  <si>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</si>
  <si>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</si>
  <si>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</si>
  <si>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</si>
  <si>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</si>
  <si>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</si>
  <si>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</si>
  <si>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</si>
  <si>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</si>
  <si>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</si>
  <si>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</si>
  <si>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</si>
  <si>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</si>
  <si>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</si>
  <si>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</si>
  <si>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</si>
  <si>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</si>
  <si>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</si>
  <si>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</si>
  <si>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</si>
  <si>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</si>
  <si>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</si>
  <si>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</si>
  <si>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</si>
  <si>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</si>
  <si>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</si>
  <si>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</si>
  <si>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</si>
  <si>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</si>
  <si>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</si>
  <si>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</si>
  <si>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</si>
  <si>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</si>
  <si>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</si>
  <si>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</si>
  <si>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</si>
  <si>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</si>
  <si>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</si>
  <si>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</si>
  <si>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</si>
  <si>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</si>
  <si>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</si>
  <si>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</si>
  <si>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</si>
  <si>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</si>
  <si>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</si>
  <si>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</si>
  <si>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</si>
  <si>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</si>
  <si>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</si>
  <si>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</si>
  <si>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</si>
  <si>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</si>
  <si>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</si>
  <si>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</si>
  <si>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</si>
  <si>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</si>
  <si>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</si>
  <si>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</si>
  <si>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</si>
  <si>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</si>
  <si>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</si>
  <si>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</si>
  <si>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</si>
  <si>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</si>
  <si>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</si>
  <si>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</si>
  <si>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</si>
  <si>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</si>
  <si>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</si>
  <si>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</si>
  <si>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</si>
  <si>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</si>
  <si>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</si>
  <si>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</si>
  <si>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</si>
  <si>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</si>
  <si>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</si>
  <si>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</si>
  <si>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</si>
  <si>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</si>
  <si>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</si>
  <si>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</si>
  <si>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</si>
  <si>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</si>
  <si>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</si>
  <si>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</si>
  <si>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</si>
  <si>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</si>
  <si>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</si>
  <si>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</si>
  <si>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</si>
  <si>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</si>
  <si>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</si>
  <si>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</si>
  <si>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</si>
  <si>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</si>
  <si>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</si>
  <si>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</si>
  <si>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</si>
  <si>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</si>
  <si>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</si>
  <si>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</si>
  <si>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</si>
  <si>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</si>
  <si>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</si>
  <si>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</si>
  <si>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</si>
  <si>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</si>
  <si>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</si>
  <si>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</si>
  <si>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</si>
  <si>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</si>
  <si>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</si>
  <si>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</si>
  <si>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</si>
  <si>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</si>
  <si>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</si>
  <si>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</si>
  <si>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</si>
  <si>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</si>
  <si>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</si>
  <si>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</si>
  <si>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</si>
  <si>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</si>
  <si>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</si>
  <si>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</si>
  <si>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</si>
  <si>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</si>
  <si>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</si>
  <si>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</si>
  <si>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</si>
  <si>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</si>
  <si>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</si>
  <si>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</si>
  <si>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</si>
  <si>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</si>
  <si>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</si>
  <si>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</si>
  <si>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</si>
  <si>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</si>
  <si>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</si>
  <si>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</si>
  <si>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</si>
  <si>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</si>
  <si>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</si>
  <si>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</si>
  <si>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</si>
  <si>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</si>
  <si>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</si>
  <si>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</si>
  <si>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</si>
  <si>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</si>
  <si>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</si>
  <si>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</si>
  <si>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</si>
  <si>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</si>
  <si>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</si>
  <si>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</si>
  <si>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</si>
  <si>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</si>
  <si>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</si>
  <si>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</si>
  <si>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</si>
  <si>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</si>
  <si>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</si>
  <si>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</si>
  <si>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</si>
  <si>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</si>
  <si>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</si>
  <si>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</si>
  <si>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</si>
  <si>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</si>
  <si>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</si>
  <si>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</si>
  <si>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</si>
  <si>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</si>
  <si>
    <t>VT was not aligning with historical generation expectations, adjusted exports down to better align</t>
  </si>
  <si>
    <t>WV is expected to see the majority of their capacity retired due to 111 coal power plant standards. We assume that the coal retirements in-state lead to a reduction in state exports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</si>
</sst>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4">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sz val="9"/>
      <color indexed="81"/>
      <name val="Tahoma"/>
      <family val="2"/>
    </font>
    <font>
      <b/>
      <sz val="9"/>
      <color indexed="81"/>
      <name val="Tahoma"/>
      <family val="2"/>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2" fillId="0" borderId="10" applyNumberFormat="0" applyProtection="0">
      <alignment wrapText="1"/>
    </xf>
    <xf numFmtId="0" fontId="53" fillId="0" borderId="0"/>
  </cellStyleXfs>
  <cellXfs count="211">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167" fontId="49" fillId="3" borderId="0" xfId="10" applyNumberFormat="1" applyFont="1" applyFill="1"/>
    <xf numFmtId="49" fontId="0" fillId="0" borderId="0" xfId="0" applyNumberFormat="1" applyAlignment="1">
      <alignment horizontal="left"/>
    </xf>
    <xf numFmtId="2" fontId="0" fillId="3"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6.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5"/>
  <sheetViews>
    <sheetView workbookViewId="0">
      <selection activeCell="B2" sqref="B2"/>
    </sheetView>
  </sheetViews>
  <sheetFormatPr defaultRowHeight="14.75"/>
  <cols>
    <col min="2" max="2" width="70.1328125" customWidth="1"/>
    <col min="3" max="3" width="10.7265625" bestFit="1" customWidth="1"/>
    <col min="13" max="14" width="8.7265625" style="163"/>
  </cols>
  <sheetData>
    <row r="1" spans="1:13">
      <c r="A1" s="1" t="s">
        <v>0</v>
      </c>
      <c r="B1" s="85" t="s">
        <v>486</v>
      </c>
      <c r="C1" s="86">
        <v>45460</v>
      </c>
      <c r="D1" s="87"/>
      <c r="E1" s="87"/>
      <c r="F1" s="87"/>
      <c r="G1" s="87"/>
      <c r="H1" s="87"/>
      <c r="I1" s="87"/>
      <c r="J1" s="87"/>
      <c r="K1" s="85" t="s">
        <v>533</v>
      </c>
      <c r="L1" s="85" t="s">
        <v>535</v>
      </c>
      <c r="M1" s="163" t="s">
        <v>1053</v>
      </c>
    </row>
    <row r="2" spans="1:13">
      <c r="A2" s="1" t="s">
        <v>1</v>
      </c>
      <c r="B2" s="87" t="str">
        <f>LOOKUP(B1,K1:L50,L1:L50)</f>
        <v>WV</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4"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t="s">
        <v>119</v>
      </c>
      <c r="K43" s="85" t="s">
        <v>491</v>
      </c>
      <c r="L43" s="85" t="s">
        <v>577</v>
      </c>
      <c r="M43" s="163" t="s">
        <v>1053</v>
      </c>
    </row>
    <row r="44" spans="1:13">
      <c r="A44" t="s">
        <v>120</v>
      </c>
      <c r="K44" s="85" t="s">
        <v>490</v>
      </c>
      <c r="L44" s="85" t="s">
        <v>578</v>
      </c>
      <c r="M44" s="163" t="s">
        <v>1053</v>
      </c>
    </row>
    <row r="45" spans="1:13">
      <c r="A45" t="s">
        <v>121</v>
      </c>
      <c r="K45" s="85" t="s">
        <v>489</v>
      </c>
      <c r="L45" s="85" t="s">
        <v>579</v>
      </c>
      <c r="M45" s="163" t="s">
        <v>1053</v>
      </c>
    </row>
    <row r="46" spans="1:13">
      <c r="A46" t="s">
        <v>122</v>
      </c>
      <c r="K46" s="85" t="s">
        <v>488</v>
      </c>
      <c r="L46" s="85" t="s">
        <v>580</v>
      </c>
      <c r="M46" s="163" t="s">
        <v>1053</v>
      </c>
    </row>
    <row r="47" spans="1:13">
      <c r="A47" t="s">
        <v>123</v>
      </c>
      <c r="K47" s="85" t="s">
        <v>487</v>
      </c>
      <c r="L47" s="85" t="s">
        <v>581</v>
      </c>
      <c r="M47" s="163" t="s">
        <v>1053</v>
      </c>
    </row>
    <row r="48" spans="1:13">
      <c r="K48" s="85" t="s">
        <v>486</v>
      </c>
      <c r="L48" s="85" t="s">
        <v>582</v>
      </c>
      <c r="M48" s="163" t="s">
        <v>1053</v>
      </c>
    </row>
    <row r="49" spans="1:13">
      <c r="A49" t="s">
        <v>124</v>
      </c>
      <c r="K49" s="85" t="s">
        <v>485</v>
      </c>
      <c r="L49" s="85" t="s">
        <v>583</v>
      </c>
      <c r="M49" s="163" t="s">
        <v>1053</v>
      </c>
    </row>
    <row r="50" spans="1:13">
      <c r="A50" t="s">
        <v>125</v>
      </c>
      <c r="K50" s="85" t="s">
        <v>484</v>
      </c>
      <c r="L50" s="85" t="s">
        <v>584</v>
      </c>
      <c r="M50" s="163" t="s">
        <v>1053</v>
      </c>
    </row>
    <row r="52" spans="1:13">
      <c r="A52" t="s">
        <v>116</v>
      </c>
    </row>
    <row r="53" spans="1:13">
      <c r="A53" t="s">
        <v>117</v>
      </c>
    </row>
    <row r="54" spans="1:13">
      <c r="A54" t="s">
        <v>118</v>
      </c>
    </row>
    <row r="56" spans="1:13">
      <c r="A56" t="s">
        <v>134</v>
      </c>
    </row>
    <row r="57" spans="1:13">
      <c r="A57" t="s">
        <v>127</v>
      </c>
    </row>
    <row r="58" spans="1:13">
      <c r="A58" t="s">
        <v>126</v>
      </c>
    </row>
    <row r="60" spans="1:13">
      <c r="A60" s="1" t="s">
        <v>269</v>
      </c>
    </row>
    <row r="61" spans="1:13">
      <c r="A61" t="s">
        <v>270</v>
      </c>
    </row>
    <row r="62" spans="1:13">
      <c r="A62" t="s">
        <v>274</v>
      </c>
    </row>
    <row r="63" spans="1:13">
      <c r="A63" t="s">
        <v>271</v>
      </c>
    </row>
    <row r="65" spans="1:2">
      <c r="A65" s="1" t="s">
        <v>276</v>
      </c>
    </row>
    <row r="66" spans="1:2">
      <c r="A66" s="10">
        <v>2.931E-7</v>
      </c>
      <c r="B66" t="s">
        <v>275</v>
      </c>
    </row>
    <row r="67" spans="1:2">
      <c r="A67" s="11">
        <v>0.88711067149387013</v>
      </c>
      <c r="B67" t="s">
        <v>342</v>
      </c>
    </row>
    <row r="68" spans="1:2">
      <c r="A68" s="11">
        <v>0.84730412960844359</v>
      </c>
      <c r="B68" t="s">
        <v>341</v>
      </c>
    </row>
    <row r="69" spans="1:2">
      <c r="A69">
        <v>0.75350342301658668</v>
      </c>
      <c r="B69" t="s">
        <v>1066</v>
      </c>
    </row>
    <row r="70" spans="1:2">
      <c r="A70" s="90" t="s">
        <v>596</v>
      </c>
    </row>
    <row r="71" spans="1:2">
      <c r="A71" s="87" t="s">
        <v>597</v>
      </c>
    </row>
    <row r="72" spans="1:2">
      <c r="A72" s="87" t="s">
        <v>598</v>
      </c>
    </row>
    <row r="73" spans="1:2">
      <c r="A73" s="87"/>
    </row>
    <row r="74" spans="1:2">
      <c r="A74" s="87" t="s">
        <v>599</v>
      </c>
    </row>
    <row r="75" spans="1:2">
      <c r="A75" s="87" t="s">
        <v>600</v>
      </c>
    </row>
    <row r="76" spans="1:2">
      <c r="A76" s="87"/>
    </row>
    <row r="77" spans="1:2">
      <c r="A77" s="90" t="s">
        <v>601</v>
      </c>
    </row>
    <row r="78" spans="1:2">
      <c r="A78" s="87" t="s">
        <v>602</v>
      </c>
    </row>
    <row r="79" spans="1:2">
      <c r="A79" s="85" t="s">
        <v>603</v>
      </c>
    </row>
    <row r="80" spans="1:2">
      <c r="A80" s="87"/>
    </row>
    <row r="81" spans="1:1">
      <c r="A81" s="90" t="s">
        <v>604</v>
      </c>
    </row>
    <row r="82" spans="1:1">
      <c r="A82" s="87"/>
    </row>
    <row r="83" spans="1:1">
      <c r="A83" s="87" t="s">
        <v>605</v>
      </c>
    </row>
    <row r="84" spans="1:1">
      <c r="A84" s="87" t="s">
        <v>606</v>
      </c>
    </row>
    <row r="85" spans="1:1">
      <c r="A85"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4.75"/>
  <cols>
    <col min="1" max="1" width="51.406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B3*About!$A$69</f>
        <v>58.019763572277178</v>
      </c>
      <c r="G3" s="161">
        <f>C3*About!$A$69</f>
        <v>28.218703191971173</v>
      </c>
      <c r="H3" s="161">
        <f>D3*About!$A$69</f>
        <v>21.572803000964875</v>
      </c>
    </row>
    <row r="4" spans="1:8">
      <c r="A4" t="s">
        <v>1069</v>
      </c>
      <c r="B4">
        <v>60.17</v>
      </c>
      <c r="C4">
        <v>40.98</v>
      </c>
      <c r="D4">
        <v>43.33</v>
      </c>
      <c r="F4" s="161">
        <f>B4*About!$A$69</f>
        <v>45.338300962908022</v>
      </c>
      <c r="G4" s="161">
        <f>C4*About!$A$69</f>
        <v>30.878570275219719</v>
      </c>
      <c r="H4" s="161">
        <f>D4*About!$A$69</f>
        <v>32.6493033193087</v>
      </c>
    </row>
    <row r="5" spans="1:8">
      <c r="A5" t="s">
        <v>1070</v>
      </c>
      <c r="B5">
        <v>41.36</v>
      </c>
      <c r="C5">
        <v>54.34</v>
      </c>
      <c r="D5">
        <v>56.01</v>
      </c>
      <c r="F5" s="161">
        <f>B5*About!$A$69</f>
        <v>31.164901575966024</v>
      </c>
      <c r="G5" s="161">
        <f>C5*About!$A$69</f>
        <v>40.945376006721325</v>
      </c>
      <c r="H5" s="161">
        <f>D5*About!$A$69</f>
        <v>42.203726723159022</v>
      </c>
    </row>
    <row r="6" spans="1:8">
      <c r="A6" t="s">
        <v>1071</v>
      </c>
      <c r="B6">
        <v>37.96</v>
      </c>
      <c r="C6">
        <v>43.94</v>
      </c>
      <c r="D6">
        <v>46.67</v>
      </c>
      <c r="F6" s="161">
        <f>B6*About!$A$69</f>
        <v>28.60298993770963</v>
      </c>
      <c r="G6" s="161">
        <f>C6*About!$A$69</f>
        <v>33.108940407348818</v>
      </c>
      <c r="H6" s="161">
        <f>D6*About!$A$69</f>
        <v>35.166004752184101</v>
      </c>
    </row>
    <row r="7" spans="1:8">
      <c r="A7" t="s">
        <v>1072</v>
      </c>
      <c r="B7">
        <v>39.340000000000003</v>
      </c>
      <c r="C7">
        <v>38.81</v>
      </c>
      <c r="D7">
        <v>43.37</v>
      </c>
      <c r="F7" s="161">
        <f>B7*About!$A$69</f>
        <v>29.642824661472524</v>
      </c>
      <c r="G7" s="161">
        <f>C7*About!$A$69</f>
        <v>29.243467847273731</v>
      </c>
      <c r="H7" s="161">
        <f>D7*About!$A$69</f>
        <v>32.679443456229365</v>
      </c>
    </row>
    <row r="8" spans="1:8">
      <c r="A8" t="s">
        <v>1080</v>
      </c>
      <c r="B8">
        <v>34.42</v>
      </c>
      <c r="C8">
        <v>35.840000000000003</v>
      </c>
      <c r="D8">
        <v>41.59</v>
      </c>
      <c r="F8" s="161">
        <f>B8*About!$A$69</f>
        <v>25.935587820230914</v>
      </c>
      <c r="G8" s="161">
        <f>C8*About!$A$69</f>
        <v>27.005562680914469</v>
      </c>
      <c r="H8" s="161">
        <f>D8*About!$A$69</f>
        <v>31.338207363259844</v>
      </c>
    </row>
    <row r="9" spans="1:8">
      <c r="A9" t="s">
        <v>1073</v>
      </c>
      <c r="B9">
        <v>34.74</v>
      </c>
      <c r="C9">
        <v>38.729999999999997</v>
      </c>
      <c r="D9">
        <v>43.19</v>
      </c>
      <c r="F9" s="161">
        <f>B9*About!$A$69</f>
        <v>26.176708915596222</v>
      </c>
      <c r="G9" s="161">
        <f>C9*About!$A$69</f>
        <v>29.183187573432399</v>
      </c>
      <c r="H9" s="161">
        <f>D9*About!$A$69</f>
        <v>32.543812840086375</v>
      </c>
    </row>
    <row r="10" spans="1:8">
      <c r="A10" t="s">
        <v>1074</v>
      </c>
      <c r="B10">
        <v>32.26</v>
      </c>
      <c r="C10">
        <v>31.85</v>
      </c>
      <c r="D10">
        <v>34.78</v>
      </c>
      <c r="F10" s="161">
        <f>B10*About!$A$69</f>
        <v>24.308020426515085</v>
      </c>
      <c r="G10" s="161">
        <f>C10*About!$A$69</f>
        <v>23.999084023078286</v>
      </c>
      <c r="H10" s="161">
        <f>D10*About!$A$69</f>
        <v>26.206849052516887</v>
      </c>
    </row>
    <row r="11" spans="1:8">
      <c r="A11" t="s">
        <v>1075</v>
      </c>
      <c r="B11">
        <v>33.049999999999997</v>
      </c>
      <c r="C11">
        <v>34.369999999999997</v>
      </c>
      <c r="D11">
        <v>36.36</v>
      </c>
      <c r="F11" s="161">
        <f>B11*About!$A$69</f>
        <v>24.903288130698186</v>
      </c>
      <c r="G11" s="161">
        <f>C11*About!$A$69</f>
        <v>25.897912649080084</v>
      </c>
      <c r="H11" s="161">
        <f>D11*About!$A$69</f>
        <v>27.397384460883092</v>
      </c>
    </row>
    <row r="12" spans="1:8">
      <c r="A12" t="s">
        <v>1076</v>
      </c>
      <c r="B12">
        <v>81.61</v>
      </c>
      <c r="C12">
        <v>73.48</v>
      </c>
      <c r="D12">
        <v>57.97</v>
      </c>
      <c r="F12" s="161">
        <f>B12*About!$A$69</f>
        <v>61.493414352383638</v>
      </c>
      <c r="G12" s="161">
        <f>C12*About!$A$69</f>
        <v>55.367431523258794</v>
      </c>
      <c r="H12" s="161">
        <f>D12*About!$A$69</f>
        <v>43.680593432271529</v>
      </c>
    </row>
    <row r="13" spans="1:8">
      <c r="A13" t="s">
        <v>1077</v>
      </c>
      <c r="B13">
        <v>59.46</v>
      </c>
      <c r="C13">
        <v>38.659999999999997</v>
      </c>
      <c r="D13">
        <v>39.130000000000003</v>
      </c>
      <c r="F13" s="161">
        <f>B13*About!$A$69</f>
        <v>44.803313532566243</v>
      </c>
      <c r="G13" s="161">
        <f>C13*About!$A$69</f>
        <v>29.130442333821239</v>
      </c>
      <c r="H13" s="161">
        <f>D13*About!$A$69</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4.75"/>
  <cols>
    <col min="4" max="4" width="13.5429687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6"/>
      <c r="C112" s="196"/>
      <c r="D112" s="196"/>
      <c r="E112" s="196"/>
      <c r="F112" s="196"/>
      <c r="G112" s="196"/>
      <c r="H112" s="196"/>
      <c r="I112" s="196"/>
      <c r="J112" s="196"/>
      <c r="K112" s="196"/>
      <c r="L112" s="196"/>
      <c r="M112" s="196"/>
      <c r="N112" s="196"/>
      <c r="O112" s="196"/>
      <c r="P112" s="196"/>
      <c r="Q112" s="196"/>
      <c r="R112" s="196"/>
      <c r="S112" s="196"/>
      <c r="T112" s="196"/>
      <c r="U112" s="196"/>
      <c r="V112" s="196"/>
      <c r="W112" s="196"/>
      <c r="X112" s="196"/>
      <c r="Y112" s="196"/>
      <c r="Z112" s="196"/>
      <c r="AA112" s="196"/>
      <c r="AB112" s="196"/>
      <c r="AC112" s="196"/>
      <c r="AD112" s="196"/>
      <c r="AE112" s="196"/>
      <c r="AF112" s="196"/>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7"/>
      <c r="C500" s="196"/>
      <c r="D500" s="196"/>
      <c r="E500" s="196"/>
      <c r="F500" s="196"/>
      <c r="G500" s="196"/>
      <c r="H500" s="196"/>
      <c r="I500" s="196"/>
      <c r="J500" s="196"/>
      <c r="K500" s="196"/>
      <c r="L500" s="196"/>
      <c r="M500" s="196"/>
      <c r="N500" s="196"/>
      <c r="O500" s="196"/>
      <c r="P500" s="196"/>
      <c r="Q500" s="196"/>
      <c r="R500" s="196"/>
      <c r="S500" s="196"/>
      <c r="T500" s="196"/>
      <c r="U500" s="196"/>
      <c r="V500" s="196"/>
      <c r="W500" s="196"/>
      <c r="X500" s="196"/>
      <c r="Y500" s="196"/>
      <c r="Z500" s="196"/>
      <c r="AA500" s="196"/>
      <c r="AB500" s="196"/>
      <c r="AC500" s="196"/>
      <c r="AD500" s="196"/>
      <c r="AE500" s="196"/>
      <c r="AF500" s="196"/>
      <c r="AG500" s="196"/>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6"/>
      <c r="C1101" s="196"/>
      <c r="D1101" s="196"/>
      <c r="E1101" s="196"/>
      <c r="F1101" s="196"/>
      <c r="G1101" s="196"/>
      <c r="H1101" s="196"/>
      <c r="I1101" s="196"/>
      <c r="J1101" s="196"/>
      <c r="K1101" s="196"/>
      <c r="L1101" s="196"/>
      <c r="M1101" s="196"/>
      <c r="N1101" s="196"/>
      <c r="O1101" s="196"/>
      <c r="P1101" s="196"/>
      <c r="Q1101" s="196"/>
      <c r="R1101" s="196"/>
      <c r="S1101" s="196"/>
      <c r="T1101" s="196"/>
      <c r="U1101" s="196"/>
      <c r="V1101" s="196"/>
      <c r="W1101" s="196"/>
      <c r="X1101" s="196"/>
      <c r="Y1101" s="196"/>
      <c r="Z1101" s="196"/>
      <c r="AA1101" s="196"/>
      <c r="AB1101" s="196"/>
      <c r="AC1101" s="196"/>
      <c r="AD1101" s="196"/>
      <c r="AE1101" s="196"/>
      <c r="AF1101" s="19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6"/>
      <c r="C1229" s="196"/>
      <c r="D1229" s="196"/>
      <c r="E1229" s="196"/>
      <c r="F1229" s="196"/>
      <c r="G1229" s="196"/>
      <c r="H1229" s="196"/>
      <c r="I1229" s="196"/>
      <c r="J1229" s="196"/>
      <c r="K1229" s="196"/>
      <c r="L1229" s="196"/>
      <c r="M1229" s="196"/>
      <c r="N1229" s="196"/>
      <c r="O1229" s="196"/>
      <c r="P1229" s="196"/>
      <c r="Q1229" s="196"/>
      <c r="R1229" s="196"/>
      <c r="S1229" s="196"/>
      <c r="T1229" s="196"/>
      <c r="U1229" s="196"/>
      <c r="V1229" s="196"/>
      <c r="W1229" s="196"/>
      <c r="X1229" s="196"/>
      <c r="Y1229" s="196"/>
      <c r="Z1229" s="196"/>
      <c r="AA1229" s="196"/>
      <c r="AB1229" s="196"/>
      <c r="AC1229" s="196"/>
      <c r="AD1229" s="196"/>
      <c r="AE1229" s="196"/>
      <c r="AF1229" s="19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6"/>
      <c r="C1699" s="196"/>
      <c r="D1699" s="196"/>
      <c r="E1699" s="196"/>
      <c r="F1699" s="196"/>
      <c r="G1699" s="196"/>
      <c r="H1699" s="196"/>
      <c r="I1699" s="196"/>
      <c r="J1699" s="196"/>
      <c r="K1699" s="196"/>
      <c r="L1699" s="196"/>
      <c r="M1699" s="196"/>
      <c r="N1699" s="196"/>
      <c r="O1699" s="196"/>
      <c r="P1699" s="196"/>
      <c r="Q1699" s="196"/>
      <c r="R1699" s="196"/>
      <c r="S1699" s="196"/>
      <c r="T1699" s="196"/>
      <c r="U1699" s="196"/>
      <c r="V1699" s="196"/>
      <c r="W1699" s="196"/>
      <c r="X1699" s="196"/>
      <c r="Y1699" s="196"/>
      <c r="Z1699" s="196"/>
      <c r="AA1699" s="196"/>
      <c r="AB1699" s="196"/>
      <c r="AC1699" s="196"/>
      <c r="AD1699" s="196"/>
      <c r="AE1699" s="196"/>
      <c r="AF1699" s="19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8"/>
      <c r="C112" s="198"/>
      <c r="D112" s="198"/>
      <c r="E112" s="198"/>
      <c r="F112" s="198"/>
      <c r="G112" s="198"/>
      <c r="H112" s="198"/>
      <c r="I112" s="198"/>
      <c r="J112" s="198"/>
      <c r="K112" s="198"/>
      <c r="L112" s="198"/>
      <c r="M112" s="198"/>
      <c r="N112" s="198"/>
      <c r="O112" s="198"/>
      <c r="P112" s="198"/>
      <c r="Q112" s="198"/>
      <c r="R112" s="198"/>
      <c r="S112" s="198"/>
      <c r="T112" s="198"/>
      <c r="U112" s="198"/>
      <c r="V112" s="198"/>
      <c r="W112" s="198"/>
      <c r="X112" s="198"/>
      <c r="Y112" s="198"/>
      <c r="Z112" s="198"/>
      <c r="AA112" s="198"/>
      <c r="AB112" s="198"/>
      <c r="AC112" s="198"/>
      <c r="AD112" s="198"/>
      <c r="AE112" s="198"/>
      <c r="AF112" s="198"/>
      <c r="AG112" s="198"/>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69531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ht="14.75">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ht="14.75">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ht="14.75">
      <c r="B34" s="16" t="s">
        <v>24</v>
      </c>
    </row>
    <row r="35" spans="1:34" ht="14.75">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ht="14.75">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ht="14.75">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5" thickBot="1"/>
    <row r="39" spans="1:34" ht="14.75">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ht="14.75">
      <c r="B40" s="7" t="s">
        <v>307</v>
      </c>
    </row>
    <row r="41" spans="1:34" ht="14.75">
      <c r="B41" s="7" t="s">
        <v>280</v>
      </c>
    </row>
    <row r="42" spans="1:34" ht="14.75">
      <c r="B42" s="7" t="s">
        <v>31</v>
      </c>
    </row>
    <row r="43" spans="1:34" ht="14.75">
      <c r="B43" s="7" t="s">
        <v>30</v>
      </c>
    </row>
    <row r="44" spans="1:34" ht="14.75">
      <c r="B44" s="7" t="s">
        <v>308</v>
      </c>
    </row>
    <row r="45" spans="1:34" ht="14.75">
      <c r="B45" s="7" t="s">
        <v>309</v>
      </c>
    </row>
    <row r="46" spans="1:34" ht="14.75">
      <c r="B46" s="7" t="s">
        <v>310</v>
      </c>
    </row>
    <row r="112" spans="2:34" ht="15" customHeight="1">
      <c r="B112" s="198"/>
      <c r="C112" s="198"/>
      <c r="D112" s="198"/>
      <c r="E112" s="198"/>
      <c r="F112" s="198"/>
      <c r="G112" s="198"/>
      <c r="H112" s="198"/>
      <c r="I112" s="198"/>
      <c r="J112" s="198"/>
      <c r="K112" s="198"/>
      <c r="L112" s="198"/>
      <c r="M112" s="198"/>
      <c r="N112" s="198"/>
      <c r="O112" s="198"/>
      <c r="P112" s="198"/>
      <c r="Q112" s="198"/>
      <c r="R112" s="198"/>
      <c r="S112" s="198"/>
      <c r="T112" s="198"/>
      <c r="U112" s="198"/>
      <c r="V112" s="198"/>
      <c r="W112" s="198"/>
      <c r="X112" s="198"/>
      <c r="Y112" s="198"/>
      <c r="Z112" s="198"/>
      <c r="AA112" s="198"/>
      <c r="AB112" s="198"/>
      <c r="AC112" s="198"/>
      <c r="AD112" s="198"/>
      <c r="AE112" s="198"/>
      <c r="AF112" s="198"/>
      <c r="AG112" s="198"/>
      <c r="AH112" s="198"/>
    </row>
    <row r="308" spans="2:34"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c r="AH308" s="198"/>
    </row>
    <row r="500" spans="2:34" ht="15" customHeight="1">
      <c r="B500" s="199"/>
      <c r="C500" s="198"/>
      <c r="D500" s="198"/>
      <c r="E500" s="198"/>
      <c r="F500" s="198"/>
      <c r="G500" s="198"/>
      <c r="H500" s="198"/>
      <c r="I500" s="198"/>
      <c r="J500" s="198"/>
      <c r="K500" s="198"/>
      <c r="L500" s="198"/>
      <c r="M500" s="198"/>
      <c r="N500" s="198"/>
      <c r="O500" s="198"/>
      <c r="P500" s="198"/>
      <c r="Q500" s="198"/>
      <c r="R500" s="198"/>
      <c r="S500" s="198"/>
      <c r="T500" s="198"/>
      <c r="U500" s="198"/>
      <c r="V500" s="198"/>
      <c r="W500" s="198"/>
      <c r="X500" s="198"/>
      <c r="Y500" s="198"/>
      <c r="Z500" s="198"/>
      <c r="AA500" s="198"/>
      <c r="AB500" s="198"/>
      <c r="AC500" s="198"/>
      <c r="AD500" s="198"/>
      <c r="AE500" s="198"/>
      <c r="AF500" s="198"/>
      <c r="AG500" s="198"/>
    </row>
    <row r="511" spans="2:34"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c r="AH511" s="198"/>
    </row>
    <row r="712" spans="2:34"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c r="AH712" s="198"/>
    </row>
    <row r="887" spans="2:34"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c r="AH887" s="198"/>
    </row>
    <row r="1100" spans="2:34"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c r="AH1100" s="198"/>
    </row>
    <row r="1227" spans="2:34"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c r="AH1227" s="198"/>
    </row>
    <row r="1390" spans="2:34"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c r="AH1390" s="198"/>
    </row>
    <row r="1502" spans="2:34"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c r="AH1502" s="198"/>
    </row>
    <row r="1604" spans="2:34"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c r="AH1604" s="198"/>
    </row>
    <row r="1698" spans="2:34"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c r="AH1698" s="198"/>
    </row>
    <row r="1945" spans="2:34"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c r="AH1945" s="198"/>
    </row>
    <row r="2031" spans="2:34"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c r="AH2031" s="198"/>
    </row>
    <row r="2153" spans="2:34"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c r="AH2153" s="198"/>
    </row>
    <row r="2317" spans="2:34"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c r="AH2317" s="198"/>
    </row>
    <row r="2419" spans="2:34"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c r="AH2419" s="198"/>
    </row>
    <row r="2509" spans="2:34"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c r="AH2509" s="198"/>
    </row>
    <row r="2598" spans="2:34"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c r="AH2598" s="198"/>
    </row>
    <row r="2719" spans="2:34"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c r="AH2719" s="198"/>
    </row>
    <row r="2837" spans="2:34"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c r="AH2837" s="198"/>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4.75"/>
  <cols>
    <col min="1" max="1" width="26.26953125" customWidth="1"/>
  </cols>
  <sheetData>
    <row r="1" spans="1:47" ht="21">
      <c r="A1" s="34" t="s">
        <v>329</v>
      </c>
    </row>
    <row r="2" spans="1:47" ht="21">
      <c r="A2" s="34" t="s">
        <v>37</v>
      </c>
    </row>
    <row r="3" spans="1:47" ht="21">
      <c r="A3" s="34" t="s">
        <v>330</v>
      </c>
    </row>
    <row r="4" spans="1:47" ht="21">
      <c r="A4" s="34" t="s">
        <v>38</v>
      </c>
    </row>
    <row r="7" spans="1:47" ht="18.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328125" defaultRowHeight="14.75"/>
  <cols>
    <col min="1" max="1" width="28.7265625" customWidth="1"/>
    <col min="2" max="13" width="15.7265625" customWidth="1"/>
    <col min="14" max="14" width="27.406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4.7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0" t="s">
        <v>408</v>
      </c>
      <c r="C146" s="201"/>
      <c r="D146" s="201"/>
      <c r="E146" s="201"/>
      <c r="F146" s="201"/>
      <c r="G146" s="201"/>
      <c r="H146" s="201"/>
      <c r="I146" s="201"/>
      <c r="J146" s="201"/>
      <c r="K146" s="201"/>
      <c r="L146" s="201"/>
      <c r="M146" s="201"/>
      <c r="N146" s="201"/>
      <c r="O146" s="201"/>
      <c r="P146" s="201"/>
      <c r="Q146" s="201"/>
      <c r="R146" s="201"/>
      <c r="S146" s="201"/>
      <c r="T146" s="201"/>
      <c r="U146" s="201"/>
      <c r="V146" s="201"/>
      <c r="W146" s="201"/>
      <c r="X146" s="201"/>
      <c r="Y146" s="201"/>
      <c r="Z146" s="201"/>
      <c r="AA146" s="201"/>
      <c r="AB146" s="201"/>
      <c r="AC146" s="201"/>
      <c r="AD146" s="201"/>
      <c r="AE146" s="201"/>
      <c r="AF146" s="201"/>
      <c r="AG146" s="201"/>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6"/>
      <c r="C1101" s="196"/>
      <c r="D1101" s="196"/>
      <c r="E1101" s="196"/>
      <c r="F1101" s="196"/>
      <c r="G1101" s="196"/>
      <c r="H1101" s="196"/>
      <c r="I1101" s="196"/>
      <c r="J1101" s="196"/>
      <c r="K1101" s="196"/>
      <c r="L1101" s="196"/>
      <c r="M1101" s="196"/>
      <c r="N1101" s="196"/>
      <c r="O1101" s="196"/>
      <c r="P1101" s="196"/>
      <c r="Q1101" s="196"/>
      <c r="R1101" s="196"/>
      <c r="S1101" s="196"/>
      <c r="T1101" s="196"/>
      <c r="U1101" s="196"/>
      <c r="V1101" s="196"/>
      <c r="W1101" s="196"/>
      <c r="X1101" s="196"/>
      <c r="Y1101" s="196"/>
      <c r="Z1101" s="196"/>
      <c r="AA1101" s="196"/>
      <c r="AB1101" s="196"/>
      <c r="AC1101" s="196"/>
      <c r="AD1101" s="196"/>
      <c r="AE1101" s="196"/>
      <c r="AF1101" s="19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6"/>
      <c r="C1229" s="196"/>
      <c r="D1229" s="196"/>
      <c r="E1229" s="196"/>
      <c r="F1229" s="196"/>
      <c r="G1229" s="196"/>
      <c r="H1229" s="196"/>
      <c r="I1229" s="196"/>
      <c r="J1229" s="196"/>
      <c r="K1229" s="196"/>
      <c r="L1229" s="196"/>
      <c r="M1229" s="196"/>
      <c r="N1229" s="196"/>
      <c r="O1229" s="196"/>
      <c r="P1229" s="196"/>
      <c r="Q1229" s="196"/>
      <c r="R1229" s="196"/>
      <c r="S1229" s="196"/>
      <c r="T1229" s="196"/>
      <c r="U1229" s="196"/>
      <c r="V1229" s="196"/>
      <c r="W1229" s="196"/>
      <c r="X1229" s="196"/>
      <c r="Y1229" s="196"/>
      <c r="Z1229" s="196"/>
      <c r="AA1229" s="196"/>
      <c r="AB1229" s="196"/>
      <c r="AC1229" s="196"/>
      <c r="AD1229" s="196"/>
      <c r="AE1229" s="196"/>
      <c r="AF1229" s="19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6"/>
      <c r="C1699" s="196"/>
      <c r="D1699" s="196"/>
      <c r="E1699" s="196"/>
      <c r="F1699" s="196"/>
      <c r="G1699" s="196"/>
      <c r="H1699" s="196"/>
      <c r="I1699" s="196"/>
      <c r="J1699" s="196"/>
      <c r="K1699" s="196"/>
      <c r="L1699" s="196"/>
      <c r="M1699" s="196"/>
      <c r="N1699" s="196"/>
      <c r="O1699" s="196"/>
      <c r="P1699" s="196"/>
      <c r="Q1699" s="196"/>
      <c r="R1699" s="196"/>
      <c r="S1699" s="196"/>
      <c r="T1699" s="196"/>
      <c r="U1699" s="196"/>
      <c r="V1699" s="196"/>
      <c r="W1699" s="196"/>
      <c r="X1699" s="196"/>
      <c r="Y1699" s="196"/>
      <c r="Z1699" s="196"/>
      <c r="AA1699" s="196"/>
      <c r="AB1699" s="196"/>
      <c r="AC1699" s="196"/>
      <c r="AD1699" s="196"/>
      <c r="AE1699" s="196"/>
      <c r="AF1699" s="19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5" thickBot="1"/>
    <row r="146" spans="2:2" ht="2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63281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ht="14.75">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ht="14.75">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ht="14.75">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ht="14.75">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ht="14.75">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ht="14.75">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ht="14.75">
      <c r="B38" s="16" t="s">
        <v>170</v>
      </c>
    </row>
    <row r="39" spans="1:34" ht="14.75">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ht="14.75">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ht="14.75">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ht="14.75">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ht="14.75">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ht="14.75">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ht="14.75">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ht="14.75">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ht="14.75">
      <c r="B48" s="16" t="s">
        <v>184</v>
      </c>
    </row>
    <row r="49" spans="1:34" ht="14.75">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ht="14.75">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ht="14.75">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ht="14.75">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ht="14.75">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ht="14.75">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ht="14.75">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2" t="s">
        <v>182</v>
      </c>
      <c r="C112" s="203">
        <v>12.999203</v>
      </c>
      <c r="D112" s="203">
        <v>13.756338</v>
      </c>
      <c r="E112" s="203">
        <v>14.272468</v>
      </c>
      <c r="F112" s="203">
        <v>13.87274</v>
      </c>
      <c r="G112" s="203">
        <v>13.379066999999999</v>
      </c>
      <c r="H112" s="203">
        <v>13.404615</v>
      </c>
      <c r="I112" s="203">
        <v>13.498896999999999</v>
      </c>
      <c r="J112" s="203">
        <v>13.628196000000001</v>
      </c>
      <c r="K112" s="203">
        <v>13.736962</v>
      </c>
      <c r="L112" s="203">
        <v>13.932218000000001</v>
      </c>
      <c r="M112" s="203">
        <v>14.950908999999999</v>
      </c>
      <c r="N112" s="203">
        <v>15.044097000000001</v>
      </c>
      <c r="O112" s="203">
        <v>15.321702</v>
      </c>
      <c r="P112" s="203">
        <v>15.516894000000001</v>
      </c>
      <c r="Q112" s="203">
        <v>15.691060999999999</v>
      </c>
      <c r="R112" s="203">
        <v>15.773815000000001</v>
      </c>
      <c r="S112" s="203">
        <v>15.950137</v>
      </c>
      <c r="T112" s="203">
        <v>16.117809000000001</v>
      </c>
      <c r="U112" s="203">
        <v>16.291615</v>
      </c>
      <c r="V112" s="203">
        <v>16.466549000000001</v>
      </c>
      <c r="W112" s="203">
        <v>16.700437999999998</v>
      </c>
      <c r="X112" s="203">
        <v>16.943705000000001</v>
      </c>
      <c r="Y112" s="203">
        <v>17.277073000000001</v>
      </c>
      <c r="Z112" s="203">
        <v>17.574244</v>
      </c>
      <c r="AA112" s="203">
        <v>17.982026999999999</v>
      </c>
      <c r="AB112" s="203">
        <v>18.336407000000001</v>
      </c>
      <c r="AC112" s="203">
        <v>18.741672999999999</v>
      </c>
      <c r="AD112" s="203">
        <v>19.208071</v>
      </c>
      <c r="AE112" s="203">
        <v>19.600466000000001</v>
      </c>
      <c r="AF112" s="203">
        <v>20.057380999999999</v>
      </c>
      <c r="AG112" s="203">
        <v>20.632099</v>
      </c>
      <c r="AH112" s="204">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ht="14.75">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ht="14.75">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ht="14.75">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5" thickBot="1"/>
    <row r="146" spans="2:34" ht="14.75">
      <c r="B146" s="205" t="s">
        <v>305</v>
      </c>
      <c r="C146" s="206"/>
      <c r="D146" s="206"/>
      <c r="E146" s="206"/>
      <c r="F146" s="206"/>
      <c r="G146" s="206"/>
      <c r="H146" s="206"/>
      <c r="I146" s="206"/>
      <c r="J146" s="206"/>
      <c r="K146" s="206"/>
      <c r="L146" s="206"/>
      <c r="M146" s="206"/>
      <c r="N146" s="206"/>
      <c r="O146" s="206"/>
      <c r="P146" s="206"/>
      <c r="Q146" s="206"/>
      <c r="R146" s="206"/>
      <c r="S146" s="206"/>
      <c r="T146" s="206"/>
      <c r="U146" s="206"/>
      <c r="V146" s="206"/>
      <c r="W146" s="206"/>
      <c r="X146" s="206"/>
      <c r="Y146" s="206"/>
      <c r="Z146" s="206"/>
      <c r="AA146" s="206"/>
      <c r="AB146" s="206"/>
      <c r="AC146" s="206"/>
      <c r="AD146" s="206"/>
      <c r="AE146" s="206"/>
      <c r="AF146" s="206"/>
      <c r="AG146" s="206"/>
      <c r="AH146" s="30"/>
    </row>
    <row r="147" spans="2:34" ht="14.75">
      <c r="B147" s="7" t="s">
        <v>284</v>
      </c>
    </row>
    <row r="148" spans="2:34" ht="14.75">
      <c r="B148" s="7" t="s">
        <v>285</v>
      </c>
    </row>
    <row r="149" spans="2:34" ht="14.75">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c r="AH308" s="198"/>
    </row>
    <row r="511" spans="2:34"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c r="AH511" s="198"/>
    </row>
    <row r="712" spans="2:34"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c r="AH712" s="198"/>
    </row>
    <row r="887" spans="2:34"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c r="AH887" s="198"/>
    </row>
    <row r="1100" spans="2:34"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c r="AH1100" s="198"/>
    </row>
    <row r="1227" spans="2:34"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c r="AH1227" s="198"/>
    </row>
    <row r="1390" spans="2:34"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c r="AH1390" s="198"/>
    </row>
    <row r="1502" spans="2:34"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c r="AH1502" s="198"/>
    </row>
    <row r="1604" spans="2:34"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c r="AH1604" s="198"/>
    </row>
    <row r="1698" spans="2:34"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c r="AH1698" s="198"/>
    </row>
    <row r="1945" spans="2:34"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c r="AH1945" s="198"/>
    </row>
    <row r="2031" spans="2:34"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c r="AH2031" s="198"/>
    </row>
    <row r="2153" spans="2:34"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c r="AH2153" s="198"/>
    </row>
    <row r="2317" spans="2:34"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c r="AH2317" s="198"/>
    </row>
    <row r="2419" spans="2:34"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c r="AH2419" s="198"/>
    </row>
    <row r="2509" spans="2:34"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c r="AH2509" s="198"/>
    </row>
    <row r="2598" spans="2:34"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c r="AH2598" s="198"/>
    </row>
    <row r="2719" spans="2:34"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c r="AH2719" s="198"/>
    </row>
    <row r="2837" spans="2:34"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c r="AH2837" s="198"/>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4.75"/>
  <cols>
    <col min="1" max="1" width="8.726562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4.75"/>
  <cols>
    <col min="2" max="2" width="28.40625" customWidth="1"/>
    <col min="3" max="3" width="14.8632812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4.75"/>
  <cols>
    <col min="2" max="2" width="12.40625" customWidth="1"/>
    <col min="23" max="23" width="15.86328125" bestFit="1" customWidth="1"/>
  </cols>
  <sheetData>
    <row r="1" spans="1:30" ht="15.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0625" defaultRowHeight="15" customHeight="1"/>
  <cols>
    <col min="1" max="1" width="7.86328125" style="92" customWidth="1"/>
    <col min="2" max="2" width="14.40625" style="92"/>
    <col min="3" max="3" width="21.86328125" style="92" customWidth="1"/>
    <col min="4" max="4" width="14.40625" style="92"/>
    <col min="5" max="5" width="25.26953125" style="92" customWidth="1"/>
    <col min="6" max="6" width="20.7265625" style="92" customWidth="1"/>
    <col min="7" max="9" width="14.40625" style="92"/>
    <col min="10" max="10" width="24.7265625" style="92" customWidth="1"/>
    <col min="11" max="16384" width="14.40625" style="92"/>
  </cols>
  <sheetData>
    <row r="1" spans="1:33" ht="14.75">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7" t="s">
        <v>608</v>
      </c>
      <c r="B3" s="208"/>
      <c r="C3" s="208"/>
      <c r="D3" s="208"/>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6">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ht="14.75">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ht="14.75">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ht="14.75">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ht="14.75">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ht="14.75">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ht="14.75">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ht="14.75">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ht="14.75">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ht="14.75">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ht="14.75">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ht="14.75">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ht="14.75">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ht="14.75">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ht="14.75">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ht="14.75">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ht="14.75">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ht="14.75">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ht="14.75">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ht="14.75">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ht="14.75">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ht="14.75">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ht="14.75">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ht="14.75">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ht="14.75">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ht="14.75">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ht="14.75">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ht="14.75">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ht="14.75">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ht="14.75">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ht="14.75">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ht="14.75">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ht="14.75">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ht="14.75">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ht="14.75">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ht="14.75">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ht="14.75">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ht="14.75">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ht="14.75">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ht="14.75">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ht="14.75">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ht="14.75">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ht="14.75">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ht="14.75">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ht="14.75">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ht="14.75">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ht="14.75">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ht="14.75">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ht="14.75">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ht="14.75">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ht="14.75">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ht="14.75">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ht="14.75">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ht="14.75">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ht="14.75">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ht="14.75">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ht="14.75">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ht="14.75">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ht="14.75">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ht="14.75">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ht="14.75">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ht="14.75">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ht="14.75">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ht="14.75">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ht="14.75">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ht="14.75">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ht="14.75">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ht="14.75">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ht="14.75">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ht="14.75">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ht="14.75">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ht="14.75">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ht="14.75">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ht="14.75">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ht="14.75">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ht="14.75">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ht="14.75">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ht="14.75">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ht="14.75">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ht="14.75">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ht="14.75">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ht="14.75">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ht="14.75">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ht="14.75">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ht="14.75">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ht="14.75">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ht="14.75">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ht="14.75">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ht="14.75">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ht="14.75">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ht="14.75">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ht="14.75">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ht="14.75">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ht="14.75">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ht="14.75">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ht="14.75">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ht="14.75">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ht="14.75">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ht="14.75">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ht="14.75">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ht="14.75">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ht="14.75">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ht="14.75">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ht="14.75">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ht="14.75">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ht="14.75">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ht="14.75">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ht="14.75">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ht="14.75">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ht="14.75">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ht="14.75">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ht="14.75">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ht="14.75">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ht="14.75">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ht="14.75">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ht="14.75">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ht="14.75">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ht="14.75">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ht="14.75">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ht="14.75">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ht="14.75">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ht="14.75">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ht="14.75">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ht="14.75">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ht="14.75">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ht="14.75">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ht="14.75">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ht="14.75">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ht="14.75">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ht="14.75">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ht="14.75">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ht="14.75">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ht="14.75">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ht="14.75">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ht="14.75">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ht="14.75">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ht="14.75">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ht="14.75">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ht="14.75">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ht="14.75">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ht="14.75">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ht="14.75">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ht="14.75">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ht="14.75">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ht="14.75">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ht="14.75">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ht="14.75">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ht="14.75">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ht="14.75">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ht="14.75">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ht="14.75">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ht="14.75">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ht="14.75">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ht="14.75">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ht="14.75">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ht="14.75">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ht="14.75">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ht="14.75">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ht="14.75">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ht="14.75">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ht="14.75">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ht="14.75">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ht="14.75">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ht="14.75">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ht="14.75">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ht="14.75">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ht="14.75">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ht="14.75">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ht="14.75">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ht="14.75">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ht="14.75">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ht="14.75">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ht="14.75">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ht="14.75">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ht="14.75">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ht="14.75">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ht="14.75">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ht="14.75">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ht="14.75">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ht="14.75">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ht="14.75">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ht="14.75">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ht="14.75">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ht="14.75">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ht="14.75">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ht="14.75">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ht="14.75">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ht="14.75">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ht="14.75">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ht="14.75">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ht="14.75">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ht="14.75">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ht="14.75">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ht="14.75">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ht="14.75">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ht="14.75">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ht="14.75">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ht="14.75">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ht="14.75">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ht="14.75">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ht="14.75">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ht="14.75">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ht="14.75">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ht="14.75">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ht="14.75">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ht="14.75">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ht="14.75">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ht="14.75">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ht="14.75">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ht="14.75">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ht="14.75">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ht="14.75">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ht="14.75">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ht="14.75">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ht="14.75">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ht="14.75">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ht="14.75">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ht="14.75">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ht="14.75">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ht="14.75">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ht="14.75">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ht="14.75">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ht="14.75">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ht="14.75">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ht="14.75">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ht="14.75">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ht="14.75">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ht="14.75">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ht="14.75">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ht="14.75">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ht="14.75">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ht="14.75">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ht="14.75">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ht="14.75">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ht="14.75">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ht="14.75">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ht="14.75">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ht="14.75">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ht="14.75">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ht="14.75">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ht="14.75">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ht="14.75">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ht="14.75">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ht="14.75">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ht="14.75">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ht="14.75">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ht="14.75">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ht="14.75">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ht="14.75">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ht="14.75">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ht="14.75">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ht="14.75">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ht="14.75">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ht="14.75">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ht="14.75">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ht="14.75">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ht="14.75">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ht="14.75">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ht="14.75">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ht="14.75">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ht="14.75">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ht="14.75">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ht="14.75">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ht="14.75">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ht="14.75">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ht="14.75">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ht="14.75">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ht="14.75">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ht="14.75">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ht="14.75">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ht="14.75">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ht="14.75">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ht="14.75">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ht="14.75">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ht="14.75">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ht="14.75">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ht="14.75">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ht="14.75">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ht="14.75">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ht="14.75">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ht="14.75">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ht="14.75">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ht="14.75">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ht="14.75">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ht="14.75">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ht="14.75">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ht="14.75">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ht="14.75">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ht="14.75">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ht="14.75">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ht="14.75">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ht="14.75">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ht="14.75">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ht="14.75">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ht="14.75">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ht="14.75">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ht="14.75">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ht="14.75">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ht="14.75">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ht="14.75">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ht="14.75">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ht="14.75">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ht="14.75">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ht="14.75">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ht="14.75">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ht="14.75">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ht="14.75">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ht="14.75">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ht="14.75">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ht="14.75">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ht="14.75">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ht="14.75">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ht="14.75">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ht="14.75">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ht="14.75">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ht="14.75">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ht="14.75">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ht="14.75">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ht="14.75">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ht="14.75">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ht="14.75">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ht="14.75">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ht="14.75">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ht="14.75">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ht="14.75">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ht="14.75">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ht="14.75">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ht="14.75">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ht="14.75">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ht="14.75">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ht="14.75">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ht="14.75">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ht="14.75">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ht="14.75">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ht="14.75">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ht="14.75">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ht="14.75">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ht="14.75">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ht="14.75">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ht="14.75">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ht="14.75">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ht="14.75">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ht="14.75">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ht="14.75">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ht="14.75">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ht="14.75">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ht="14.75">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ht="14.75">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ht="14.75">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ht="14.75">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ht="14.75">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ht="14.75">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ht="14.75">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ht="14.75">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ht="14.75">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ht="14.75">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ht="14.75">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ht="14.75">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ht="14.75">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ht="14.75">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ht="14.75">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ht="14.75">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ht="14.75">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ht="14.75">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ht="14.75">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ht="14.75">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ht="14.75">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ht="14.75">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ht="14.75">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ht="14.75">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ht="14.75">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ht="14.75">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ht="14.75">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ht="14.75">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ht="14.75">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ht="14.75">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ht="14.75">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ht="14.75">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ht="14.75">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ht="14.75">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ht="14.75">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ht="14.75">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ht="14.75">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ht="14.75">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ht="14.75">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ht="14.75">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ht="14.75">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ht="14.75">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ht="14.75">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ht="14.75">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ht="14.75">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ht="14.75">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ht="14.75">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ht="14.75">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ht="14.75">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ht="14.75">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ht="14.75">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ht="14.75">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ht="14.75">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ht="14.75">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ht="14.75">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ht="14.75">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ht="14.75">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ht="14.75">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ht="14.75">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ht="14.75">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ht="14.75">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ht="14.75">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ht="14.75">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ht="14.75">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ht="14.75">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ht="14.75">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ht="14.75">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ht="14.75">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ht="14.75">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ht="14.75">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ht="14.75">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ht="14.75">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ht="14.75">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ht="14.75">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ht="14.75">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ht="14.75">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ht="14.75">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ht="14.75">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ht="14.75">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ht="14.75">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ht="14.75">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ht="14.75">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ht="14.75">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ht="14.75">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ht="14.75">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ht="14.75">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ht="14.75">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ht="14.75">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ht="14.75">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ht="14.75">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ht="14.75">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ht="14.75">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ht="14.75">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ht="14.75">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ht="14.75">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ht="14.75">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ht="14.75">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ht="14.75">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ht="14.75">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ht="14.75">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ht="14.75">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ht="14.75">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ht="14.75">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ht="14.75">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ht="14.75">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ht="14.75">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ht="14.75">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ht="14.75">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ht="14.75">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ht="14.75">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ht="14.75">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ht="14.75">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ht="14.75">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ht="14.75">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ht="14.75">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ht="14.75">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ht="14.75">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ht="14.75">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ht="14.75">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ht="14.75">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ht="14.75">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ht="14.75">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ht="14.75">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ht="14.75">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ht="14.75">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ht="14.75">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ht="14.75">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ht="14.75">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ht="14.75">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ht="14.75">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ht="14.75">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ht="14.75">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ht="14.75">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ht="14.75">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ht="14.75">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ht="14.75">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ht="14.75">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ht="14.75">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ht="14.75">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ht="14.75">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ht="14.75">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ht="14.75">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ht="14.75">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ht="14.75">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ht="14.75">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ht="14.75">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ht="14.75">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ht="14.75">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ht="14.75">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ht="14.75">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ht="14.75">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ht="14.75">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ht="14.75">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ht="14.75">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ht="14.75">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ht="14.75">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ht="14.75">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ht="14.75">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ht="14.75">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ht="14.75">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ht="14.75">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ht="14.75">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ht="14.75">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ht="14.75">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ht="14.75">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ht="14.75">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ht="14.75">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ht="14.75">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ht="14.75">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ht="14.75">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ht="14.75">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ht="14.75">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ht="14.75">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ht="14.75">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ht="14.75">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ht="14.75">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ht="14.75">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ht="14.75">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ht="14.75">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ht="14.75">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ht="14.75">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ht="14.75">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ht="14.75">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ht="14.75">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ht="14.75">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ht="14.75">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ht="14.75">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ht="14.75">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ht="14.75">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ht="14.75">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ht="14.75">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ht="14.75">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ht="14.75">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ht="14.75">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ht="14.75">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ht="14.75">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ht="14.75">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ht="14.75">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ht="14.75">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ht="14.75">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ht="14.75">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ht="14.75">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ht="14.75">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ht="14.75">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ht="14.75">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ht="14.75">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ht="14.75">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ht="14.75">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ht="14.75">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ht="14.75">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ht="14.75">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ht="14.75">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ht="14.75">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ht="14.75">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ht="14.75">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ht="14.75">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ht="14.75">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ht="14.75">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ht="14.75">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ht="14.75">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ht="14.75">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ht="14.75">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ht="14.75">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ht="14.75">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ht="14.75">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ht="14.75">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ht="14.75">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ht="14.75">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ht="14.75">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ht="14.75">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ht="14.75">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ht="14.75">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ht="14.75">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ht="14.75">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ht="14.75">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ht="14.75">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ht="14.75">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ht="14.75">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ht="14.75">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ht="14.75">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ht="14.75">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ht="14.75">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ht="14.75">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ht="14.75">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ht="14.75">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ht="14.75">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ht="14.75">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ht="14.75">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ht="14.75">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ht="14.75">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ht="14.75">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ht="14.75">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ht="14.75">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ht="14.75">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ht="14.75">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ht="14.75">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ht="14.75">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ht="14.75">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ht="14.75">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ht="14.75">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ht="14.75">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ht="14.75">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ht="14.75">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ht="14.75">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ht="14.75">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ht="14.75">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ht="14.75">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ht="14.75">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ht="14.75">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ht="14.75">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ht="14.75">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ht="14.75">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ht="14.75">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ht="14.75">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ht="14.75">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ht="14.75">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ht="14.75">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ht="14.75">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ht="14.75">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ht="14.75">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ht="14.75">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ht="14.75">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ht="14.75">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ht="14.75">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ht="14.75">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ht="14.75">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ht="14.75">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ht="14.75">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ht="14.75">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ht="14.75">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ht="14.75">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ht="14.75">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ht="14.75">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ht="14.75">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ht="14.75">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ht="14.75">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ht="14.75">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ht="14.75">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ht="14.75">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ht="14.75">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ht="14.75">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ht="14.75">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ht="14.75">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ht="14.75">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ht="14.75">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ht="14.75">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ht="14.75">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ht="14.75">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ht="14.75">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ht="14.75">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ht="14.75">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ht="14.75">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ht="14.75">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ht="14.75">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ht="14.75">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ht="14.75">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ht="14.75">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ht="14.75">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ht="14.75">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ht="14.75">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ht="14.75">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ht="14.75">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ht="14.75">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ht="14.75">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ht="14.75">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ht="14.75">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ht="14.75">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ht="14.75">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ht="14.75">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ht="14.75">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ht="14.75">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ht="14.75">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ht="14.75">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ht="14.75">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ht="14.75">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ht="14.75">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ht="14.75">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ht="14.75">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ht="14.75">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ht="14.75">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ht="14.75">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ht="14.75">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ht="14.75">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ht="14.75">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ht="14.75">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ht="14.75">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ht="14.75">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ht="14.75">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ht="14.75">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ht="14.75">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ht="14.75">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ht="14.75">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ht="14.75">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ht="14.75">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ht="14.75">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ht="14.75">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ht="14.75">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ht="14.75">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ht="14.75">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ht="14.75">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ht="14.75">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ht="14.75">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ht="14.75">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ht="14.75">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ht="14.75">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ht="14.75">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ht="14.75">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ht="14.75">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ht="14.75">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ht="14.75">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ht="14.75">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ht="14.75">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ht="14.75">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ht="14.75">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ht="14.75">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ht="14.75">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ht="14.75">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ht="14.75">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ht="14.75">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ht="14.75">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ht="14.75">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ht="14.75">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ht="14.75">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ht="14.75">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ht="14.75">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ht="14.75">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ht="14.75">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ht="14.75">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ht="14.75">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ht="14.75">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ht="14.75">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ht="14.75">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ht="14.75">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ht="14.75">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ht="14.75">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ht="14.75">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ht="14.75">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ht="14.75">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ht="14.75">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ht="14.75">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ht="14.75">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ht="14.75">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ht="14.75">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ht="14.75">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ht="14.75">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ht="14.75">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ht="14.75">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ht="14.75">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ht="14.75">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ht="14.75">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ht="14.75">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ht="14.75">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ht="14.75">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ht="14.75">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ht="14.75">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ht="14.75">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ht="14.75">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ht="14.75">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ht="14.75">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ht="14.75">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ht="14.75">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ht="14.75">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ht="14.75">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ht="14.75">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ht="14.75">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ht="14.75">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ht="14.75">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ht="14.75">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ht="14.75">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ht="14.75">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ht="14.75">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ht="14.75">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ht="14.75">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ht="14.75">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ht="14.75">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ht="14.75">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ht="14.75">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ht="14.75">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ht="14.75">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ht="14.75">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ht="14.75">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ht="14.75">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ht="14.75">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ht="14.75">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ht="14.75">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ht="14.75">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ht="14.75">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ht="14.75">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ht="14.75">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ht="14.75">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ht="14.75">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ht="14.75">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ht="14.75">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ht="14.75">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ht="14.75">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ht="14.75">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ht="14.75">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ht="14.75">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ht="14.75">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ht="14.75">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ht="14.75">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ht="14.75">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ht="14.75">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ht="14.75">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ht="14.75">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ht="14.75">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ht="14.75">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ht="14.75">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ht="14.75">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ht="14.75">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ht="14.75">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ht="14.75">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ht="14.75">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ht="14.75">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ht="14.75">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ht="14.75">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ht="14.75">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ht="14.75">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ht="14.75">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ht="14.75">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ht="14.75">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ht="14.75">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ht="14.75">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ht="14.75">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ht="14.75">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ht="14.75">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ht="14.75">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ht="14.75">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ht="14.75">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ht="14.75">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ht="14.75">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ht="14.75">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ht="14.75">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ht="14.75">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ht="14.75">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ht="14.75">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ht="14.75">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ht="14.75">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ht="14.75">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ht="14.75">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ht="14.75">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ht="14.75">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ht="14.75">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ht="14.75">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ht="14.75">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ht="14.75">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ht="14.75">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ht="14.75">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ht="14.75">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ht="14.75">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ht="14.75">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ht="14.75">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ht="14.75">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ht="14.75">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ht="14.75">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ht="14.75">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ht="14.75">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ht="14.75">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ht="14.75">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ht="14.75">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ht="14.75">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ht="14.75">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ht="14.75">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ht="14.75">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ht="14.75">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ht="14.75">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ht="14.75">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ht="14.75">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ht="14.75">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ht="14.75">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ht="14.75">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ht="14.75">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ht="14.75">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ht="14.75">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ht="14.75">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ht="14.75">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ht="14.75">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ht="14.75">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ht="14.75">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ht="14.75">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ht="14.75">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ht="14.75">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ht="14.75">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ht="14.75">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ht="14.75">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ht="14.75">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ht="14.75">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ht="14.75">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ht="14.75">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ht="14.75">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ht="14.75">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ht="14.75">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ht="14.75">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ht="14.75">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ht="14.75">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ht="14.75">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ht="14.75">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ht="14.75">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ht="14.75">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ht="14.75">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ht="14.75">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ht="14.75">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ht="14.75">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0625" defaultRowHeight="15" customHeight="1"/>
  <cols>
    <col min="1" max="63" width="11.40625" style="92" customWidth="1"/>
    <col min="64" max="16384" width="14.40625" style="92"/>
  </cols>
  <sheetData>
    <row r="1" spans="1:63" ht="14.75">
      <c r="A1" s="95" t="s">
        <v>844</v>
      </c>
    </row>
    <row r="2" spans="1:63" ht="14.75">
      <c r="A2" s="91" t="s">
        <v>845</v>
      </c>
    </row>
    <row r="3" spans="1:63" ht="14.75">
      <c r="A3" s="119" t="s">
        <v>846</v>
      </c>
      <c r="B3" s="119"/>
      <c r="C3" s="119"/>
    </row>
    <row r="5" spans="1:63" ht="14.75">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ht="14.75">
      <c r="A6" s="91" t="s">
        <v>847</v>
      </c>
      <c r="B6" s="91" t="str">
        <f>About!B2</f>
        <v>WV</v>
      </c>
      <c r="C6" s="91">
        <f t="shared" ref="C6:AE6" si="1">SUMIFS(C$20:C$119,$B$20:$B$119,$B$6,$A$20:$A$119,$A$6)</f>
        <v>0</v>
      </c>
      <c r="D6" s="91">
        <f t="shared" si="1"/>
        <v>0</v>
      </c>
      <c r="E6" s="91">
        <f t="shared" si="1"/>
        <v>0</v>
      </c>
      <c r="F6" s="91">
        <f t="shared" si="1"/>
        <v>0</v>
      </c>
      <c r="G6" s="91">
        <f t="shared" si="1"/>
        <v>0</v>
      </c>
      <c r="H6" s="91">
        <f t="shared" si="1"/>
        <v>0</v>
      </c>
      <c r="I6" s="91">
        <f t="shared" si="1"/>
        <v>0</v>
      </c>
      <c r="J6" s="91">
        <f t="shared" si="1"/>
        <v>0</v>
      </c>
      <c r="K6" s="91">
        <f t="shared" si="1"/>
        <v>0</v>
      </c>
      <c r="L6" s="91">
        <f t="shared" si="1"/>
        <v>0</v>
      </c>
      <c r="M6" s="91">
        <f t="shared" si="1"/>
        <v>0</v>
      </c>
      <c r="N6" s="91">
        <f t="shared" si="1"/>
        <v>0</v>
      </c>
      <c r="O6" s="91">
        <f t="shared" si="1"/>
        <v>0</v>
      </c>
      <c r="P6" s="91">
        <f t="shared" si="1"/>
        <v>0</v>
      </c>
      <c r="Q6" s="91">
        <f t="shared" si="1"/>
        <v>0</v>
      </c>
      <c r="R6" s="91">
        <f t="shared" si="1"/>
        <v>0</v>
      </c>
      <c r="S6" s="91">
        <f t="shared" si="1"/>
        <v>0</v>
      </c>
      <c r="T6" s="91">
        <f t="shared" si="1"/>
        <v>0</v>
      </c>
      <c r="U6" s="91">
        <f t="shared" si="1"/>
        <v>0</v>
      </c>
      <c r="V6" s="91">
        <f t="shared" si="1"/>
        <v>0</v>
      </c>
      <c r="W6" s="91">
        <f t="shared" si="1"/>
        <v>0</v>
      </c>
      <c r="X6" s="91">
        <f t="shared" si="1"/>
        <v>0</v>
      </c>
      <c r="Y6" s="91">
        <f t="shared" si="1"/>
        <v>0</v>
      </c>
      <c r="Z6" s="91">
        <f t="shared" si="1"/>
        <v>0</v>
      </c>
      <c r="AA6" s="91">
        <f t="shared" si="1"/>
        <v>0</v>
      </c>
      <c r="AB6" s="91">
        <f t="shared" si="1"/>
        <v>0</v>
      </c>
      <c r="AC6" s="91">
        <f t="shared" si="1"/>
        <v>0</v>
      </c>
      <c r="AD6" s="91">
        <f t="shared" si="1"/>
        <v>0</v>
      </c>
      <c r="AE6" s="91">
        <f t="shared" si="1"/>
        <v>0</v>
      </c>
      <c r="AF6" s="119">
        <f t="shared" ref="AF6:BK7" si="2">AE6</f>
        <v>0</v>
      </c>
      <c r="AG6" s="119">
        <f t="shared" si="2"/>
        <v>0</v>
      </c>
      <c r="AH6" s="119">
        <f t="shared" si="2"/>
        <v>0</v>
      </c>
      <c r="AI6" s="119">
        <f t="shared" si="2"/>
        <v>0</v>
      </c>
      <c r="AJ6" s="119">
        <f t="shared" si="2"/>
        <v>0</v>
      </c>
      <c r="AK6" s="119">
        <f t="shared" si="2"/>
        <v>0</v>
      </c>
      <c r="AL6" s="119">
        <f t="shared" si="2"/>
        <v>0</v>
      </c>
      <c r="AM6" s="119">
        <f t="shared" si="2"/>
        <v>0</v>
      </c>
      <c r="AN6" s="119">
        <f t="shared" si="2"/>
        <v>0</v>
      </c>
      <c r="AO6" s="119">
        <f t="shared" si="2"/>
        <v>0</v>
      </c>
      <c r="AP6" s="119">
        <f t="shared" si="2"/>
        <v>0</v>
      </c>
      <c r="AQ6" s="119">
        <f t="shared" si="2"/>
        <v>0</v>
      </c>
      <c r="AR6" s="119">
        <f t="shared" si="2"/>
        <v>0</v>
      </c>
      <c r="AS6" s="119">
        <f t="shared" si="2"/>
        <v>0</v>
      </c>
      <c r="AT6" s="119">
        <f t="shared" si="2"/>
        <v>0</v>
      </c>
      <c r="AU6" s="119">
        <f t="shared" si="2"/>
        <v>0</v>
      </c>
      <c r="AV6" s="119">
        <f t="shared" si="2"/>
        <v>0</v>
      </c>
      <c r="AW6" s="119">
        <f t="shared" si="2"/>
        <v>0</v>
      </c>
      <c r="AX6" s="119">
        <f t="shared" si="2"/>
        <v>0</v>
      </c>
      <c r="AY6" s="119">
        <f t="shared" si="2"/>
        <v>0</v>
      </c>
      <c r="AZ6" s="119">
        <f t="shared" si="2"/>
        <v>0</v>
      </c>
      <c r="BA6" s="119">
        <f t="shared" si="2"/>
        <v>0</v>
      </c>
      <c r="BB6" s="119">
        <f t="shared" si="2"/>
        <v>0</v>
      </c>
      <c r="BC6" s="119">
        <f t="shared" si="2"/>
        <v>0</v>
      </c>
      <c r="BD6" s="119">
        <f t="shared" si="2"/>
        <v>0</v>
      </c>
      <c r="BE6" s="119">
        <f t="shared" si="2"/>
        <v>0</v>
      </c>
      <c r="BF6" s="119">
        <f t="shared" si="2"/>
        <v>0</v>
      </c>
      <c r="BG6" s="119">
        <f t="shared" si="2"/>
        <v>0</v>
      </c>
      <c r="BH6" s="119">
        <f t="shared" si="2"/>
        <v>0</v>
      </c>
      <c r="BI6" s="119">
        <f t="shared" si="2"/>
        <v>0</v>
      </c>
      <c r="BJ6" s="119">
        <f t="shared" si="2"/>
        <v>0</v>
      </c>
      <c r="BK6" s="119">
        <f t="shared" si="2"/>
        <v>0</v>
      </c>
    </row>
    <row r="7" spans="1:63" ht="14.75">
      <c r="A7" s="91" t="s">
        <v>848</v>
      </c>
      <c r="B7" s="91" t="str">
        <f>About!B2</f>
        <v>WV</v>
      </c>
      <c r="C7" s="91">
        <f t="shared" ref="C7:AE7" si="3">SUMIFS(C$20:C$119,$B$20:$B$119,$B$7,$A$20:$A$119,$A$7)</f>
        <v>53623093</v>
      </c>
      <c r="D7" s="91">
        <f t="shared" si="3"/>
        <v>46961239</v>
      </c>
      <c r="E7" s="91">
        <f t="shared" si="3"/>
        <v>48340675</v>
      </c>
      <c r="F7" s="91">
        <f t="shared" si="3"/>
        <v>47209794</v>
      </c>
      <c r="G7" s="91">
        <f t="shared" si="3"/>
        <v>53640349</v>
      </c>
      <c r="H7" s="91">
        <f t="shared" si="3"/>
        <v>51295732</v>
      </c>
      <c r="I7" s="91">
        <f t="shared" si="3"/>
        <v>57895225</v>
      </c>
      <c r="J7" s="91">
        <f t="shared" si="3"/>
        <v>62109699</v>
      </c>
      <c r="K7" s="91">
        <f t="shared" si="3"/>
        <v>63208614</v>
      </c>
      <c r="L7" s="91">
        <f t="shared" si="3"/>
        <v>64171644</v>
      </c>
      <c r="M7" s="91">
        <f t="shared" si="3"/>
        <v>61816671</v>
      </c>
      <c r="N7" s="91">
        <f t="shared" si="3"/>
        <v>51213230</v>
      </c>
      <c r="O7" s="91">
        <f t="shared" si="3"/>
        <v>63078305</v>
      </c>
      <c r="P7" s="91">
        <f t="shared" si="3"/>
        <v>63204176</v>
      </c>
      <c r="Q7" s="91">
        <f t="shared" si="3"/>
        <v>57282012</v>
      </c>
      <c r="R7" s="91">
        <f t="shared" si="3"/>
        <v>60019313</v>
      </c>
      <c r="S7" s="91">
        <f t="shared" si="3"/>
        <v>57861944</v>
      </c>
      <c r="T7" s="91">
        <f t="shared" si="3"/>
        <v>56496420</v>
      </c>
      <c r="U7" s="91">
        <f t="shared" si="3"/>
        <v>53754335</v>
      </c>
      <c r="V7" s="91">
        <f t="shared" si="3"/>
        <v>37939920</v>
      </c>
      <c r="W7" s="91">
        <f t="shared" si="3"/>
        <v>46051539</v>
      </c>
      <c r="X7" s="91">
        <f t="shared" si="3"/>
        <v>45120516</v>
      </c>
      <c r="Y7" s="91">
        <f t="shared" si="3"/>
        <v>39904841</v>
      </c>
      <c r="Z7" s="91">
        <f t="shared" si="3"/>
        <v>41745993</v>
      </c>
      <c r="AA7" s="91">
        <f t="shared" si="3"/>
        <v>45541237</v>
      </c>
      <c r="AB7" s="91">
        <f t="shared" si="3"/>
        <v>37228456</v>
      </c>
      <c r="AC7" s="91">
        <f t="shared" si="3"/>
        <v>41385191</v>
      </c>
      <c r="AD7" s="91">
        <f t="shared" si="3"/>
        <v>39070517</v>
      </c>
      <c r="AE7" s="91">
        <f t="shared" si="3"/>
        <v>31217329</v>
      </c>
      <c r="AF7" s="119">
        <f>AVERAGE(U7:AE7)</f>
        <v>41723624.909090906</v>
      </c>
      <c r="AG7" s="119">
        <f t="shared" si="2"/>
        <v>41723624.909090906</v>
      </c>
      <c r="AH7" s="119">
        <f t="shared" si="2"/>
        <v>41723624.909090906</v>
      </c>
      <c r="AI7" s="119">
        <f t="shared" si="2"/>
        <v>41723624.909090906</v>
      </c>
      <c r="AJ7" s="119">
        <f t="shared" si="2"/>
        <v>41723624.909090906</v>
      </c>
      <c r="AK7" s="119">
        <f t="shared" si="2"/>
        <v>41723624.909090906</v>
      </c>
      <c r="AL7" s="119">
        <f t="shared" si="2"/>
        <v>41723624.909090906</v>
      </c>
      <c r="AM7" s="119">
        <f t="shared" si="2"/>
        <v>41723624.909090906</v>
      </c>
      <c r="AN7" s="119">
        <f t="shared" si="2"/>
        <v>41723624.909090906</v>
      </c>
      <c r="AO7" s="119">
        <f t="shared" si="2"/>
        <v>41723624.909090906</v>
      </c>
      <c r="AP7" s="119">
        <f t="shared" si="2"/>
        <v>41723624.909090906</v>
      </c>
      <c r="AQ7" s="119">
        <f t="shared" si="2"/>
        <v>41723624.909090906</v>
      </c>
      <c r="AR7" s="119">
        <f t="shared" si="2"/>
        <v>41723624.909090906</v>
      </c>
      <c r="AS7" s="119">
        <f t="shared" si="2"/>
        <v>41723624.909090906</v>
      </c>
      <c r="AT7" s="119">
        <f t="shared" si="2"/>
        <v>41723624.909090906</v>
      </c>
      <c r="AU7" s="119">
        <f t="shared" si="2"/>
        <v>41723624.909090906</v>
      </c>
      <c r="AV7" s="119">
        <f t="shared" si="2"/>
        <v>41723624.909090906</v>
      </c>
      <c r="AW7" s="119">
        <f t="shared" si="2"/>
        <v>41723624.909090906</v>
      </c>
      <c r="AX7" s="119">
        <f t="shared" si="2"/>
        <v>41723624.909090906</v>
      </c>
      <c r="AY7" s="119">
        <f t="shared" si="2"/>
        <v>41723624.909090906</v>
      </c>
      <c r="AZ7" s="119">
        <f t="shared" si="2"/>
        <v>41723624.909090906</v>
      </c>
      <c r="BA7" s="119">
        <f t="shared" si="2"/>
        <v>41723624.909090906</v>
      </c>
      <c r="BB7" s="119">
        <f t="shared" si="2"/>
        <v>41723624.909090906</v>
      </c>
      <c r="BC7" s="119">
        <f t="shared" si="2"/>
        <v>41723624.909090906</v>
      </c>
      <c r="BD7" s="119">
        <f t="shared" si="2"/>
        <v>41723624.909090906</v>
      </c>
      <c r="BE7" s="119">
        <f t="shared" si="2"/>
        <v>41723624.909090906</v>
      </c>
      <c r="BF7" s="119">
        <f t="shared" si="2"/>
        <v>41723624.909090906</v>
      </c>
      <c r="BG7" s="119">
        <f t="shared" si="2"/>
        <v>41723624.909090906</v>
      </c>
      <c r="BH7" s="119">
        <f t="shared" si="2"/>
        <v>41723624.909090906</v>
      </c>
      <c r="BI7" s="119">
        <f t="shared" si="2"/>
        <v>41723624.909090906</v>
      </c>
      <c r="BJ7" s="119">
        <f t="shared" si="2"/>
        <v>41723624.909090906</v>
      </c>
      <c r="BK7" s="119">
        <f t="shared" si="2"/>
        <v>41723624.909090906</v>
      </c>
    </row>
    <row r="9" spans="1:63" ht="14.75">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6.75">
      <c r="A10" s="91" t="s">
        <v>847</v>
      </c>
      <c r="B10" s="144" t="str">
        <f>About!B2</f>
        <v>WV</v>
      </c>
      <c r="C10" s="91">
        <f t="shared" ref="C10:AE10" si="5">SUMIFS(C$122:C$219,$B$122:$B$219,$B$6,$A$122:$A$219,$A$6)</f>
        <v>0</v>
      </c>
      <c r="D10" s="91">
        <f t="shared" si="5"/>
        <v>0</v>
      </c>
      <c r="E10" s="91">
        <f t="shared" si="5"/>
        <v>0</v>
      </c>
      <c r="F10" s="91">
        <f t="shared" si="5"/>
        <v>0</v>
      </c>
      <c r="G10" s="91">
        <f t="shared" si="5"/>
        <v>0</v>
      </c>
      <c r="H10" s="91">
        <f t="shared" si="5"/>
        <v>0</v>
      </c>
      <c r="I10" s="91">
        <f t="shared" si="5"/>
        <v>0</v>
      </c>
      <c r="J10" s="91">
        <f t="shared" si="5"/>
        <v>0</v>
      </c>
      <c r="K10" s="91">
        <f t="shared" si="5"/>
        <v>0</v>
      </c>
      <c r="L10" s="91">
        <f t="shared" si="5"/>
        <v>0</v>
      </c>
      <c r="M10" s="91">
        <f t="shared" si="5"/>
        <v>0</v>
      </c>
      <c r="N10" s="91">
        <f t="shared" si="5"/>
        <v>0</v>
      </c>
      <c r="O10" s="91">
        <f t="shared" si="5"/>
        <v>0</v>
      </c>
      <c r="P10" s="91">
        <f t="shared" si="5"/>
        <v>0</v>
      </c>
      <c r="Q10" s="91">
        <f t="shared" si="5"/>
        <v>0</v>
      </c>
      <c r="R10" s="91">
        <f t="shared" si="5"/>
        <v>0</v>
      </c>
      <c r="S10" s="91">
        <f t="shared" si="5"/>
        <v>0</v>
      </c>
      <c r="T10" s="91">
        <f t="shared" si="5"/>
        <v>0</v>
      </c>
      <c r="U10" s="91">
        <f t="shared" si="5"/>
        <v>0</v>
      </c>
      <c r="V10" s="91">
        <f t="shared" si="5"/>
        <v>0</v>
      </c>
      <c r="W10" s="91">
        <f t="shared" si="5"/>
        <v>0</v>
      </c>
      <c r="X10" s="91">
        <f t="shared" si="5"/>
        <v>0</v>
      </c>
      <c r="Y10" s="91">
        <f t="shared" si="5"/>
        <v>0</v>
      </c>
      <c r="Z10" s="91">
        <f t="shared" si="5"/>
        <v>0</v>
      </c>
      <c r="AA10" s="91">
        <f t="shared" si="5"/>
        <v>0</v>
      </c>
      <c r="AB10" s="91">
        <f t="shared" si="5"/>
        <v>0</v>
      </c>
      <c r="AC10" s="91">
        <f t="shared" si="5"/>
        <v>0</v>
      </c>
      <c r="AD10" s="91">
        <f t="shared" si="5"/>
        <v>397</v>
      </c>
      <c r="AE10" s="91">
        <f t="shared" si="5"/>
        <v>8784</v>
      </c>
      <c r="AF10" s="119">
        <f t="shared" ref="AF10:BK11" si="6">AE10</f>
        <v>8784</v>
      </c>
      <c r="AG10" s="119">
        <f t="shared" si="6"/>
        <v>8784</v>
      </c>
      <c r="AH10" s="119">
        <f t="shared" si="6"/>
        <v>8784</v>
      </c>
      <c r="AI10" s="119">
        <f t="shared" si="6"/>
        <v>8784</v>
      </c>
      <c r="AJ10" s="119">
        <f t="shared" si="6"/>
        <v>8784</v>
      </c>
      <c r="AK10" s="119">
        <f t="shared" si="6"/>
        <v>8784</v>
      </c>
      <c r="AL10" s="119">
        <f t="shared" si="6"/>
        <v>8784</v>
      </c>
      <c r="AM10" s="119">
        <f t="shared" si="6"/>
        <v>8784</v>
      </c>
      <c r="AN10" s="119">
        <f t="shared" si="6"/>
        <v>8784</v>
      </c>
      <c r="AO10" s="119">
        <f t="shared" si="6"/>
        <v>8784</v>
      </c>
      <c r="AP10" s="119">
        <f t="shared" si="6"/>
        <v>8784</v>
      </c>
      <c r="AQ10" s="119">
        <f t="shared" si="6"/>
        <v>8784</v>
      </c>
      <c r="AR10" s="119">
        <f t="shared" si="6"/>
        <v>8784</v>
      </c>
      <c r="AS10" s="119">
        <f t="shared" si="6"/>
        <v>8784</v>
      </c>
      <c r="AT10" s="119">
        <f t="shared" si="6"/>
        <v>8784</v>
      </c>
      <c r="AU10" s="119">
        <f t="shared" si="6"/>
        <v>8784</v>
      </c>
      <c r="AV10" s="119">
        <f t="shared" si="6"/>
        <v>8784</v>
      </c>
      <c r="AW10" s="119">
        <f t="shared" si="6"/>
        <v>8784</v>
      </c>
      <c r="AX10" s="119">
        <f t="shared" si="6"/>
        <v>8784</v>
      </c>
      <c r="AY10" s="119">
        <f t="shared" si="6"/>
        <v>8784</v>
      </c>
      <c r="AZ10" s="119">
        <f t="shared" si="6"/>
        <v>8784</v>
      </c>
      <c r="BA10" s="119">
        <f t="shared" si="6"/>
        <v>8784</v>
      </c>
      <c r="BB10" s="119">
        <f t="shared" si="6"/>
        <v>8784</v>
      </c>
      <c r="BC10" s="119">
        <f t="shared" si="6"/>
        <v>8784</v>
      </c>
      <c r="BD10" s="119">
        <f t="shared" si="6"/>
        <v>8784</v>
      </c>
      <c r="BE10" s="119">
        <f t="shared" si="6"/>
        <v>8784</v>
      </c>
      <c r="BF10" s="119">
        <f t="shared" si="6"/>
        <v>8784</v>
      </c>
      <c r="BG10" s="119">
        <f t="shared" si="6"/>
        <v>8784</v>
      </c>
      <c r="BH10" s="119">
        <f t="shared" si="6"/>
        <v>8784</v>
      </c>
      <c r="BI10" s="119">
        <f t="shared" si="6"/>
        <v>8784</v>
      </c>
      <c r="BJ10" s="119">
        <f t="shared" si="6"/>
        <v>8784</v>
      </c>
      <c r="BK10" s="119">
        <f t="shared" si="6"/>
        <v>8784</v>
      </c>
    </row>
    <row r="11" spans="1:63" ht="14.75">
      <c r="A11" s="91" t="s">
        <v>848</v>
      </c>
      <c r="B11" s="91" t="str">
        <f>About!B2</f>
        <v>WV</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0</v>
      </c>
      <c r="L11" s="91">
        <f t="shared" si="7"/>
        <v>0</v>
      </c>
      <c r="M11" s="91">
        <f t="shared" si="7"/>
        <v>0</v>
      </c>
      <c r="N11" s="91">
        <f t="shared" si="7"/>
        <v>0</v>
      </c>
      <c r="O11" s="91">
        <f t="shared" si="7"/>
        <v>0</v>
      </c>
      <c r="P11" s="91">
        <f t="shared" si="7"/>
        <v>0</v>
      </c>
      <c r="Q11" s="91">
        <f t="shared" si="7"/>
        <v>0</v>
      </c>
      <c r="R11" s="91">
        <f t="shared" si="7"/>
        <v>0</v>
      </c>
      <c r="S11" s="91">
        <f t="shared" si="7"/>
        <v>0</v>
      </c>
      <c r="T11" s="91">
        <f t="shared" si="7"/>
        <v>0</v>
      </c>
      <c r="U11" s="91">
        <f t="shared" si="7"/>
        <v>0</v>
      </c>
      <c r="V11" s="91">
        <f t="shared" si="7"/>
        <v>0</v>
      </c>
      <c r="W11" s="91">
        <f t="shared" si="7"/>
        <v>0</v>
      </c>
      <c r="X11" s="91">
        <f t="shared" si="7"/>
        <v>0</v>
      </c>
      <c r="Y11" s="91">
        <f t="shared" si="7"/>
        <v>0</v>
      </c>
      <c r="Z11" s="91">
        <f t="shared" si="7"/>
        <v>0</v>
      </c>
      <c r="AA11" s="91">
        <f t="shared" si="7"/>
        <v>0</v>
      </c>
      <c r="AB11" s="91">
        <f t="shared" si="7"/>
        <v>0</v>
      </c>
      <c r="AC11" s="91">
        <f t="shared" si="7"/>
        <v>0</v>
      </c>
      <c r="AD11" s="91">
        <f t="shared" si="7"/>
        <v>10</v>
      </c>
      <c r="AE11" s="91">
        <f t="shared" si="7"/>
        <v>246</v>
      </c>
      <c r="AF11" s="119">
        <f>AVERAGE(W11:AE11)</f>
        <v>28.444444444444443</v>
      </c>
      <c r="AG11" s="119">
        <f t="shared" si="6"/>
        <v>28.444444444444443</v>
      </c>
      <c r="AH11" s="119">
        <f t="shared" si="6"/>
        <v>28.444444444444443</v>
      </c>
      <c r="AI11" s="119">
        <f t="shared" si="6"/>
        <v>28.444444444444443</v>
      </c>
      <c r="AJ11" s="119">
        <f t="shared" si="6"/>
        <v>28.444444444444443</v>
      </c>
      <c r="AK11" s="119">
        <f t="shared" si="6"/>
        <v>28.444444444444443</v>
      </c>
      <c r="AL11" s="119">
        <f t="shared" si="6"/>
        <v>28.444444444444443</v>
      </c>
      <c r="AM11" s="119">
        <f t="shared" si="6"/>
        <v>28.444444444444443</v>
      </c>
      <c r="AN11" s="119">
        <f t="shared" si="6"/>
        <v>28.444444444444443</v>
      </c>
      <c r="AO11" s="119">
        <f t="shared" si="6"/>
        <v>28.444444444444443</v>
      </c>
      <c r="AP11" s="119">
        <f t="shared" si="6"/>
        <v>28.444444444444443</v>
      </c>
      <c r="AQ11" s="119">
        <f t="shared" si="6"/>
        <v>28.444444444444443</v>
      </c>
      <c r="AR11" s="119">
        <f t="shared" si="6"/>
        <v>28.444444444444443</v>
      </c>
      <c r="AS11" s="119">
        <f t="shared" si="6"/>
        <v>28.444444444444443</v>
      </c>
      <c r="AT11" s="119">
        <f t="shared" si="6"/>
        <v>28.444444444444443</v>
      </c>
      <c r="AU11" s="119">
        <f t="shared" si="6"/>
        <v>28.444444444444443</v>
      </c>
      <c r="AV11" s="119">
        <f t="shared" si="6"/>
        <v>28.444444444444443</v>
      </c>
      <c r="AW11" s="119">
        <f t="shared" si="6"/>
        <v>28.444444444444443</v>
      </c>
      <c r="AX11" s="119">
        <f t="shared" si="6"/>
        <v>28.444444444444443</v>
      </c>
      <c r="AY11" s="119">
        <f t="shared" si="6"/>
        <v>28.444444444444443</v>
      </c>
      <c r="AZ11" s="119">
        <f t="shared" si="6"/>
        <v>28.444444444444443</v>
      </c>
      <c r="BA11" s="119">
        <f t="shared" si="6"/>
        <v>28.444444444444443</v>
      </c>
      <c r="BB11" s="119">
        <f t="shared" si="6"/>
        <v>28.444444444444443</v>
      </c>
      <c r="BC11" s="119">
        <f t="shared" si="6"/>
        <v>28.444444444444443</v>
      </c>
      <c r="BD11" s="119">
        <f t="shared" si="6"/>
        <v>28.444444444444443</v>
      </c>
      <c r="BE11" s="119">
        <f t="shared" si="6"/>
        <v>28.444444444444443</v>
      </c>
      <c r="BF11" s="119">
        <f t="shared" si="6"/>
        <v>28.444444444444443</v>
      </c>
      <c r="BG11" s="119">
        <f t="shared" si="6"/>
        <v>28.444444444444443</v>
      </c>
      <c r="BH11" s="119">
        <f t="shared" si="6"/>
        <v>28.444444444444443</v>
      </c>
      <c r="BI11" s="119">
        <f t="shared" si="6"/>
        <v>28.444444444444443</v>
      </c>
      <c r="BJ11" s="119">
        <f t="shared" si="6"/>
        <v>28.444444444444443</v>
      </c>
      <c r="BK11" s="119">
        <f t="shared" si="6"/>
        <v>28.444444444444443</v>
      </c>
    </row>
    <row r="13" spans="1:63" ht="14.75">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ht="14.75">
      <c r="A14" s="91" t="s">
        <v>847</v>
      </c>
      <c r="B14" s="91" t="str">
        <f>About!B2</f>
        <v>WV</v>
      </c>
      <c r="C14" s="91">
        <f t="shared" ref="C14:BK14" si="9">IF(C10&gt;C11,C10-C11,0)</f>
        <v>0</v>
      </c>
      <c r="D14" s="91">
        <f t="shared" si="9"/>
        <v>0</v>
      </c>
      <c r="E14" s="91">
        <f t="shared" si="9"/>
        <v>0</v>
      </c>
      <c r="F14" s="91">
        <f t="shared" si="9"/>
        <v>0</v>
      </c>
      <c r="G14" s="91">
        <f t="shared" si="9"/>
        <v>0</v>
      </c>
      <c r="H14" s="91">
        <f t="shared" si="9"/>
        <v>0</v>
      </c>
      <c r="I14" s="91">
        <f t="shared" si="9"/>
        <v>0</v>
      </c>
      <c r="J14" s="91">
        <f t="shared" si="9"/>
        <v>0</v>
      </c>
      <c r="K14" s="91">
        <f t="shared" si="9"/>
        <v>0</v>
      </c>
      <c r="L14" s="91">
        <f t="shared" si="9"/>
        <v>0</v>
      </c>
      <c r="M14" s="91">
        <f t="shared" si="9"/>
        <v>0</v>
      </c>
      <c r="N14" s="91">
        <f t="shared" si="9"/>
        <v>0</v>
      </c>
      <c r="O14" s="91">
        <f t="shared" si="9"/>
        <v>0</v>
      </c>
      <c r="P14" s="91">
        <f t="shared" si="9"/>
        <v>0</v>
      </c>
      <c r="Q14" s="91">
        <f t="shared" si="9"/>
        <v>0</v>
      </c>
      <c r="R14" s="91">
        <f t="shared" si="9"/>
        <v>0</v>
      </c>
      <c r="S14" s="91">
        <f t="shared" si="9"/>
        <v>0</v>
      </c>
      <c r="T14" s="91">
        <f t="shared" si="9"/>
        <v>0</v>
      </c>
      <c r="U14" s="91">
        <f t="shared" si="9"/>
        <v>0</v>
      </c>
      <c r="V14" s="91">
        <f t="shared" si="9"/>
        <v>0</v>
      </c>
      <c r="W14" s="91">
        <f t="shared" si="9"/>
        <v>0</v>
      </c>
      <c r="X14" s="91">
        <f t="shared" si="9"/>
        <v>0</v>
      </c>
      <c r="Y14" s="91">
        <f t="shared" si="9"/>
        <v>0</v>
      </c>
      <c r="Z14" s="91">
        <f t="shared" si="9"/>
        <v>0</v>
      </c>
      <c r="AA14" s="91">
        <f t="shared" si="9"/>
        <v>0</v>
      </c>
      <c r="AB14" s="91">
        <f t="shared" si="9"/>
        <v>0</v>
      </c>
      <c r="AC14" s="91">
        <f t="shared" si="9"/>
        <v>0</v>
      </c>
      <c r="AD14" s="91">
        <f t="shared" si="9"/>
        <v>387</v>
      </c>
      <c r="AE14" s="91">
        <f t="shared" si="9"/>
        <v>8538</v>
      </c>
      <c r="AF14" s="91">
        <f t="shared" si="9"/>
        <v>8755.5555555555547</v>
      </c>
      <c r="AG14" s="91">
        <f t="shared" si="9"/>
        <v>8755.5555555555547</v>
      </c>
      <c r="AH14" s="91">
        <f t="shared" si="9"/>
        <v>8755.5555555555547</v>
      </c>
      <c r="AI14" s="91">
        <f t="shared" si="9"/>
        <v>8755.5555555555547</v>
      </c>
      <c r="AJ14" s="91">
        <f t="shared" si="9"/>
        <v>8755.5555555555547</v>
      </c>
      <c r="AK14" s="91">
        <f t="shared" si="9"/>
        <v>8755.5555555555547</v>
      </c>
      <c r="AL14" s="91">
        <f t="shared" si="9"/>
        <v>8755.5555555555547</v>
      </c>
      <c r="AM14" s="91">
        <f t="shared" si="9"/>
        <v>8755.5555555555547</v>
      </c>
      <c r="AN14" s="91">
        <f t="shared" si="9"/>
        <v>8755.5555555555547</v>
      </c>
      <c r="AO14" s="91">
        <f t="shared" si="9"/>
        <v>8755.5555555555547</v>
      </c>
      <c r="AP14" s="91">
        <f t="shared" si="9"/>
        <v>8755.5555555555547</v>
      </c>
      <c r="AQ14" s="91">
        <f t="shared" si="9"/>
        <v>8755.5555555555547</v>
      </c>
      <c r="AR14" s="91">
        <f t="shared" si="9"/>
        <v>8755.5555555555547</v>
      </c>
      <c r="AS14" s="91">
        <f t="shared" si="9"/>
        <v>8755.5555555555547</v>
      </c>
      <c r="AT14" s="91">
        <f t="shared" si="9"/>
        <v>8755.5555555555547</v>
      </c>
      <c r="AU14" s="91">
        <f t="shared" si="9"/>
        <v>8755.5555555555547</v>
      </c>
      <c r="AV14" s="91">
        <f t="shared" si="9"/>
        <v>8755.5555555555547</v>
      </c>
      <c r="AW14" s="91">
        <f t="shared" si="9"/>
        <v>8755.5555555555547</v>
      </c>
      <c r="AX14" s="91">
        <f t="shared" si="9"/>
        <v>8755.5555555555547</v>
      </c>
      <c r="AY14" s="91">
        <f t="shared" si="9"/>
        <v>8755.5555555555547</v>
      </c>
      <c r="AZ14" s="91">
        <f t="shared" si="9"/>
        <v>8755.5555555555547</v>
      </c>
      <c r="BA14" s="91">
        <f t="shared" si="9"/>
        <v>8755.5555555555547</v>
      </c>
      <c r="BB14" s="91">
        <f t="shared" si="9"/>
        <v>8755.5555555555547</v>
      </c>
      <c r="BC14" s="91">
        <f t="shared" si="9"/>
        <v>8755.5555555555547</v>
      </c>
      <c r="BD14" s="91">
        <f t="shared" si="9"/>
        <v>8755.5555555555547</v>
      </c>
      <c r="BE14" s="91">
        <f t="shared" si="9"/>
        <v>8755.5555555555547</v>
      </c>
      <c r="BF14" s="91">
        <f t="shared" si="9"/>
        <v>8755.5555555555547</v>
      </c>
      <c r="BG14" s="91">
        <f t="shared" si="9"/>
        <v>8755.5555555555547</v>
      </c>
      <c r="BH14" s="91">
        <f t="shared" si="9"/>
        <v>8755.5555555555547</v>
      </c>
      <c r="BI14" s="91">
        <f t="shared" si="9"/>
        <v>8755.5555555555547</v>
      </c>
      <c r="BJ14" s="91">
        <f t="shared" si="9"/>
        <v>8755.5555555555547</v>
      </c>
      <c r="BK14" s="91">
        <f t="shared" si="9"/>
        <v>8755.5555555555547</v>
      </c>
    </row>
    <row r="15" spans="1:63" ht="14.75">
      <c r="A15" s="91" t="s">
        <v>848</v>
      </c>
      <c r="B15" s="91" t="str">
        <f>About!B2</f>
        <v>WV</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0</v>
      </c>
      <c r="R15" s="91">
        <f t="shared" si="10"/>
        <v>0</v>
      </c>
      <c r="S15" s="91">
        <f t="shared" si="10"/>
        <v>0</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ht="14.75">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ht="14.75">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0625" defaultRowHeight="15" customHeight="1"/>
  <cols>
    <col min="1" max="3" width="8.7265625" style="92" customWidth="1"/>
    <col min="4" max="4" width="27" style="92" customWidth="1"/>
    <col min="5" max="5" width="37.54296875" style="92" customWidth="1"/>
    <col min="6" max="20" width="8.7265625" style="92" customWidth="1"/>
    <col min="21" max="21" width="15.54296875" style="92" customWidth="1"/>
    <col min="22" max="42" width="8.7265625" style="92" customWidth="1"/>
    <col min="43" max="16384" width="14.40625" style="92"/>
  </cols>
  <sheetData>
    <row r="1" spans="1:42" ht="14.75">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ht="14.75">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ht="14.75">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ht="14.75">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ht="14.75">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ht="14.75">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ht="14.75">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ht="14.75">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ht="14.75">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ht="14.75">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ht="14.75">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ht="14.75">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ht="14.75">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ht="14.75">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ht="14.75">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ht="14.75">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ht="14.75">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ht="14.75">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ht="14.75">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ht="14.75">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3.9724330627814143E-5</v>
      </c>
      <c r="H1254" s="107">
        <f>H528/SUMIFS(H$3:H$722,$B$3:$B$722,$B1254)*SUMIFS(Calculations!$E$3:$E$53,Calculations!$A$3:$A$53,$B1254)</f>
        <v>7.6311492418073759E-5</v>
      </c>
      <c r="I1254" s="107">
        <f>I528/SUMIFS(I$3:I$722,$B$3:$B$722,$B1254)*SUMIFS(Calculations!$E$3:$E$53,Calculations!$A$3:$A$53,$B1254)</f>
        <v>4.1371125343996061E-5</v>
      </c>
      <c r="J1254" s="107">
        <f>J528/SUMIFS(J$3:J$722,$B$3:$B$722,$B1254)*SUMIFS(Calculations!$E$3:$E$53,Calculations!$A$3:$A$53,$B1254)</f>
        <v>5.1828945579552918E-6</v>
      </c>
      <c r="K1254" s="107">
        <f>K528/SUMIFS(K$3:K$722,$B$3:$B$722,$B1254)*SUMIFS(Calculations!$E$3:$E$53,Calculations!$A$3:$A$53,$B1254)</f>
        <v>2.6367351311219162E-6</v>
      </c>
      <c r="L1254" s="107">
        <f>L528/SUMIFS(L$3:L$722,$B$3:$B$722,$B1254)*SUMIFS(Calculations!$E$3:$E$53,Calculations!$A$3:$A$53,$B1254)</f>
        <v>0</v>
      </c>
      <c r="M1254" s="107">
        <f>M528/SUMIFS(M$3:M$722,$B$3:$B$722,$B1254)*SUMIFS(Calculations!$E$3:$E$53,Calculations!$A$3:$A$53,$B1254)</f>
        <v>2.6679778229873316E-6</v>
      </c>
      <c r="N1254" s="107">
        <f>N528/SUMIFS(N$3:N$722,$B$3:$B$722,$B1254)*SUMIFS(Calculations!$E$3:$E$53,Calculations!$A$3:$A$53,$B1254)</f>
        <v>5.3050064655514456E-6</v>
      </c>
      <c r="O1254" s="107">
        <f>O528/SUMIFS(O$3:O$722,$B$3:$B$722,$B1254)*SUMIFS(Calculations!$E$3:$E$53,Calculations!$A$3:$A$53,$B1254)</f>
        <v>2.6604857737778792E-6</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0.23879413385205253</v>
      </c>
      <c r="G1255" s="107">
        <f>G529/SUMIFS(G$3:G$722,$B$3:$B$722,$B1255)*SUMIFS(Calculations!$E$3:$E$53,Calculations!$A$3:$A$53,$B1255)</f>
        <v>0.21136231343935794</v>
      </c>
      <c r="H1255" s="107">
        <f>H529/SUMIFS(H$3:H$722,$B$3:$B$722,$B1255)*SUMIFS(Calculations!$E$3:$E$53,Calculations!$A$3:$A$53,$B1255)</f>
        <v>0.18609687949047546</v>
      </c>
      <c r="I1255" s="107">
        <f>I529/SUMIFS(I$3:I$722,$B$3:$B$722,$B1255)*SUMIFS(Calculations!$E$3:$E$53,Calculations!$A$3:$A$53,$B1255)</f>
        <v>0.19571341199676284</v>
      </c>
      <c r="J1255" s="107">
        <f>J529/SUMIFS(J$3:J$722,$B$3:$B$722,$B1255)*SUMIFS(Calculations!$E$3:$E$53,Calculations!$A$3:$A$53,$B1255)</f>
        <v>0.20567339029238796</v>
      </c>
      <c r="K1255" s="107">
        <f>K529/SUMIFS(K$3:K$722,$B$3:$B$722,$B1255)*SUMIFS(Calculations!$E$3:$E$53,Calculations!$A$3:$A$53,$B1255)</f>
        <v>0.21106386217892323</v>
      </c>
      <c r="L1255" s="107">
        <f>L529/SUMIFS(L$3:L$722,$B$3:$B$722,$B1255)*SUMIFS(Calculations!$E$3:$E$53,Calculations!$A$3:$A$53,$B1255)</f>
        <v>0.21664609180946495</v>
      </c>
      <c r="M1255" s="107">
        <f>M529/SUMIFS(M$3:M$722,$B$3:$B$722,$B1255)*SUMIFS(Calculations!$E$3:$E$53,Calculations!$A$3:$A$53,$B1255)</f>
        <v>0.21168288485808509</v>
      </c>
      <c r="N1255" s="107">
        <f>N529/SUMIFS(N$3:N$722,$B$3:$B$722,$B1255)*SUMIFS(Calculations!$E$3:$E$53,Calculations!$A$3:$A$53,$B1255)</f>
        <v>0.20677725229360336</v>
      </c>
      <c r="O1255" s="107">
        <f>O529/SUMIFS(O$3:O$722,$B$3:$B$722,$B1255)*SUMIFS(Calculations!$E$3:$E$53,Calculations!$A$3:$A$53,$B1255)</f>
        <v>0.20409370476949243</v>
      </c>
      <c r="P1255" s="107">
        <f>P529/SUMIFS(P$3:P$722,$B$3:$B$722,$B1255)*SUMIFS(Calculations!$E$3:$E$53,Calculations!$A$3:$A$53,$B1255)</f>
        <v>0.20139395655675835</v>
      </c>
      <c r="Q1255" s="107">
        <f>Q529/SUMIFS(Q$3:Q$722,$B$3:$B$722,$B1255)*SUMIFS(Calculations!$E$3:$E$53,Calculations!$A$3:$A$53,$B1255)</f>
        <v>0.20534987475058791</v>
      </c>
      <c r="R1255" s="107">
        <f>R529/SUMIFS(R$3:R$722,$B$3:$B$722,$B1255)*SUMIFS(Calculations!$E$3:$E$53,Calculations!$A$3:$A$53,$B1255)</f>
        <v>0.2093193921468918</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1.0752637594393859E-2</v>
      </c>
      <c r="G1258" s="107">
        <f>G532/SUMIFS(G$3:G$722,$B$3:$B$722,$B1258)*SUMIFS(Calculations!$E$3:$E$53,Calculations!$A$3:$A$53,$B1258)</f>
        <v>1.0737251033901369E-2</v>
      </c>
      <c r="H1258" s="107">
        <f>H532/SUMIFS(H$3:H$722,$B$3:$B$722,$B1258)*SUMIFS(Calculations!$E$3:$E$53,Calculations!$A$3:$A$53,$B1258)</f>
        <v>1.0723079603716457E-2</v>
      </c>
      <c r="I1258" s="107">
        <f>I532/SUMIFS(I$3:I$722,$B$3:$B$722,$B1258)*SUMIFS(Calculations!$E$3:$E$53,Calculations!$A$3:$A$53,$B1258)</f>
        <v>1.0907182347865496E-2</v>
      </c>
      <c r="J1258" s="107">
        <f>J532/SUMIFS(J$3:J$722,$B$3:$B$722,$B1258)*SUMIFS(Calculations!$E$3:$E$53,Calculations!$A$3:$A$53,$B1258)</f>
        <v>1.1097860155556635E-2</v>
      </c>
      <c r="K1258" s="107">
        <f>K532/SUMIFS(K$3:K$722,$B$3:$B$722,$B1258)*SUMIFS(Calculations!$E$3:$E$53,Calculations!$A$3:$A$53,$B1258)</f>
        <v>1.1295968959482993E-2</v>
      </c>
      <c r="L1258" s="107">
        <f>L532/SUMIFS(L$3:L$722,$B$3:$B$722,$B1258)*SUMIFS(Calculations!$E$3:$E$53,Calculations!$A$3:$A$53,$B1258)</f>
        <v>1.1501125179314372E-2</v>
      </c>
      <c r="M1258" s="107">
        <f>M532/SUMIFS(M$3:M$722,$B$3:$B$722,$B1258)*SUMIFS(Calculations!$E$3:$E$53,Calculations!$A$3:$A$53,$B1258)</f>
        <v>1.143402810779221E-2</v>
      </c>
      <c r="N1258" s="107">
        <f>N532/SUMIFS(N$3:N$722,$B$3:$B$722,$B1258)*SUMIFS(Calculations!$E$3:$E$53,Calculations!$A$3:$A$53,$B1258)</f>
        <v>1.1367709378336661E-2</v>
      </c>
      <c r="O1258" s="107">
        <f>O532/SUMIFS(O$3:O$722,$B$3:$B$722,$B1258)*SUMIFS(Calculations!$E$3:$E$53,Calculations!$A$3:$A$53,$B1258)</f>
        <v>1.1401919781962902E-2</v>
      </c>
      <c r="P1258" s="107">
        <f>P532/SUMIFS(P$3:P$722,$B$3:$B$722,$B1258)*SUMIFS(Calculations!$E$3:$E$53,Calculations!$A$3:$A$53,$B1258)</f>
        <v>1.1436336715226441E-2</v>
      </c>
      <c r="Q1258" s="107">
        <f>Q532/SUMIFS(Q$3:Q$722,$B$3:$B$722,$B1258)*SUMIFS(Calculations!$E$3:$E$53,Calculations!$A$3:$A$53,$B1258)</f>
        <v>1.1455960249704274E-2</v>
      </c>
      <c r="R1258" s="107">
        <f>R532/SUMIFS(R$3:R$722,$B$3:$B$722,$B1258)*SUMIFS(Calculations!$E$3:$E$53,Calculations!$A$3:$A$53,$B1258)</f>
        <v>1.147565124372135E-2</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1.8872181260163226E-2</v>
      </c>
      <c r="G1260" s="107">
        <f>G534/SUMIFS(G$3:G$722,$B$3:$B$722,$B1260)*SUMIFS(Calculations!$E$3:$E$53,Calculations!$A$3:$A$53,$B1260)</f>
        <v>2.1405916835295344E-2</v>
      </c>
      <c r="H1260" s="107">
        <f>H534/SUMIFS(H$3:H$722,$B$3:$B$722,$B1260)*SUMIFS(Calculations!$E$3:$E$53,Calculations!$A$3:$A$53,$B1260)</f>
        <v>2.3739554481443294E-2</v>
      </c>
      <c r="I1260" s="107">
        <f>I534/SUMIFS(I$3:I$722,$B$3:$B$722,$B1260)*SUMIFS(Calculations!$E$3:$E$53,Calculations!$A$3:$A$53,$B1260)</f>
        <v>2.9085963234868114E-2</v>
      </c>
      <c r="J1260" s="107">
        <f>J534/SUMIFS(J$3:J$722,$B$3:$B$722,$B1260)*SUMIFS(Calculations!$E$3:$E$53,Calculations!$A$3:$A$53,$B1260)</f>
        <v>3.4623314157233978E-2</v>
      </c>
      <c r="K1260" s="107">
        <f>K534/SUMIFS(K$3:K$722,$B$3:$B$722,$B1260)*SUMIFS(Calculations!$E$3:$E$53,Calculations!$A$3:$A$53,$B1260)</f>
        <v>3.5228387447752946E-2</v>
      </c>
      <c r="L1260" s="107">
        <f>L534/SUMIFS(L$3:L$722,$B$3:$B$722,$B1260)*SUMIFS(Calculations!$E$3:$E$53,Calculations!$A$3:$A$53,$B1260)</f>
        <v>3.5854985289663847E-2</v>
      </c>
      <c r="M1260" s="107">
        <f>M534/SUMIFS(M$3:M$722,$B$3:$B$722,$B1260)*SUMIFS(Calculations!$E$3:$E$53,Calculations!$A$3:$A$53,$B1260)</f>
        <v>5.0096666927515771E-2</v>
      </c>
      <c r="N1260" s="107">
        <f>N534/SUMIFS(N$3:N$722,$B$3:$B$722,$B1260)*SUMIFS(Calculations!$E$3:$E$53,Calculations!$A$3:$A$53,$B1260)</f>
        <v>6.4173141654447291E-2</v>
      </c>
      <c r="O1260" s="107">
        <f>O534/SUMIFS(O$3:O$722,$B$3:$B$722,$B1260)*SUMIFS(Calculations!$E$3:$E$53,Calculations!$A$3:$A$53,$B1260)</f>
        <v>6.4366187485784265E-2</v>
      </c>
      <c r="P1260" s="107">
        <f>P534/SUMIFS(P$3:P$722,$B$3:$B$722,$B1260)*SUMIFS(Calculations!$E$3:$E$53,Calculations!$A$3:$A$53,$B1260)</f>
        <v>6.4560398742877764E-2</v>
      </c>
      <c r="Q1260" s="107">
        <f>Q534/SUMIFS(Q$3:Q$722,$B$3:$B$722,$B1260)*SUMIFS(Calculations!$E$3:$E$53,Calculations!$A$3:$A$53,$B1260)</f>
        <v>6.4671181045775017E-2</v>
      </c>
      <c r="R1260" s="107">
        <f>R534/SUMIFS(R$3:R$722,$B$3:$B$722,$B1260)*SUMIFS(Calculations!$E$3:$E$53,Calculations!$A$3:$A$53,$B1260)</f>
        <v>6.4782344183384688E-2</v>
      </c>
    </row>
    <row r="1261" spans="2:18" ht="15.75" customHeight="1">
      <c r="B1261" s="107" t="s">
        <v>572</v>
      </c>
      <c r="C1261" s="107" t="s">
        <v>448</v>
      </c>
      <c r="D1261" s="107" t="s">
        <v>644</v>
      </c>
      <c r="E1261" s="107" t="str">
        <f t="shared" si="308"/>
        <v>natural gas nonpeaker</v>
      </c>
      <c r="F1261" s="107">
        <f>F535/SUMIFS(F$3:F$722,$B$3:$B$722,$B1261)*SUMIFS(Calculations!$E$3:$E$53,Calculations!$A$3:$A$53,$B1261)</f>
        <v>0.45714368658337434</v>
      </c>
      <c r="G1261" s="107">
        <f>G535/SUMIFS(G$3:G$722,$B$3:$B$722,$B1261)*SUMIFS(Calculations!$E$3:$E$53,Calculations!$A$3:$A$53,$B1261)</f>
        <v>0.50695086076507068</v>
      </c>
      <c r="H1261" s="107">
        <f>H535/SUMIFS(H$3:H$722,$B$3:$B$722,$B1261)*SUMIFS(Calculations!$E$3:$E$53,Calculations!$A$3:$A$53,$B1261)</f>
        <v>0.55282458881287377</v>
      </c>
      <c r="I1261" s="107">
        <f>I535/SUMIFS(I$3:I$722,$B$3:$B$722,$B1261)*SUMIFS(Calculations!$E$3:$E$53,Calculations!$A$3:$A$53,$B1261)</f>
        <v>0.56327671018015513</v>
      </c>
      <c r="J1261" s="107">
        <f>J535/SUMIFS(J$3:J$722,$B$3:$B$722,$B1261)*SUMIFS(Calculations!$E$3:$E$53,Calculations!$A$3:$A$53,$B1261)</f>
        <v>0.57410211963967694</v>
      </c>
      <c r="K1261" s="107">
        <f>K535/SUMIFS(K$3:K$722,$B$3:$B$722,$B1261)*SUMIFS(Calculations!$E$3:$E$53,Calculations!$A$3:$A$53,$B1261)</f>
        <v>0.56417008658782697</v>
      </c>
      <c r="L1261" s="107">
        <f>L535/SUMIFS(L$3:L$722,$B$3:$B$722,$B1261)*SUMIFS(Calculations!$E$3:$E$53,Calculations!$A$3:$A$53,$B1261)</f>
        <v>0.55388473674080396</v>
      </c>
      <c r="M1261" s="107">
        <f>M535/SUMIFS(M$3:M$722,$B$3:$B$722,$B1261)*SUMIFS(Calculations!$E$3:$E$53,Calculations!$A$3:$A$53,$B1261)</f>
        <v>0.54485531392884812</v>
      </c>
      <c r="N1261" s="107">
        <f>N535/SUMIFS(N$3:N$722,$B$3:$B$722,$B1261)*SUMIFS(Calculations!$E$3:$E$53,Calculations!$A$3:$A$53,$B1261)</f>
        <v>0.53593063457964429</v>
      </c>
      <c r="O1261" s="107">
        <f>O535/SUMIFS(O$3:O$722,$B$3:$B$722,$B1261)*SUMIFS(Calculations!$E$3:$E$53,Calculations!$A$3:$A$53,$B1261)</f>
        <v>0.53677203520977013</v>
      </c>
      <c r="P1261" s="107">
        <f>P535/SUMIFS(P$3:P$722,$B$3:$B$722,$B1261)*SUMIFS(Calculations!$E$3:$E$53,Calculations!$A$3:$A$53,$B1261)</f>
        <v>0.53761851541068562</v>
      </c>
      <c r="Q1261" s="107">
        <f>Q535/SUMIFS(Q$3:Q$722,$B$3:$B$722,$B1261)*SUMIFS(Calculations!$E$3:$E$53,Calculations!$A$3:$A$53,$B1261)</f>
        <v>0.53188828447481395</v>
      </c>
      <c r="R1261" s="107">
        <f>R535/SUMIFS(R$3:R$722,$B$3:$B$722,$B1261)*SUMIFS(Calculations!$E$3:$E$53,Calculations!$A$3:$A$53,$B1261)</f>
        <v>0.52613835480734494</v>
      </c>
    </row>
    <row r="1262" spans="2:18" ht="15.75" customHeight="1">
      <c r="B1262" s="107" t="s">
        <v>572</v>
      </c>
      <c r="C1262" s="107" t="s">
        <v>448</v>
      </c>
      <c r="D1262" s="107" t="s">
        <v>645</v>
      </c>
      <c r="E1262" s="107" t="str">
        <f t="shared" si="308"/>
        <v>natural gas peaker</v>
      </c>
      <c r="F1262" s="107">
        <f>F536/SUMIFS(F$3:F$722,$B$3:$B$722,$B1262)*SUMIFS(Calculations!$E$3:$E$53,Calculations!$A$3:$A$53,$B1262)</f>
        <v>2.5057490931375149E-3</v>
      </c>
      <c r="G1262" s="107">
        <f>G536/SUMIFS(G$3:G$722,$B$3:$B$722,$B1262)*SUMIFS(Calculations!$E$3:$E$53,Calculations!$A$3:$A$53,$B1262)</f>
        <v>1.9731941660586136E-3</v>
      </c>
      <c r="H1262" s="107">
        <f>H536/SUMIFS(H$3:H$722,$B$3:$B$722,$B1262)*SUMIFS(Calculations!$E$3:$E$53,Calculations!$A$3:$A$53,$B1262)</f>
        <v>1.4826969576401299E-3</v>
      </c>
      <c r="I1262" s="107">
        <f>I536/SUMIFS(I$3:I$722,$B$3:$B$722,$B1262)*SUMIFS(Calculations!$E$3:$E$53,Calculations!$A$3:$A$53,$B1262)</f>
        <v>1.4744141220108518E-3</v>
      </c>
      <c r="J1262" s="107">
        <f>J536/SUMIFS(J$3:J$722,$B$3:$B$722,$B1262)*SUMIFS(Calculations!$E$3:$E$53,Calculations!$A$3:$A$53,$B1262)</f>
        <v>1.4658354723738954E-3</v>
      </c>
      <c r="K1262" s="107">
        <f>K536/SUMIFS(K$3:K$722,$B$3:$B$722,$B1262)*SUMIFS(Calculations!$E$3:$E$53,Calculations!$A$3:$A$53,$B1262)</f>
        <v>1.4914522544243042E-3</v>
      </c>
      <c r="L1262" s="107">
        <f>L536/SUMIFS(L$3:L$722,$B$3:$B$722,$B1262)*SUMIFS(Calculations!$E$3:$E$53,Calculations!$A$3:$A$53,$B1262)</f>
        <v>1.5179803140841861E-3</v>
      </c>
      <c r="M1262" s="107">
        <f>M536/SUMIFS(M$3:M$722,$B$3:$B$722,$B1262)*SUMIFS(Calculations!$E$3:$E$53,Calculations!$A$3:$A$53,$B1262)</f>
        <v>1.499342824612107E-3</v>
      </c>
      <c r="N1262" s="107">
        <f>N536/SUMIFS(N$3:N$722,$B$3:$B$722,$B1262)*SUMIFS(Calculations!$E$3:$E$53,Calculations!$A$3:$A$53,$B1262)</f>
        <v>1.4809215344724735E-3</v>
      </c>
      <c r="O1262" s="107">
        <f>O536/SUMIFS(O$3:O$722,$B$3:$B$722,$B1262)*SUMIFS(Calculations!$E$3:$E$53,Calculations!$A$3:$A$53,$B1262)</f>
        <v>1.4853782743262953E-3</v>
      </c>
      <c r="P1262" s="107">
        <f>P536/SUMIFS(P$3:P$722,$B$3:$B$722,$B1262)*SUMIFS(Calculations!$E$3:$E$53,Calculations!$A$3:$A$53,$B1262)</f>
        <v>1.4898619197049857E-3</v>
      </c>
      <c r="Q1262" s="107">
        <f>Q536/SUMIFS(Q$3:Q$722,$B$3:$B$722,$B1262)*SUMIFS(Calculations!$E$3:$E$53,Calculations!$A$3:$A$53,$B1262)</f>
        <v>1.4924183639123006E-3</v>
      </c>
      <c r="R1262" s="107">
        <f>R536/SUMIFS(R$3:R$722,$B$3:$B$722,$B1262)*SUMIFS(Calculations!$E$3:$E$53,Calculations!$A$3:$A$53,$B1262)</f>
        <v>1.4949835963707083E-3</v>
      </c>
    </row>
    <row r="1263" spans="2:18" ht="15.75" customHeight="1">
      <c r="B1263" s="107" t="s">
        <v>572</v>
      </c>
      <c r="C1263" s="107" t="s">
        <v>448</v>
      </c>
      <c r="D1263" s="107" t="s">
        <v>646</v>
      </c>
      <c r="E1263" s="107" t="str">
        <f t="shared" si="308"/>
        <v>nuclear</v>
      </c>
      <c r="F1263" s="107">
        <f>F537/SUMIFS(F$3:F$722,$B$3:$B$722,$B1263)*SUMIFS(Calculations!$E$3:$E$53,Calculations!$A$3:$A$53,$B1263)</f>
        <v>0.26131645378304319</v>
      </c>
      <c r="G1263" s="107">
        <f>G537/SUMIFS(G$3:G$722,$B$3:$B$722,$B1263)*SUMIFS(Calculations!$E$3:$E$53,Calculations!$A$3:$A$53,$B1263)</f>
        <v>0.23688299613711328</v>
      </c>
      <c r="H1263" s="107">
        <f>H537/SUMIFS(H$3:H$722,$B$3:$B$722,$B1263)*SUMIFS(Calculations!$E$3:$E$53,Calculations!$A$3:$A$53,$B1263)</f>
        <v>0.21437913379736198</v>
      </c>
      <c r="I1263" s="107">
        <f>I537/SUMIFS(I$3:I$722,$B$3:$B$722,$B1263)*SUMIFS(Calculations!$E$3:$E$53,Calculations!$A$3:$A$53,$B1263)</f>
        <v>0.18800495561898692</v>
      </c>
      <c r="J1263" s="107">
        <f>J537/SUMIFS(J$3:J$722,$B$3:$B$722,$B1263)*SUMIFS(Calculations!$E$3:$E$53,Calculations!$A$3:$A$53,$B1263)</f>
        <v>0.16068884744279963</v>
      </c>
      <c r="K1263" s="107">
        <f>K537/SUMIFS(K$3:K$722,$B$3:$B$722,$B1263)*SUMIFS(Calculations!$E$3:$E$53,Calculations!$A$3:$A$53,$B1263)</f>
        <v>0.16349702834744598</v>
      </c>
      <c r="L1263" s="107">
        <f>L537/SUMIFS(L$3:L$722,$B$3:$B$722,$B1263)*SUMIFS(Calculations!$E$3:$E$53,Calculations!$A$3:$A$53,$B1263)</f>
        <v>0.16640510596732833</v>
      </c>
      <c r="M1263" s="107">
        <f>M537/SUMIFS(M$3:M$722,$B$3:$B$722,$B1263)*SUMIFS(Calculations!$E$3:$E$53,Calculations!$A$3:$A$53,$B1263)</f>
        <v>0.16543430570886106</v>
      </c>
      <c r="N1263" s="107">
        <f>N537/SUMIFS(N$3:N$722,$B$3:$B$722,$B1263)*SUMIFS(Calculations!$E$3:$E$53,Calculations!$A$3:$A$53,$B1263)</f>
        <v>0.16447476696542421</v>
      </c>
      <c r="O1263" s="107">
        <f>O537/SUMIFS(O$3:O$722,$B$3:$B$722,$B1263)*SUMIFS(Calculations!$E$3:$E$53,Calculations!$A$3:$A$53,$B1263)</f>
        <v>0.16496974339180454</v>
      </c>
      <c r="P1263" s="107">
        <f>P537/SUMIFS(P$3:P$722,$B$3:$B$722,$B1263)*SUMIFS(Calculations!$E$3:$E$53,Calculations!$A$3:$A$53,$B1263)</f>
        <v>0.16546770801156976</v>
      </c>
      <c r="Q1263" s="107">
        <f>Q537/SUMIFS(Q$3:Q$722,$B$3:$B$722,$B1263)*SUMIFS(Calculations!$E$3:$E$53,Calculations!$A$3:$A$53,$B1263)</f>
        <v>0.16575163295659259</v>
      </c>
      <c r="R1263" s="107">
        <f>R537/SUMIFS(R$3:R$722,$B$3:$B$722,$B1263)*SUMIFS(Calculations!$E$3:$E$53,Calculations!$A$3:$A$53,$B1263)</f>
        <v>0.16603653394627202</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8.0307656604386192E-3</v>
      </c>
      <c r="G1265" s="107">
        <f>G539/SUMIFS(G$3:G$722,$B$3:$B$722,$B1265)*SUMIFS(Calculations!$E$3:$E$53,Calculations!$A$3:$A$53,$B1265)</f>
        <v>7.6426990848691666E-3</v>
      </c>
      <c r="H1265" s="107">
        <f>H539/SUMIFS(H$3:H$722,$B$3:$B$722,$B1265)*SUMIFS(Calculations!$E$3:$E$53,Calculations!$A$3:$A$53,$B1265)</f>
        <v>7.2852794792683017E-3</v>
      </c>
      <c r="I1265" s="107">
        <f>I539/SUMIFS(I$3:I$722,$B$3:$B$722,$B1265)*SUMIFS(Calculations!$E$3:$E$53,Calculations!$A$3:$A$53,$B1265)</f>
        <v>7.469701091363393E-3</v>
      </c>
      <c r="J1265" s="107">
        <f>J539/SUMIFS(J$3:J$722,$B$3:$B$722,$B1265)*SUMIFS(Calculations!$E$3:$E$53,Calculations!$A$3:$A$53,$B1265)</f>
        <v>7.660709155081824E-3</v>
      </c>
      <c r="K1265" s="107">
        <f>K539/SUMIFS(K$3:K$722,$B$3:$B$722,$B1265)*SUMIFS(Calculations!$E$3:$E$53,Calculations!$A$3:$A$53,$B1265)</f>
        <v>7.7945868790664213E-3</v>
      </c>
      <c r="L1265" s="107">
        <f>L539/SUMIFS(L$3:L$722,$B$3:$B$722,$B1265)*SUMIFS(Calculations!$E$3:$E$53,Calculations!$A$3:$A$53,$B1265)</f>
        <v>7.9332270971080102E-3</v>
      </c>
      <c r="M1265" s="107">
        <f>M539/SUMIFS(M$3:M$722,$B$3:$B$722,$B1265)*SUMIFS(Calculations!$E$3:$E$53,Calculations!$A$3:$A$53,$B1265)</f>
        <v>7.8869449901282866E-3</v>
      </c>
      <c r="N1265" s="107">
        <f>N539/SUMIFS(N$3:N$722,$B$3:$B$722,$B1265)*SUMIFS(Calculations!$E$3:$E$53,Calculations!$A$3:$A$53,$B1265)</f>
        <v>7.8411997666514733E-3</v>
      </c>
      <c r="O1265" s="107">
        <f>O539/SUMIFS(O$3:O$722,$B$3:$B$722,$B1265)*SUMIFS(Calculations!$E$3:$E$53,Calculations!$A$3:$A$53,$B1265)</f>
        <v>7.8580546271172173E-3</v>
      </c>
      <c r="P1265" s="107">
        <f>P539/SUMIFS(P$3:P$722,$B$3:$B$722,$B1265)*SUMIFS(Calculations!$E$3:$E$53,Calculations!$A$3:$A$53,$B1265)</f>
        <v>7.8750112410804242E-3</v>
      </c>
      <c r="Q1265" s="107">
        <f>Q539/SUMIFS(Q$3:Q$722,$B$3:$B$722,$B1265)*SUMIFS(Calculations!$E$3:$E$53,Calculations!$A$3:$A$53,$B1265)</f>
        <v>7.9236860389550242E-3</v>
      </c>
      <c r="R1265" s="107">
        <f>R539/SUMIFS(R$3:R$722,$B$3:$B$722,$B1265)*SUMIFS(Calculations!$E$3:$E$53,Calculations!$A$3:$A$53,$B1265)</f>
        <v>7.9725281654747741E-3</v>
      </c>
    </row>
    <row r="1266" spans="2:18" ht="15.75" customHeight="1">
      <c r="B1266" s="107" t="s">
        <v>572</v>
      </c>
      <c r="C1266" s="107" t="s">
        <v>448</v>
      </c>
      <c r="D1266" s="107" t="s">
        <v>649</v>
      </c>
      <c r="E1266" s="107" t="str">
        <f t="shared" si="308"/>
        <v>solar PV</v>
      </c>
      <c r="F1266" s="107">
        <f>F540/SUMIFS(F$3:F$722,$B$3:$B$722,$B1266)*SUMIFS(Calculations!$E$3:$E$53,Calculations!$A$3:$A$53,$B1266)</f>
        <v>2.2277939999713128E-3</v>
      </c>
      <c r="G1266" s="107">
        <f>G540/SUMIFS(G$3:G$722,$B$3:$B$722,$B1266)*SUMIFS(Calculations!$E$3:$E$53,Calculations!$A$3:$A$53,$B1266)</f>
        <v>2.6631022900949694E-3</v>
      </c>
      <c r="H1266" s="107">
        <f>H540/SUMIFS(H$3:H$722,$B$3:$B$722,$B1266)*SUMIFS(Calculations!$E$3:$E$53,Calculations!$A$3:$A$53,$B1266)</f>
        <v>3.0640327674041055E-3</v>
      </c>
      <c r="I1266" s="107">
        <f>I540/SUMIFS(I$3:I$722,$B$3:$B$722,$B1266)*SUMIFS(Calculations!$E$3:$E$53,Calculations!$A$3:$A$53,$B1266)</f>
        <v>3.6920816728518964E-3</v>
      </c>
      <c r="J1266" s="107">
        <f>J540/SUMIFS(J$3:J$722,$B$3:$B$722,$B1266)*SUMIFS(Calculations!$E$3:$E$53,Calculations!$A$3:$A$53,$B1266)</f>
        <v>4.3425607787834098E-3</v>
      </c>
      <c r="K1266" s="107">
        <f>K540/SUMIFS(K$3:K$722,$B$3:$B$722,$B1266)*SUMIFS(Calculations!$E$3:$E$53,Calculations!$A$3:$A$53,$B1266)</f>
        <v>5.1115930567800488E-3</v>
      </c>
      <c r="L1266" s="107">
        <f>L540/SUMIFS(L$3:L$722,$B$3:$B$722,$B1266)*SUMIFS(Calculations!$E$3:$E$53,Calculations!$A$3:$A$53,$B1266)</f>
        <v>5.9079824748937138E-3</v>
      </c>
      <c r="M1266" s="107">
        <f>M540/SUMIFS(M$3:M$722,$B$3:$B$722,$B1266)*SUMIFS(Calculations!$E$3:$E$53,Calculations!$A$3:$A$53,$B1266)</f>
        <v>6.762844990281308E-3</v>
      </c>
      <c r="N1266" s="107">
        <f>N540/SUMIFS(N$3:N$722,$B$3:$B$722,$B1266)*SUMIFS(Calculations!$E$3:$E$53,Calculations!$A$3:$A$53,$B1266)</f>
        <v>7.6077908961686988E-3</v>
      </c>
      <c r="O1266" s="107">
        <f>O540/SUMIFS(O$3:O$722,$B$3:$B$722,$B1266)*SUMIFS(Calculations!$E$3:$E$53,Calculations!$A$3:$A$53,$B1266)</f>
        <v>8.7097186007405614E-3</v>
      </c>
      <c r="P1266" s="107">
        <f>P540/SUMIFS(P$3:P$722,$B$3:$B$722,$B1266)*SUMIFS(Calculations!$E$3:$E$53,Calculations!$A$3:$A$53,$B1266)</f>
        <v>9.8182986889451315E-3</v>
      </c>
      <c r="Q1266" s="107">
        <f>Q540/SUMIFS(Q$3:Q$722,$B$3:$B$722,$B1266)*SUMIFS(Calculations!$E$3:$E$53,Calculations!$A$3:$A$53,$B1266)</f>
        <v>1.1128163646320169E-2</v>
      </c>
      <c r="R1266" s="107">
        <f>R540/SUMIFS(R$3:R$722,$B$3:$B$722,$B1266)*SUMIFS(Calculations!$E$3:$E$53,Calculations!$A$3:$A$53,$B1266)</f>
        <v>1.2442531507419847E-2</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3.5659817342524358E-4</v>
      </c>
      <c r="G1268" s="107">
        <f>G542/SUMIFS(G$3:G$722,$B$3:$B$722,$B1268)*SUMIFS(Calculations!$E$3:$E$53,Calculations!$A$3:$A$53,$B1268)</f>
        <v>3.419419176109376E-4</v>
      </c>
      <c r="H1268" s="107">
        <f>H542/SUMIFS(H$3:H$722,$B$3:$B$722,$B1268)*SUMIFS(Calculations!$E$3:$E$53,Calculations!$A$3:$A$53,$B1268)</f>
        <v>3.2844311739850567E-4</v>
      </c>
      <c r="I1268" s="107">
        <f>I542/SUMIFS(I$3:I$722,$B$3:$B$722,$B1268)*SUMIFS(Calculations!$E$3:$E$53,Calculations!$A$3:$A$53,$B1268)</f>
        <v>3.342086097914328E-4</v>
      </c>
      <c r="J1268" s="107">
        <f>J542/SUMIFS(J$3:J$722,$B$3:$B$722,$B1268)*SUMIFS(Calculations!$E$3:$E$53,Calculations!$A$3:$A$53,$B1268)</f>
        <v>3.4018001154768955E-4</v>
      </c>
      <c r="K1268" s="107">
        <f>K542/SUMIFS(K$3:K$722,$B$3:$B$722,$B1268)*SUMIFS(Calculations!$E$3:$E$53,Calculations!$A$3:$A$53,$B1268)</f>
        <v>3.4439755316597118E-4</v>
      </c>
      <c r="L1268" s="107">
        <f>L542/SUMIFS(L$3:L$722,$B$3:$B$722,$B1268)*SUMIFS(Calculations!$E$3:$E$53,Calculations!$A$3:$A$53,$B1268)</f>
        <v>3.4876512733854451E-4</v>
      </c>
      <c r="M1268" s="107">
        <f>M542/SUMIFS(M$3:M$722,$B$3:$B$722,$B1268)*SUMIFS(Calculations!$E$3:$E$53,Calculations!$A$3:$A$53,$B1268)</f>
        <v>3.4499968605285501E-4</v>
      </c>
      <c r="N1268" s="107">
        <f>N542/SUMIFS(N$3:N$722,$B$3:$B$722,$B1268)*SUMIFS(Calculations!$E$3:$E$53,Calculations!$A$3:$A$53,$B1268)</f>
        <v>3.4127792478606226E-4</v>
      </c>
      <c r="O1268" s="107">
        <f>O542/SUMIFS(O$3:O$722,$B$3:$B$722,$B1268)*SUMIFS(Calculations!$E$3:$E$53,Calculations!$A$3:$A$53,$B1268)</f>
        <v>3.405973732280517E-4</v>
      </c>
      <c r="P1268" s="107">
        <f>P542/SUMIFS(P$3:P$722,$B$3:$B$722,$B1268)*SUMIFS(Calculations!$E$3:$E$53,Calculations!$A$3:$A$53,$B1268)</f>
        <v>3.3991271315182627E-4</v>
      </c>
      <c r="Q1268" s="107">
        <f>Q542/SUMIFS(Q$3:Q$722,$B$3:$B$722,$B1268)*SUMIFS(Calculations!$E$3:$E$53,Calculations!$A$3:$A$53,$B1268)</f>
        <v>3.3879847333887912E-4</v>
      </c>
      <c r="R1268" s="107">
        <f>R542/SUMIFS(R$3:R$722,$B$3:$B$722,$B1268)*SUMIFS(Calculations!$E$3:$E$53,Calculations!$A$3:$A$53,$B1268)</f>
        <v>3.3768040311992295E-4</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0.99999999999999978</v>
      </c>
      <c r="G1449" s="95">
        <f t="shared" si="312"/>
        <v>1</v>
      </c>
      <c r="H1449" s="95">
        <f t="shared" si="312"/>
        <v>1</v>
      </c>
      <c r="I1449" s="95">
        <f t="shared" si="312"/>
        <v>0.99999999999999989</v>
      </c>
      <c r="J1449" s="95">
        <f t="shared" si="312"/>
        <v>0.99999999999999989</v>
      </c>
      <c r="K1449" s="95">
        <f t="shared" si="312"/>
        <v>0.99999999999999978</v>
      </c>
      <c r="L1449" s="95">
        <f t="shared" si="312"/>
        <v>0.99999999999999989</v>
      </c>
      <c r="M1449" s="95">
        <f t="shared" si="312"/>
        <v>0.99999999999999989</v>
      </c>
      <c r="N1449" s="95">
        <f t="shared" si="312"/>
        <v>1</v>
      </c>
      <c r="O1449" s="95">
        <f t="shared" si="312"/>
        <v>1</v>
      </c>
      <c r="P1449" s="95">
        <f t="shared" si="312"/>
        <v>1.0000000000000004</v>
      </c>
      <c r="Q1449" s="95">
        <f t="shared" si="312"/>
        <v>1.0000000000000002</v>
      </c>
      <c r="R1449" s="95">
        <f t="shared" si="312"/>
        <v>1</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0625" defaultRowHeight="15" customHeight="1"/>
  <cols>
    <col min="1" max="10" width="8.7265625" style="92" customWidth="1"/>
    <col min="11" max="11" width="17.54296875" style="92" customWidth="1"/>
    <col min="12" max="16" width="8.7265625" style="92" customWidth="1"/>
    <col min="17" max="17" width="34.1328125" style="92" customWidth="1"/>
    <col min="18" max="18" width="14.86328125" style="92" customWidth="1"/>
    <col min="19" max="33" width="8.7265625" style="92" customWidth="1"/>
    <col min="34" max="16384" width="14.406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WV</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2996.277</v>
      </c>
      <c r="R20" s="91">
        <f t="shared" si="2"/>
        <v>0.12270142574946891</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3075.1460000000002</v>
      </c>
      <c r="R23" s="91">
        <f t="shared" si="2"/>
        <v>0.1259312134985438</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590.52950350000003</v>
      </c>
      <c r="R36" s="91">
        <f t="shared" si="2"/>
        <v>2.4182948381132982E-2</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4583.473</v>
      </c>
      <c r="R38" s="91">
        <f t="shared" si="2"/>
        <v>0.18769915865061723</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2492.509978</v>
      </c>
      <c r="R41" s="91">
        <f t="shared" si="2"/>
        <v>0.10207151341327166</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10681.316224</v>
      </c>
      <c r="R49" s="91">
        <f t="shared" si="2"/>
        <v>0.43741374030696545</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24419.251705499999</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f t="shared" si="8"/>
        <v>590.52950350000003</v>
      </c>
      <c r="M245" s="91" t="str">
        <f t="shared" si="9"/>
        <v>NC</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f t="shared" si="8"/>
        <v>1319.0288889999999</v>
      </c>
      <c r="M249" s="91" t="str">
        <f t="shared" si="9"/>
        <v>VA</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f t="shared" si="10"/>
        <v>2996.277</v>
      </c>
      <c r="M269" s="91" t="str">
        <f t="shared" si="11"/>
        <v>KY</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f t="shared" si="10"/>
        <v>1130.114</v>
      </c>
      <c r="M273" s="91" t="str">
        <f t="shared" si="11"/>
        <v>OH</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f t="shared" si="10"/>
        <v>2407.7620000000002</v>
      </c>
      <c r="M278" s="91" t="str">
        <f t="shared" si="11"/>
        <v>OH</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f t="shared" si="10"/>
        <v>1045.597</v>
      </c>
      <c r="M279" s="91" t="str">
        <f t="shared" si="11"/>
        <v>OH</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f t="shared" si="10"/>
        <v>2196.172</v>
      </c>
      <c r="M281" s="91" t="str">
        <f t="shared" si="11"/>
        <v>PA</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f t="shared" si="10"/>
        <v>425.40309999999999</v>
      </c>
      <c r="M284" s="91" t="str">
        <f t="shared" si="11"/>
        <v>VA</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f t="shared" si="10"/>
        <v>296.33797800000002</v>
      </c>
      <c r="M285" s="91" t="str">
        <f t="shared" si="11"/>
        <v>PA</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f t="shared" si="10"/>
        <v>3075.1460000000002</v>
      </c>
      <c r="M286" s="91" t="str">
        <f t="shared" si="11"/>
        <v>MD</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f t="shared" si="10"/>
        <v>8936.8842349999995</v>
      </c>
      <c r="M287" s="91" t="str">
        <f t="shared" si="11"/>
        <v>VA</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24419.251705499999</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0625" defaultRowHeight="15" customHeight="1"/>
  <cols>
    <col min="1" max="1" width="9.86328125" style="92" customWidth="1"/>
    <col min="2" max="2" width="42.7265625" style="92" customWidth="1"/>
    <col min="3" max="35" width="8.7265625" style="92" customWidth="1"/>
    <col min="36" max="16384" width="14.406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09" t="s">
        <v>677</v>
      </c>
      <c r="C146" s="210"/>
      <c r="D146" s="210"/>
      <c r="E146" s="210"/>
      <c r="F146" s="210"/>
      <c r="G146" s="210"/>
      <c r="H146" s="210"/>
      <c r="I146" s="210"/>
      <c r="J146" s="210"/>
      <c r="K146" s="210"/>
      <c r="L146" s="210"/>
      <c r="M146" s="210"/>
      <c r="N146" s="210"/>
      <c r="O146" s="210"/>
      <c r="P146" s="210"/>
      <c r="Q146" s="210"/>
      <c r="R146" s="210"/>
      <c r="S146" s="210"/>
      <c r="T146" s="210"/>
      <c r="U146" s="210"/>
      <c r="V146" s="210"/>
      <c r="W146" s="210"/>
      <c r="X146" s="210"/>
      <c r="Y146" s="210"/>
      <c r="Z146" s="210"/>
      <c r="AA146" s="210"/>
      <c r="AB146" s="210"/>
      <c r="AC146" s="210"/>
      <c r="AD146" s="210"/>
      <c r="AE146" s="210"/>
      <c r="AF146" s="210"/>
      <c r="AG146" s="210"/>
      <c r="AH146" s="210"/>
      <c r="AI146" s="210"/>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0625" defaultRowHeight="15" customHeight="1"/>
  <cols>
    <col min="1" max="1" width="27.54296875" style="92" customWidth="1"/>
    <col min="2" max="2" width="16.7265625" style="92" customWidth="1"/>
    <col min="3" max="3" width="21.86328125" style="92" customWidth="1"/>
    <col min="4" max="4" width="15" style="92" customWidth="1"/>
    <col min="5" max="5" width="14.40625" style="92"/>
    <col min="6" max="52" width="8.7265625" style="92" customWidth="1"/>
    <col min="53" max="53" width="9.86328125" style="92" customWidth="1"/>
    <col min="54" max="54" width="15.54296875" style="92" customWidth="1"/>
    <col min="55" max="16384" width="14.40625" style="92"/>
  </cols>
  <sheetData>
    <row r="2" spans="1:5" ht="14.75">
      <c r="A2" s="112" t="s">
        <v>654</v>
      </c>
      <c r="B2" s="91" t="s">
        <v>655</v>
      </c>
      <c r="C2" s="91" t="s">
        <v>656</v>
      </c>
      <c r="D2" s="91" t="s">
        <v>657</v>
      </c>
      <c r="E2" s="91" t="s">
        <v>658</v>
      </c>
    </row>
    <row r="3" spans="1:5" ht="14.7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ht="14.7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ht="14.7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ht="14.7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ht="14.7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ht="14.7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ht="14.7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ht="14.7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ht="14.7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ht="14.7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ht="14.7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ht="14.7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ht="14.7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ht="14.7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ht="14.7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ht="14.7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ht="14.7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ht="14.75">
      <c r="A20" s="111" t="s">
        <v>551</v>
      </c>
      <c r="B20" s="91">
        <f>IF(SUMIFS('EIA SEDS data'!$AE$20:$AE$119,'EIA SEDS data'!$B$20:$B$119,A20,'EIA SEDS data'!$A$20:$A$119,"exports")&gt;0, 1, 0)</f>
        <v>0</v>
      </c>
      <c r="C20" s="91">
        <f>SUMIFS('Cross border connections'!$R$4:$R$53,'Cross border connections'!$P$4:$P$53,Calculations!A20)</f>
        <v>0.12270142574946891</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0.1259312134985438</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2.4182948381132982E-2</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0.18769915865061723</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0.10207151341327166</v>
      </c>
      <c r="D41" s="91">
        <f t="shared" si="0"/>
        <v>0.10207151341327166</v>
      </c>
      <c r="E41" s="91">
        <f t="shared" si="1"/>
        <v>1</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0.43741374030696545</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0.10207151341327166</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0.21136231343935794</v>
      </c>
      <c r="C60" s="91">
        <f>SUMIFS('ReEDs Generation Data'!H$729:H$1448,'ReEDs Generation Data'!$E$729:$E$1448,Calculations!$A60)</f>
        <v>0.18609687949047546</v>
      </c>
      <c r="D60" s="91">
        <f>SUMIFS('ReEDs Generation Data'!I$729:I$1448,'ReEDs Generation Data'!$E$729:$E$1448,Calculations!$A60)</f>
        <v>0.19571341199676284</v>
      </c>
      <c r="E60" s="91">
        <f>SUMIFS('ReEDs Generation Data'!J$729:J$1448,'ReEDs Generation Data'!$E$729:$E$1448,Calculations!$A60)</f>
        <v>0.20567339029238796</v>
      </c>
      <c r="F60" s="91">
        <f>SUMIFS('ReEDs Generation Data'!K$729:K$1448,'ReEDs Generation Data'!$E$729:$E$1448,Calculations!$A60)</f>
        <v>0.21106386217892323</v>
      </c>
      <c r="G60" s="91">
        <f>SUMIFS('ReEDs Generation Data'!L$729:L$1448,'ReEDs Generation Data'!$E$729:$E$1448,Calculations!$A60)</f>
        <v>0.21664609180946495</v>
      </c>
      <c r="H60" s="91">
        <f>SUMIFS('ReEDs Generation Data'!M$729:M$1448,'ReEDs Generation Data'!$E$729:$E$1448,Calculations!$A60)</f>
        <v>0.21168288485808509</v>
      </c>
      <c r="I60" s="91">
        <f>SUMIFS('ReEDs Generation Data'!N$729:N$1448,'ReEDs Generation Data'!$E$729:$E$1448,Calculations!$A60)</f>
        <v>0.20677725229360336</v>
      </c>
      <c r="J60" s="91">
        <f>SUMIFS('ReEDs Generation Data'!O$729:O$1448,'ReEDs Generation Data'!$E$729:$E$1448,Calculations!$A60)</f>
        <v>0.20409370476949243</v>
      </c>
      <c r="K60" s="91">
        <f>SUMIFS('ReEDs Generation Data'!P$729:P$1448,'ReEDs Generation Data'!$E$729:$E$1448,Calculations!$A60)</f>
        <v>0.20139395655675835</v>
      </c>
      <c r="L60" s="91">
        <f>SUMIFS('ReEDs Generation Data'!Q$729:Q$1448,'ReEDs Generation Data'!$E$729:$E$1448,Calculations!$A60)</f>
        <v>0.20534987475058791</v>
      </c>
      <c r="M60" s="91">
        <f>SUMIFS('ReEDs Generation Data'!R$729:R$1448,'ReEDs Generation Data'!$E$729:$E$1448,Calculations!$A60)</f>
        <v>0.2093193921468918</v>
      </c>
    </row>
    <row r="61" spans="1:33" ht="15.75" customHeight="1">
      <c r="A61" s="111" t="s">
        <v>633</v>
      </c>
      <c r="B61" s="91">
        <f>SUMIFS('ReEDs Generation Data'!G$729:G$1448,'ReEDs Generation Data'!$E$729:$E$1448,Calculations!$A61)</f>
        <v>0.50695086076507068</v>
      </c>
      <c r="C61" s="91">
        <f>SUMIFS('ReEDs Generation Data'!H$729:H$1448,'ReEDs Generation Data'!$E$729:$E$1448,Calculations!$A61)</f>
        <v>0.55282458881287377</v>
      </c>
      <c r="D61" s="91">
        <f>SUMIFS('ReEDs Generation Data'!I$729:I$1448,'ReEDs Generation Data'!$E$729:$E$1448,Calculations!$A61)</f>
        <v>0.56327671018015513</v>
      </c>
      <c r="E61" s="91">
        <f>SUMIFS('ReEDs Generation Data'!J$729:J$1448,'ReEDs Generation Data'!$E$729:$E$1448,Calculations!$A61)</f>
        <v>0.57410211963967694</v>
      </c>
      <c r="F61" s="91">
        <f>SUMIFS('ReEDs Generation Data'!K$729:K$1448,'ReEDs Generation Data'!$E$729:$E$1448,Calculations!$A61)</f>
        <v>0.56417008658782697</v>
      </c>
      <c r="G61" s="91">
        <f>SUMIFS('ReEDs Generation Data'!L$729:L$1448,'ReEDs Generation Data'!$E$729:$E$1448,Calculations!$A61)</f>
        <v>0.55388473674080396</v>
      </c>
      <c r="H61" s="91">
        <f>SUMIFS('ReEDs Generation Data'!M$729:M$1448,'ReEDs Generation Data'!$E$729:$E$1448,Calculations!$A61)</f>
        <v>0.54485531392884812</v>
      </c>
      <c r="I61" s="91">
        <f>SUMIFS('ReEDs Generation Data'!N$729:N$1448,'ReEDs Generation Data'!$E$729:$E$1448,Calculations!$A61)</f>
        <v>0.53593063457964429</v>
      </c>
      <c r="J61" s="91">
        <f>SUMIFS('ReEDs Generation Data'!O$729:O$1448,'ReEDs Generation Data'!$E$729:$E$1448,Calculations!$A61)</f>
        <v>0.53677203520977013</v>
      </c>
      <c r="K61" s="91">
        <f>SUMIFS('ReEDs Generation Data'!P$729:P$1448,'ReEDs Generation Data'!$E$729:$E$1448,Calculations!$A61)</f>
        <v>0.53761851541068562</v>
      </c>
      <c r="L61" s="91">
        <f>SUMIFS('ReEDs Generation Data'!Q$729:Q$1448,'ReEDs Generation Data'!$E$729:$E$1448,Calculations!$A61)</f>
        <v>0.53188828447481395</v>
      </c>
      <c r="M61" s="91">
        <f>SUMIFS('ReEDs Generation Data'!R$729:R$1448,'ReEDs Generation Data'!$E$729:$E$1448,Calculations!$A61)</f>
        <v>0.52613835480734494</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0.23688299613711328</v>
      </c>
      <c r="C62" s="91">
        <f>SUMIFS('ReEDs Generation Data'!H$729:H$1448,'ReEDs Generation Data'!$E$729:$E$1448,Calculations!$A62)</f>
        <v>0.21437913379736198</v>
      </c>
      <c r="D62" s="91">
        <f>SUMIFS('ReEDs Generation Data'!I$729:I$1448,'ReEDs Generation Data'!$E$729:$E$1448,Calculations!$A62)</f>
        <v>0.18800495561898692</v>
      </c>
      <c r="E62" s="91">
        <f>SUMIFS('ReEDs Generation Data'!J$729:J$1448,'ReEDs Generation Data'!$E$729:$E$1448,Calculations!$A62)</f>
        <v>0.16068884744279963</v>
      </c>
      <c r="F62" s="91">
        <f>SUMIFS('ReEDs Generation Data'!K$729:K$1448,'ReEDs Generation Data'!$E$729:$E$1448,Calculations!$A62)</f>
        <v>0.16349702834744598</v>
      </c>
      <c r="G62" s="91">
        <f>SUMIFS('ReEDs Generation Data'!L$729:L$1448,'ReEDs Generation Data'!$E$729:$E$1448,Calculations!$A62)</f>
        <v>0.16640510596732833</v>
      </c>
      <c r="H62" s="91">
        <f>SUMIFS('ReEDs Generation Data'!M$729:M$1448,'ReEDs Generation Data'!$E$729:$E$1448,Calculations!$A62)</f>
        <v>0.16543430570886106</v>
      </c>
      <c r="I62" s="91">
        <f>SUMIFS('ReEDs Generation Data'!N$729:N$1448,'ReEDs Generation Data'!$E$729:$E$1448,Calculations!$A62)</f>
        <v>0.16447476696542421</v>
      </c>
      <c r="J62" s="91">
        <f>SUMIFS('ReEDs Generation Data'!O$729:O$1448,'ReEDs Generation Data'!$E$729:$E$1448,Calculations!$A62)</f>
        <v>0.16496974339180454</v>
      </c>
      <c r="K62" s="91">
        <f>SUMIFS('ReEDs Generation Data'!P$729:P$1448,'ReEDs Generation Data'!$E$729:$E$1448,Calculations!$A62)</f>
        <v>0.16546770801156976</v>
      </c>
      <c r="L62" s="91">
        <f>SUMIFS('ReEDs Generation Data'!Q$729:Q$1448,'ReEDs Generation Data'!$E$729:$E$1448,Calculations!$A62)</f>
        <v>0.16575163295659259</v>
      </c>
      <c r="M62" s="91">
        <f>SUMIFS('ReEDs Generation Data'!R$729:R$1448,'ReEDs Generation Data'!$E$729:$E$1448,Calculations!$A62)</f>
        <v>0.16603653394627202</v>
      </c>
    </row>
    <row r="63" spans="1:33" ht="15.75" customHeight="1">
      <c r="A63" s="111" t="s">
        <v>101</v>
      </c>
      <c r="B63" s="91">
        <f>SUMIFS('ReEDs Generation Data'!G$729:G$1448,'ReEDs Generation Data'!$E$729:$E$1448,Calculations!$A63)</f>
        <v>1.0737251033901369E-2</v>
      </c>
      <c r="C63" s="91">
        <f>SUMIFS('ReEDs Generation Data'!H$729:H$1448,'ReEDs Generation Data'!$E$729:$E$1448,Calculations!$A63)</f>
        <v>1.0723079603716457E-2</v>
      </c>
      <c r="D63" s="91">
        <f>SUMIFS('ReEDs Generation Data'!I$729:I$1448,'ReEDs Generation Data'!$E$729:$E$1448,Calculations!$A63)</f>
        <v>1.0907182347865496E-2</v>
      </c>
      <c r="E63" s="91">
        <f>SUMIFS('ReEDs Generation Data'!J$729:J$1448,'ReEDs Generation Data'!$E$729:$E$1448,Calculations!$A63)</f>
        <v>1.1097860155556635E-2</v>
      </c>
      <c r="F63" s="91">
        <f>SUMIFS('ReEDs Generation Data'!K$729:K$1448,'ReEDs Generation Data'!$E$729:$E$1448,Calculations!$A63)</f>
        <v>1.1295968959482993E-2</v>
      </c>
      <c r="G63" s="91">
        <f>SUMIFS('ReEDs Generation Data'!L$729:L$1448,'ReEDs Generation Data'!$E$729:$E$1448,Calculations!$A63)</f>
        <v>1.1501125179314372E-2</v>
      </c>
      <c r="H63" s="91">
        <f>SUMIFS('ReEDs Generation Data'!M$729:M$1448,'ReEDs Generation Data'!$E$729:$E$1448,Calculations!$A63)</f>
        <v>1.143402810779221E-2</v>
      </c>
      <c r="I63" s="91">
        <f>SUMIFS('ReEDs Generation Data'!N$729:N$1448,'ReEDs Generation Data'!$E$729:$E$1448,Calculations!$A63)</f>
        <v>1.1367709378336661E-2</v>
      </c>
      <c r="J63" s="91">
        <f>SUMIFS('ReEDs Generation Data'!O$729:O$1448,'ReEDs Generation Data'!$E$729:$E$1448,Calculations!$A63)</f>
        <v>1.1401919781962902E-2</v>
      </c>
      <c r="K63" s="91">
        <f>SUMIFS('ReEDs Generation Data'!P$729:P$1448,'ReEDs Generation Data'!$E$729:$E$1448,Calculations!$A63)</f>
        <v>1.1436336715226441E-2</v>
      </c>
      <c r="L63" s="91">
        <f>SUMIFS('ReEDs Generation Data'!Q$729:Q$1448,'ReEDs Generation Data'!$E$729:$E$1448,Calculations!$A63)</f>
        <v>1.1455960249704274E-2</v>
      </c>
      <c r="M63" s="91">
        <f>SUMIFS('ReEDs Generation Data'!R$729:R$1448,'ReEDs Generation Data'!$E$729:$E$1448,Calculations!$A63)</f>
        <v>1.147565124372135E-2</v>
      </c>
    </row>
    <row r="64" spans="1:33" ht="15.75" customHeight="1">
      <c r="A64" s="111" t="s">
        <v>100</v>
      </c>
      <c r="B64" s="91">
        <f>SUMIFS('ReEDs Generation Data'!G$729:G$1448,'ReEDs Generation Data'!$E$729:$E$1448,Calculations!$A64)</f>
        <v>2.1405916835295344E-2</v>
      </c>
      <c r="C64" s="91">
        <f>SUMIFS('ReEDs Generation Data'!H$729:H$1448,'ReEDs Generation Data'!$E$729:$E$1448,Calculations!$A64)</f>
        <v>2.3739554481443294E-2</v>
      </c>
      <c r="D64" s="91">
        <f>SUMIFS('ReEDs Generation Data'!I$729:I$1448,'ReEDs Generation Data'!$E$729:$E$1448,Calculations!$A64)</f>
        <v>2.9085963234868114E-2</v>
      </c>
      <c r="E64" s="91">
        <f>SUMIFS('ReEDs Generation Data'!J$729:J$1448,'ReEDs Generation Data'!$E$729:$E$1448,Calculations!$A64)</f>
        <v>3.4623314157233978E-2</v>
      </c>
      <c r="F64" s="91">
        <f>SUMIFS('ReEDs Generation Data'!K$729:K$1448,'ReEDs Generation Data'!$E$729:$E$1448,Calculations!$A64)</f>
        <v>3.5228387447752946E-2</v>
      </c>
      <c r="G64" s="91">
        <f>SUMIFS('ReEDs Generation Data'!L$729:L$1448,'ReEDs Generation Data'!$E$729:$E$1448,Calculations!$A64)</f>
        <v>3.5854985289663847E-2</v>
      </c>
      <c r="H64" s="91">
        <f>SUMIFS('ReEDs Generation Data'!M$729:M$1448,'ReEDs Generation Data'!$E$729:$E$1448,Calculations!$A64)</f>
        <v>5.0096666927515771E-2</v>
      </c>
      <c r="I64" s="91">
        <f>SUMIFS('ReEDs Generation Data'!N$729:N$1448,'ReEDs Generation Data'!$E$729:$E$1448,Calculations!$A64)</f>
        <v>6.4173141654447291E-2</v>
      </c>
      <c r="J64" s="91">
        <f>SUMIFS('ReEDs Generation Data'!O$729:O$1448,'ReEDs Generation Data'!$E$729:$E$1448,Calculations!$A64)</f>
        <v>6.4366187485784265E-2</v>
      </c>
      <c r="K64" s="91">
        <f>SUMIFS('ReEDs Generation Data'!P$729:P$1448,'ReEDs Generation Data'!$E$729:$E$1448,Calculations!$A64)</f>
        <v>6.4560398742877764E-2</v>
      </c>
      <c r="L64" s="91">
        <f>SUMIFS('ReEDs Generation Data'!Q$729:Q$1448,'ReEDs Generation Data'!$E$729:$E$1448,Calculations!$A64)</f>
        <v>6.4671181045775017E-2</v>
      </c>
      <c r="M64" s="91">
        <f>SUMIFS('ReEDs Generation Data'!R$729:R$1448,'ReEDs Generation Data'!$E$729:$E$1448,Calculations!$A64)</f>
        <v>6.4782344183384688E-2</v>
      </c>
    </row>
    <row r="65" spans="1:37" ht="15.75" customHeight="1">
      <c r="A65" s="111" t="s">
        <v>102</v>
      </c>
      <c r="B65" s="91">
        <f>SUMIFS('ReEDs Generation Data'!G$729:G$1448,'ReEDs Generation Data'!$E$729:$E$1448,Calculations!$A65)</f>
        <v>3.0050442077059068E-3</v>
      </c>
      <c r="C65" s="91">
        <f>SUMIFS('ReEDs Generation Data'!H$729:H$1448,'ReEDs Generation Data'!$E$729:$E$1448,Calculations!$A65)</f>
        <v>3.3924758848026112E-3</v>
      </c>
      <c r="D65" s="91">
        <f>SUMIFS('ReEDs Generation Data'!I$729:I$1448,'ReEDs Generation Data'!$E$729:$E$1448,Calculations!$A65)</f>
        <v>4.026290282643329E-3</v>
      </c>
      <c r="E65" s="91">
        <f>SUMIFS('ReEDs Generation Data'!J$729:J$1448,'ReEDs Generation Data'!$E$729:$E$1448,Calculations!$A65)</f>
        <v>4.6827407903310995E-3</v>
      </c>
      <c r="F65" s="91">
        <f>SUMIFS('ReEDs Generation Data'!K$729:K$1448,'ReEDs Generation Data'!$E$729:$E$1448,Calculations!$A65)</f>
        <v>5.4559906099460199E-3</v>
      </c>
      <c r="G65" s="91">
        <f>SUMIFS('ReEDs Generation Data'!L$729:L$1448,'ReEDs Generation Data'!$E$729:$E$1448,Calculations!$A65)</f>
        <v>6.256747602232258E-3</v>
      </c>
      <c r="H65" s="91">
        <f>SUMIFS('ReEDs Generation Data'!M$729:M$1448,'ReEDs Generation Data'!$E$729:$E$1448,Calculations!$A65)</f>
        <v>7.1078446763341626E-3</v>
      </c>
      <c r="I65" s="91">
        <f>SUMIFS('ReEDs Generation Data'!N$729:N$1448,'ReEDs Generation Data'!$E$729:$E$1448,Calculations!$A65)</f>
        <v>7.9490688209547609E-3</v>
      </c>
      <c r="J65" s="91">
        <f>SUMIFS('ReEDs Generation Data'!O$729:O$1448,'ReEDs Generation Data'!$E$729:$E$1448,Calculations!$A65)</f>
        <v>9.0503159739686138E-3</v>
      </c>
      <c r="K65" s="91">
        <f>SUMIFS('ReEDs Generation Data'!P$729:P$1448,'ReEDs Generation Data'!$E$729:$E$1448,Calculations!$A65)</f>
        <v>1.0158211402096958E-2</v>
      </c>
      <c r="L65" s="91">
        <f>SUMIFS('ReEDs Generation Data'!Q$729:Q$1448,'ReEDs Generation Data'!$E$729:$E$1448,Calculations!$A65)</f>
        <v>1.1466962119659049E-2</v>
      </c>
      <c r="M65" s="91">
        <f>SUMIFS('ReEDs Generation Data'!R$729:R$1448,'ReEDs Generation Data'!$E$729:$E$1448,Calculations!$A65)</f>
        <v>1.278021191053977E-2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3.9724330627814143E-5</v>
      </c>
      <c r="C67" s="91">
        <f>SUMIFS('ReEDs Generation Data'!H$729:H$1448,'ReEDs Generation Data'!$E$729:$E$1448,Calculations!$A67)</f>
        <v>7.6311492418073759E-5</v>
      </c>
      <c r="D67" s="91">
        <f>SUMIFS('ReEDs Generation Data'!I$729:I$1448,'ReEDs Generation Data'!$E$729:$E$1448,Calculations!$A67)</f>
        <v>4.1371125343996061E-5</v>
      </c>
      <c r="E67" s="91">
        <f>SUMIFS('ReEDs Generation Data'!J$729:J$1448,'ReEDs Generation Data'!$E$729:$E$1448,Calculations!$A67)</f>
        <v>5.1828945579552918E-6</v>
      </c>
      <c r="F67" s="91">
        <f>SUMIFS('ReEDs Generation Data'!K$729:K$1448,'ReEDs Generation Data'!$E$729:$E$1448,Calculations!$A67)</f>
        <v>2.6367351311219162E-6</v>
      </c>
      <c r="G67" s="91">
        <f>SUMIFS('ReEDs Generation Data'!L$729:L$1448,'ReEDs Generation Data'!$E$729:$E$1448,Calculations!$A67)</f>
        <v>0</v>
      </c>
      <c r="H67" s="91">
        <f>SUMIFS('ReEDs Generation Data'!M$729:M$1448,'ReEDs Generation Data'!$E$729:$E$1448,Calculations!$A67)</f>
        <v>2.6679778229873316E-6</v>
      </c>
      <c r="I67" s="91">
        <f>SUMIFS('ReEDs Generation Data'!N$729:N$1448,'ReEDs Generation Data'!$E$729:$E$1448,Calculations!$A67)</f>
        <v>5.3050064655514456E-6</v>
      </c>
      <c r="J67" s="91">
        <f>SUMIFS('ReEDs Generation Data'!O$729:O$1448,'ReEDs Generation Data'!$E$729:$E$1448,Calculations!$A67)</f>
        <v>2.6604857737778792E-6</v>
      </c>
      <c r="K67" s="91">
        <f>SUMIFS('ReEDs Generation Data'!P$729:P$1448,'ReEDs Generation Data'!$E$729:$E$1448,Calculations!$A67)</f>
        <v>0</v>
      </c>
      <c r="L67" s="91">
        <f>SUMIFS('ReEDs Generation Data'!Q$729:Q$1448,'ReEDs Generation Data'!$E$729:$E$1448,Calculations!$A67)</f>
        <v>0</v>
      </c>
      <c r="M67" s="91">
        <f>SUMIFS('ReEDs Generation Data'!R$729:R$1448,'ReEDs Generation Data'!$E$729:$E$1448,Calculations!$A67)</f>
        <v>0</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1.9731941660586136E-3</v>
      </c>
      <c r="C70" s="91">
        <f>SUMIFS('ReEDs Generation Data'!H$729:H$1448,'ReEDs Generation Data'!$E$729:$E$1448,Calculations!$A70)</f>
        <v>1.4826969576401299E-3</v>
      </c>
      <c r="D70" s="91">
        <f>SUMIFS('ReEDs Generation Data'!I$729:I$1448,'ReEDs Generation Data'!$E$729:$E$1448,Calculations!$A70)</f>
        <v>1.4744141220108518E-3</v>
      </c>
      <c r="E70" s="91">
        <f>SUMIFS('ReEDs Generation Data'!J$729:J$1448,'ReEDs Generation Data'!$E$729:$E$1448,Calculations!$A70)</f>
        <v>1.4658354723738954E-3</v>
      </c>
      <c r="F70" s="91">
        <f>SUMIFS('ReEDs Generation Data'!K$729:K$1448,'ReEDs Generation Data'!$E$729:$E$1448,Calculations!$A70)</f>
        <v>1.4914522544243042E-3</v>
      </c>
      <c r="G70" s="91">
        <f>SUMIFS('ReEDs Generation Data'!L$729:L$1448,'ReEDs Generation Data'!$E$729:$E$1448,Calculations!$A70)</f>
        <v>1.5179803140841861E-3</v>
      </c>
      <c r="H70" s="91">
        <f>SUMIFS('ReEDs Generation Data'!M$729:M$1448,'ReEDs Generation Data'!$E$729:$E$1448,Calculations!$A70)</f>
        <v>1.499342824612107E-3</v>
      </c>
      <c r="I70" s="91">
        <f>SUMIFS('ReEDs Generation Data'!N$729:N$1448,'ReEDs Generation Data'!$E$729:$E$1448,Calculations!$A70)</f>
        <v>1.4809215344724735E-3</v>
      </c>
      <c r="J70" s="91">
        <f>SUMIFS('ReEDs Generation Data'!O$729:O$1448,'ReEDs Generation Data'!$E$729:$E$1448,Calculations!$A70)</f>
        <v>1.4853782743262953E-3</v>
      </c>
      <c r="K70" s="91">
        <f>SUMIFS('ReEDs Generation Data'!P$729:P$1448,'ReEDs Generation Data'!$E$729:$E$1448,Calculations!$A70)</f>
        <v>1.4898619197049857E-3</v>
      </c>
      <c r="L70" s="91">
        <f>SUMIFS('ReEDs Generation Data'!Q$729:Q$1448,'ReEDs Generation Data'!$E$729:$E$1448,Calculations!$A70)</f>
        <v>1.4924183639123006E-3</v>
      </c>
      <c r="M70" s="91">
        <f>SUMIFS('ReEDs Generation Data'!R$729:R$1448,'ReEDs Generation Data'!$E$729:$E$1448,Calculations!$A70)</f>
        <v>1.4949835963707083E-3</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7.6426990848691666E-3</v>
      </c>
      <c r="C73" s="91">
        <f>SUMIFS('ReEDs Generation Data'!H$729:H$1448,'ReEDs Generation Data'!$E$729:$E$1448,Calculations!$A73)</f>
        <v>7.2852794792683017E-3</v>
      </c>
      <c r="D73" s="91">
        <f>SUMIFS('ReEDs Generation Data'!I$729:I$1448,'ReEDs Generation Data'!$E$729:$E$1448,Calculations!$A73)</f>
        <v>7.469701091363393E-3</v>
      </c>
      <c r="E73" s="91">
        <f>SUMIFS('ReEDs Generation Data'!J$729:J$1448,'ReEDs Generation Data'!$E$729:$E$1448,Calculations!$A73)</f>
        <v>7.660709155081824E-3</v>
      </c>
      <c r="F73" s="91">
        <f>SUMIFS('ReEDs Generation Data'!K$729:K$1448,'ReEDs Generation Data'!$E$729:$E$1448,Calculations!$A73)</f>
        <v>7.7945868790664213E-3</v>
      </c>
      <c r="G73" s="91">
        <f>SUMIFS('ReEDs Generation Data'!L$729:L$1448,'ReEDs Generation Data'!$E$729:$E$1448,Calculations!$A73)</f>
        <v>7.9332270971080102E-3</v>
      </c>
      <c r="H73" s="91">
        <f>SUMIFS('ReEDs Generation Data'!M$729:M$1448,'ReEDs Generation Data'!$E$729:$E$1448,Calculations!$A73)</f>
        <v>7.8869449901282866E-3</v>
      </c>
      <c r="I73" s="91">
        <f>SUMIFS('ReEDs Generation Data'!N$729:N$1448,'ReEDs Generation Data'!$E$729:$E$1448,Calculations!$A73)</f>
        <v>7.8411997666514733E-3</v>
      </c>
      <c r="J73" s="91">
        <f>SUMIFS('ReEDs Generation Data'!O$729:O$1448,'ReEDs Generation Data'!$E$729:$E$1448,Calculations!$A73)</f>
        <v>7.8580546271172173E-3</v>
      </c>
      <c r="K73" s="91">
        <f>SUMIFS('ReEDs Generation Data'!P$729:P$1448,'ReEDs Generation Data'!$E$729:$E$1448,Calculations!$A73)</f>
        <v>7.8750112410804242E-3</v>
      </c>
      <c r="L73" s="91">
        <f>SUMIFS('ReEDs Generation Data'!Q$729:Q$1448,'ReEDs Generation Data'!$E$729:$E$1448,Calculations!$A73)</f>
        <v>7.9236860389550242E-3</v>
      </c>
      <c r="M73" s="91">
        <f>SUMIFS('ReEDs Generation Data'!R$729:R$1448,'ReEDs Generation Data'!$E$729:$E$1448,Calculations!$A73)</f>
        <v>7.9725281654747741E-3</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4.75"/>
  <cols>
    <col min="1" max="1" width="15.26953125" customWidth="1"/>
    <col min="2" max="2" width="46.726562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4.75"/>
  <cols>
    <col min="10" max="10" width="13.26953125" style="156" bestFit="1" customWidth="1"/>
    <col min="11" max="11" width="14.26953125" style="168" bestFit="1" customWidth="1"/>
    <col min="12" max="77" width="0" hidden="1" customWidth="1"/>
    <col min="78" max="78" width="14.269531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F1" workbookViewId="0">
      <selection activeCell="R34" sqref="R34"/>
    </sheetView>
  </sheetViews>
  <sheetFormatPr defaultRowHeight="14.75"/>
  <cols>
    <col min="3" max="5" width="13.40625" customWidth="1"/>
    <col min="6" max="7" width="13.40625" style="174" customWidth="1"/>
    <col min="8" max="9" width="13.40625" customWidth="1"/>
    <col min="10" max="10" width="12.1328125" bestFit="1" customWidth="1"/>
    <col min="11" max="13" width="13.40625" customWidth="1"/>
    <col min="14" max="15" width="13.40625" style="163" customWidth="1"/>
    <col min="17" max="17" width="9.726562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3">
        <f>20*10^6</f>
        <v>20000000</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A3394-EFFD-4CEC-A40A-4F908632B4D8}">
  <dimension ref="A1:AG5"/>
  <sheetViews>
    <sheetView tabSelected="1" topLeftCell="O1" workbookViewId="0">
      <selection activeCell="C4" sqref="C4:AG4"/>
    </sheetView>
  </sheetViews>
  <sheetFormatPr defaultRowHeight="14.75"/>
  <sheetData>
    <row r="1" spans="1:33">
      <c r="A1" t="s">
        <v>1082</v>
      </c>
    </row>
    <row r="2" spans="1:33">
      <c r="A2" t="s">
        <v>1081</v>
      </c>
    </row>
    <row r="3" spans="1:33">
      <c r="C3">
        <v>2020</v>
      </c>
      <c r="D3">
        <v>2021</v>
      </c>
      <c r="E3">
        <v>2022</v>
      </c>
      <c r="F3">
        <v>2023</v>
      </c>
      <c r="G3">
        <v>2024</v>
      </c>
      <c r="H3">
        <v>2025</v>
      </c>
      <c r="I3">
        <v>2026</v>
      </c>
      <c r="J3">
        <v>2027</v>
      </c>
      <c r="K3">
        <v>2028</v>
      </c>
      <c r="L3">
        <v>2029</v>
      </c>
      <c r="M3">
        <v>2030</v>
      </c>
      <c r="N3">
        <v>2031</v>
      </c>
      <c r="O3">
        <v>2032</v>
      </c>
      <c r="P3">
        <v>2033</v>
      </c>
      <c r="Q3">
        <v>2034</v>
      </c>
      <c r="R3">
        <v>2035</v>
      </c>
      <c r="S3">
        <v>2036</v>
      </c>
      <c r="T3">
        <v>2037</v>
      </c>
      <c r="U3">
        <v>2038</v>
      </c>
      <c r="V3">
        <v>2039</v>
      </c>
      <c r="W3">
        <v>2040</v>
      </c>
      <c r="X3">
        <v>2041</v>
      </c>
      <c r="Y3">
        <v>2042</v>
      </c>
      <c r="Z3">
        <v>2043</v>
      </c>
      <c r="AA3">
        <v>2044</v>
      </c>
      <c r="AB3">
        <v>2045</v>
      </c>
      <c r="AC3">
        <v>2046</v>
      </c>
      <c r="AD3">
        <v>2047</v>
      </c>
      <c r="AE3">
        <v>2048</v>
      </c>
      <c r="AF3">
        <v>2049</v>
      </c>
      <c r="AG3">
        <v>2050</v>
      </c>
    </row>
    <row r="4" spans="1:33">
      <c r="B4" t="s">
        <v>579</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c r="AF4">
        <v>1</v>
      </c>
      <c r="AG4">
        <v>1</v>
      </c>
    </row>
    <row r="5" spans="1:33">
      <c r="B5" t="s">
        <v>582</v>
      </c>
      <c r="C5">
        <v>1</v>
      </c>
      <c r="D5">
        <v>1</v>
      </c>
      <c r="E5">
        <v>1</v>
      </c>
      <c r="F5">
        <v>1</v>
      </c>
      <c r="G5">
        <v>1</v>
      </c>
      <c r="H5">
        <v>1</v>
      </c>
      <c r="I5">
        <v>1</v>
      </c>
      <c r="J5">
        <v>1</v>
      </c>
      <c r="K5">
        <v>0.1</v>
      </c>
      <c r="L5">
        <v>0.1</v>
      </c>
      <c r="M5">
        <v>0.1</v>
      </c>
      <c r="N5">
        <v>0.1</v>
      </c>
      <c r="O5">
        <v>0.1</v>
      </c>
      <c r="P5">
        <v>0.1</v>
      </c>
      <c r="Q5">
        <v>0.1</v>
      </c>
      <c r="R5">
        <v>0.1</v>
      </c>
      <c r="S5">
        <v>0.1</v>
      </c>
      <c r="T5">
        <v>0.1</v>
      </c>
      <c r="U5">
        <v>0.1</v>
      </c>
      <c r="V5">
        <v>0.1</v>
      </c>
      <c r="W5">
        <v>0.1</v>
      </c>
      <c r="X5">
        <v>0.1</v>
      </c>
      <c r="Y5">
        <v>0.1</v>
      </c>
      <c r="Z5">
        <v>0.1</v>
      </c>
      <c r="AA5">
        <v>0.1</v>
      </c>
      <c r="AB5">
        <v>0.1</v>
      </c>
      <c r="AC5">
        <v>0.1</v>
      </c>
      <c r="AD5">
        <v>0.1</v>
      </c>
      <c r="AE5">
        <v>0.1</v>
      </c>
      <c r="AF5">
        <v>0.1</v>
      </c>
      <c r="AG5">
        <v>0.1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4.75"/>
  <cols>
    <col min="1" max="1" width="22.54296875" customWidth="1"/>
    <col min="2" max="2" width="22.1328125" customWidth="1"/>
    <col min="3" max="32" width="14.26953125" bestFit="1" customWidth="1"/>
  </cols>
  <sheetData>
    <row r="1" spans="1:32">
      <c r="B1" t="s">
        <v>908</v>
      </c>
      <c r="C1" t="s">
        <v>39</v>
      </c>
      <c r="E1">
        <f>IF(B2=TRUE,SUMIFS($B$147:$B$162,$A$147:$A$162,$A10),SUMIFS(E$125:E$140,$A$125:$A$140,$A10))</f>
        <v>4.2820318634287188E-2</v>
      </c>
    </row>
    <row r="2" spans="1:32">
      <c r="A2" t="str">
        <f>About!B1</f>
        <v>West Virginia</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0</v>
      </c>
      <c r="C5" s="172">
        <f>SUMIFS(calcs!N:N,calcs!A:A,A2)</f>
        <v>0</v>
      </c>
      <c r="D5" s="174">
        <f>C5</f>
        <v>0</v>
      </c>
      <c r="E5" s="174">
        <f t="shared" ref="E5:AF5" si="0">D5</f>
        <v>0</v>
      </c>
      <c r="F5" s="174">
        <f t="shared" si="0"/>
        <v>0</v>
      </c>
      <c r="G5" s="174">
        <f t="shared" si="0"/>
        <v>0</v>
      </c>
      <c r="H5" s="174">
        <f t="shared" si="0"/>
        <v>0</v>
      </c>
      <c r="I5" s="174">
        <f t="shared" si="0"/>
        <v>0</v>
      </c>
      <c r="J5" s="174">
        <f t="shared" si="0"/>
        <v>0</v>
      </c>
      <c r="K5" s="174">
        <f t="shared" si="0"/>
        <v>0</v>
      </c>
      <c r="L5" s="174">
        <f t="shared" si="0"/>
        <v>0</v>
      </c>
      <c r="M5" s="174">
        <f t="shared" si="0"/>
        <v>0</v>
      </c>
      <c r="N5" s="174">
        <f t="shared" si="0"/>
        <v>0</v>
      </c>
      <c r="O5" s="174">
        <f t="shared" si="0"/>
        <v>0</v>
      </c>
      <c r="P5" s="174">
        <f t="shared" si="0"/>
        <v>0</v>
      </c>
      <c r="Q5" s="174">
        <f t="shared" si="0"/>
        <v>0</v>
      </c>
      <c r="R5" s="174">
        <f t="shared" si="0"/>
        <v>0</v>
      </c>
      <c r="S5" s="174">
        <f t="shared" si="0"/>
        <v>0</v>
      </c>
      <c r="T5" s="174">
        <f t="shared" si="0"/>
        <v>0</v>
      </c>
      <c r="U5" s="174">
        <f t="shared" si="0"/>
        <v>0</v>
      </c>
      <c r="V5" s="174">
        <f t="shared" si="0"/>
        <v>0</v>
      </c>
      <c r="W5" s="174">
        <f t="shared" si="0"/>
        <v>0</v>
      </c>
      <c r="X5" s="174">
        <f t="shared" si="0"/>
        <v>0</v>
      </c>
      <c r="Y5" s="174">
        <f t="shared" si="0"/>
        <v>0</v>
      </c>
      <c r="Z5" s="174">
        <f t="shared" si="0"/>
        <v>0</v>
      </c>
      <c r="AA5" s="174">
        <f t="shared" si="0"/>
        <v>0</v>
      </c>
      <c r="AB5" s="174">
        <f t="shared" si="0"/>
        <v>0</v>
      </c>
      <c r="AC5" s="174">
        <f t="shared" si="0"/>
        <v>0</v>
      </c>
      <c r="AD5" s="174">
        <f t="shared" si="0"/>
        <v>0</v>
      </c>
      <c r="AE5" s="174">
        <f t="shared" si="0"/>
        <v>0</v>
      </c>
      <c r="AF5" s="174">
        <f t="shared" si="0"/>
        <v>0</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0</v>
      </c>
      <c r="C10">
        <f>D10</f>
        <v>0</v>
      </c>
      <c r="D10" s="170">
        <f>SUM(D$5*SUMIFS(C$39:C$48,$B$39:$B$48,$A10),D$6*IF($B$2=TRUE,SUMIFS($B$147:$B$162,$A$147:$A$162,$A10),SUMIFS(E$125:E$140,$A$125:$A$140,$A10)))</f>
        <v>0</v>
      </c>
      <c r="E10">
        <f t="shared" ref="E10:N10" si="1">SUM(E$5*SUMIFS(D$39:D$48,$B$39:$B$48,$A10),E$6*IF($B$2=TRUE,SUMIFS($B$147:$B$162,$A$147:$A$162,$A10),SUMIFS(F$125:F$140,$A$125:$A$140,$A10)))</f>
        <v>0</v>
      </c>
      <c r="F10">
        <f t="shared" si="1"/>
        <v>0</v>
      </c>
      <c r="G10">
        <f t="shared" si="1"/>
        <v>0</v>
      </c>
      <c r="H10">
        <f t="shared" si="1"/>
        <v>0</v>
      </c>
      <c r="I10">
        <f t="shared" si="1"/>
        <v>0</v>
      </c>
      <c r="J10">
        <f t="shared" si="1"/>
        <v>0</v>
      </c>
      <c r="K10">
        <f t="shared" si="1"/>
        <v>0</v>
      </c>
      <c r="L10">
        <f t="shared" si="1"/>
        <v>0</v>
      </c>
      <c r="M10">
        <f t="shared" si="1"/>
        <v>0</v>
      </c>
      <c r="N10">
        <f t="shared" si="1"/>
        <v>0</v>
      </c>
      <c r="O10">
        <f t="shared" ref="O10:AE10" si="2">SUM(O$5*SUMIFS(N$39:N$48,$B$39:$B$48,$A10),O$6*IF($B$2=TRUE,SUMIFS($B$147:$B$162,$A$147:$A$162,$A10),SUMIFS(P$125:P$140,$A$125:$A$140,$A10)))</f>
        <v>0</v>
      </c>
      <c r="P10">
        <f t="shared" si="2"/>
        <v>0</v>
      </c>
      <c r="Q10">
        <f t="shared" si="2"/>
        <v>0</v>
      </c>
      <c r="R10">
        <f t="shared" si="2"/>
        <v>0</v>
      </c>
      <c r="S10">
        <f t="shared" si="2"/>
        <v>0</v>
      </c>
      <c r="T10">
        <f t="shared" si="2"/>
        <v>0</v>
      </c>
      <c r="U10">
        <f t="shared" si="2"/>
        <v>0</v>
      </c>
      <c r="V10">
        <f t="shared" si="2"/>
        <v>0</v>
      </c>
      <c r="W10">
        <f t="shared" si="2"/>
        <v>0</v>
      </c>
      <c r="X10">
        <f t="shared" si="2"/>
        <v>0</v>
      </c>
      <c r="Y10">
        <f t="shared" si="2"/>
        <v>0</v>
      </c>
      <c r="Z10">
        <f t="shared" si="2"/>
        <v>0</v>
      </c>
      <c r="AA10">
        <f t="shared" si="2"/>
        <v>0</v>
      </c>
      <c r="AB10">
        <f t="shared" si="2"/>
        <v>0</v>
      </c>
      <c r="AC10">
        <f t="shared" si="2"/>
        <v>0</v>
      </c>
      <c r="AD10">
        <f t="shared" si="2"/>
        <v>0</v>
      </c>
      <c r="AE10">
        <f t="shared" si="2"/>
        <v>0</v>
      </c>
      <c r="AF10">
        <f>SUM(AF$5*SUMIFS(AE$39:AE$48,$B$39:$B$48,$A10),AF$6*IF($B$2=TRUE,SUMIFS($B$147:$B$162,$A$147:$A$162,$A10),SUMIFS(AG$125:AG$140,$A$125:$A$140,$A10)))</f>
        <v>0</v>
      </c>
    </row>
    <row r="11" spans="1:32">
      <c r="A11" s="100" t="s">
        <v>346</v>
      </c>
      <c r="B11">
        <f t="shared" ref="B11:B33" si="3">D11</f>
        <v>0</v>
      </c>
      <c r="C11">
        <f t="shared" ref="C11:C33" si="4">D11</f>
        <v>0</v>
      </c>
      <c r="D11" s="170">
        <f t="shared" ref="D11:D33" si="5">SUM(D$5*SUMIFS(C$39:C$48,$B$39:$B$48,$A11),D$6*IF($B$2=TRUE,SUMIFS($B$147:$B$162,$A$147:$A$162,$A11),SUMIFS(E$125:E$140,$A$125:$A$140,$A11)))</f>
        <v>0</v>
      </c>
      <c r="E11">
        <f t="shared" ref="E11:N11" si="6">SUM(E$5*SUMIFS(D$39:D$48,$B$39:$B$48,$A11),E$6*IF($B$2=TRUE,SUMIFS($B$147:$B$162,$A$147:$A$162,$A11),SUMIFS(F$125:F$140,$A$125:$A$140,$A11)))</f>
        <v>0</v>
      </c>
      <c r="F11">
        <f t="shared" si="6"/>
        <v>0</v>
      </c>
      <c r="G11">
        <f t="shared" si="6"/>
        <v>0</v>
      </c>
      <c r="H11">
        <f t="shared" si="6"/>
        <v>0</v>
      </c>
      <c r="I11">
        <f t="shared" si="6"/>
        <v>0</v>
      </c>
      <c r="J11">
        <f t="shared" si="6"/>
        <v>0</v>
      </c>
      <c r="K11">
        <f t="shared" si="6"/>
        <v>0</v>
      </c>
      <c r="L11">
        <f t="shared" si="6"/>
        <v>0</v>
      </c>
      <c r="M11">
        <f t="shared" si="6"/>
        <v>0</v>
      </c>
      <c r="N11">
        <f t="shared" si="6"/>
        <v>0</v>
      </c>
      <c r="O11">
        <f t="shared" ref="O11:AF11" si="7">SUM(O$5*SUMIFS(N$39:N$48,$B$39:$B$48,$A11),O$6*IF($B$2=TRUE,SUMIFS($B$147:$B$162,$A$147:$A$162,$A11),SUMIFS(P$125:P$140,$A$125:$A$140,$A11)))</f>
        <v>0</v>
      </c>
      <c r="P11">
        <f t="shared" si="7"/>
        <v>0</v>
      </c>
      <c r="Q11">
        <f t="shared" si="7"/>
        <v>0</v>
      </c>
      <c r="R11">
        <f t="shared" si="7"/>
        <v>0</v>
      </c>
      <c r="S11">
        <f t="shared" si="7"/>
        <v>0</v>
      </c>
      <c r="T11">
        <f t="shared" si="7"/>
        <v>0</v>
      </c>
      <c r="U11">
        <f t="shared" si="7"/>
        <v>0</v>
      </c>
      <c r="V11">
        <f t="shared" si="7"/>
        <v>0</v>
      </c>
      <c r="W11">
        <f t="shared" si="7"/>
        <v>0</v>
      </c>
      <c r="X11">
        <f t="shared" si="7"/>
        <v>0</v>
      </c>
      <c r="Y11">
        <f t="shared" si="7"/>
        <v>0</v>
      </c>
      <c r="Z11">
        <f t="shared" si="7"/>
        <v>0</v>
      </c>
      <c r="AA11">
        <f t="shared" si="7"/>
        <v>0</v>
      </c>
      <c r="AB11">
        <f t="shared" si="7"/>
        <v>0</v>
      </c>
      <c r="AC11">
        <f t="shared" si="7"/>
        <v>0</v>
      </c>
      <c r="AD11">
        <f t="shared" si="7"/>
        <v>0</v>
      </c>
      <c r="AE11">
        <f t="shared" si="7"/>
        <v>0</v>
      </c>
      <c r="AF11">
        <f t="shared" si="7"/>
        <v>0</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0</v>
      </c>
      <c r="C13">
        <f t="shared" si="4"/>
        <v>0</v>
      </c>
      <c r="D13" s="170">
        <f t="shared" si="5"/>
        <v>0</v>
      </c>
      <c r="E13">
        <f t="shared" ref="E13:N13" si="10">SUM(E$5*SUMIFS(D$39:D$48,$B$39:$B$48,$A13),E$6*IF($B$2=TRUE,SUMIFS($B$147:$B$162,$A$147:$A$162,$A13),SUMIFS(F$125:F$140,$A$125:$A$140,$A13)))</f>
        <v>0</v>
      </c>
      <c r="F13">
        <f t="shared" si="10"/>
        <v>0</v>
      </c>
      <c r="G13">
        <f t="shared" si="10"/>
        <v>0</v>
      </c>
      <c r="H13">
        <f t="shared" si="10"/>
        <v>0</v>
      </c>
      <c r="I13">
        <f t="shared" si="10"/>
        <v>0</v>
      </c>
      <c r="J13">
        <f t="shared" si="10"/>
        <v>0</v>
      </c>
      <c r="K13">
        <f t="shared" si="10"/>
        <v>0</v>
      </c>
      <c r="L13">
        <f t="shared" si="10"/>
        <v>0</v>
      </c>
      <c r="M13">
        <f t="shared" si="10"/>
        <v>0</v>
      </c>
      <c r="N13">
        <f t="shared" si="10"/>
        <v>0</v>
      </c>
      <c r="O13">
        <f t="shared" ref="O13:AF13" si="11">SUM(O$5*SUMIFS(N$39:N$48,$B$39:$B$48,$A13),O$6*IF($B$2=TRUE,SUMIFS($B$147:$B$162,$A$147:$A$162,$A13),SUMIFS(P$125:P$140,$A$125:$A$140,$A13)))</f>
        <v>0</v>
      </c>
      <c r="P13">
        <f t="shared" si="11"/>
        <v>0</v>
      </c>
      <c r="Q13">
        <f t="shared" si="11"/>
        <v>0</v>
      </c>
      <c r="R13">
        <f t="shared" si="11"/>
        <v>0</v>
      </c>
      <c r="S13">
        <f t="shared" si="11"/>
        <v>0</v>
      </c>
      <c r="T13">
        <f t="shared" si="11"/>
        <v>0</v>
      </c>
      <c r="U13">
        <f t="shared" si="11"/>
        <v>0</v>
      </c>
      <c r="V13">
        <f t="shared" si="11"/>
        <v>0</v>
      </c>
      <c r="W13">
        <f t="shared" si="11"/>
        <v>0</v>
      </c>
      <c r="X13">
        <f t="shared" si="11"/>
        <v>0</v>
      </c>
      <c r="Y13">
        <f t="shared" si="11"/>
        <v>0</v>
      </c>
      <c r="Z13">
        <f t="shared" si="11"/>
        <v>0</v>
      </c>
      <c r="AA13">
        <f t="shared" si="11"/>
        <v>0</v>
      </c>
      <c r="AB13">
        <f t="shared" si="11"/>
        <v>0</v>
      </c>
      <c r="AC13">
        <f t="shared" si="11"/>
        <v>0</v>
      </c>
      <c r="AD13">
        <f t="shared" si="11"/>
        <v>0</v>
      </c>
      <c r="AE13">
        <f t="shared" si="11"/>
        <v>0</v>
      </c>
      <c r="AF13">
        <f t="shared" si="11"/>
        <v>0</v>
      </c>
    </row>
    <row r="14" spans="1:32">
      <c r="A14" s="100" t="s">
        <v>101</v>
      </c>
      <c r="B14">
        <f t="shared" si="3"/>
        <v>0</v>
      </c>
      <c r="C14">
        <f t="shared" si="4"/>
        <v>0</v>
      </c>
      <c r="D14" s="170">
        <f t="shared" si="5"/>
        <v>0</v>
      </c>
      <c r="E14">
        <f t="shared" ref="E14:N14" si="12">SUM(E$5*SUMIFS(D$39:D$48,$B$39:$B$48,$A14),E$6*IF($B$2=TRUE,SUMIFS($B$147:$B$162,$A$147:$A$162,$A14),SUMIFS(F$125:F$140,$A$125:$A$140,$A14)))</f>
        <v>0</v>
      </c>
      <c r="F14">
        <f t="shared" si="12"/>
        <v>0</v>
      </c>
      <c r="G14">
        <f t="shared" si="12"/>
        <v>0</v>
      </c>
      <c r="H14">
        <f t="shared" si="12"/>
        <v>0</v>
      </c>
      <c r="I14">
        <f t="shared" si="12"/>
        <v>0</v>
      </c>
      <c r="J14">
        <f t="shared" si="12"/>
        <v>0</v>
      </c>
      <c r="K14">
        <f t="shared" si="12"/>
        <v>0</v>
      </c>
      <c r="L14">
        <f t="shared" si="12"/>
        <v>0</v>
      </c>
      <c r="M14">
        <f t="shared" si="12"/>
        <v>0</v>
      </c>
      <c r="N14">
        <f t="shared" si="12"/>
        <v>0</v>
      </c>
      <c r="O14">
        <f t="shared" ref="O14:AF14" si="13">SUM(O$5*SUMIFS(N$39:N$48,$B$39:$B$48,$A14),O$6*IF($B$2=TRUE,SUMIFS($B$147:$B$162,$A$147:$A$162,$A14),SUMIFS(P$125:P$140,$A$125:$A$140,$A14)))</f>
        <v>0</v>
      </c>
      <c r="P14">
        <f t="shared" si="13"/>
        <v>0</v>
      </c>
      <c r="Q14">
        <f t="shared" si="13"/>
        <v>0</v>
      </c>
      <c r="R14">
        <f t="shared" si="13"/>
        <v>0</v>
      </c>
      <c r="S14">
        <f t="shared" si="13"/>
        <v>0</v>
      </c>
      <c r="T14">
        <f t="shared" si="13"/>
        <v>0</v>
      </c>
      <c r="U14">
        <f t="shared" si="13"/>
        <v>0</v>
      </c>
      <c r="V14">
        <f t="shared" si="13"/>
        <v>0</v>
      </c>
      <c r="W14">
        <f t="shared" si="13"/>
        <v>0</v>
      </c>
      <c r="X14">
        <f t="shared" si="13"/>
        <v>0</v>
      </c>
      <c r="Y14">
        <f t="shared" si="13"/>
        <v>0</v>
      </c>
      <c r="Z14">
        <f t="shared" si="13"/>
        <v>0</v>
      </c>
      <c r="AA14">
        <f t="shared" si="13"/>
        <v>0</v>
      </c>
      <c r="AB14">
        <f t="shared" si="13"/>
        <v>0</v>
      </c>
      <c r="AC14">
        <f t="shared" si="13"/>
        <v>0</v>
      </c>
      <c r="AD14">
        <f t="shared" si="13"/>
        <v>0</v>
      </c>
      <c r="AE14">
        <f t="shared" si="13"/>
        <v>0</v>
      </c>
      <c r="AF14">
        <f t="shared" si="13"/>
        <v>0</v>
      </c>
    </row>
    <row r="15" spans="1:32">
      <c r="A15" s="100" t="s">
        <v>100</v>
      </c>
      <c r="B15">
        <f t="shared" si="3"/>
        <v>0</v>
      </c>
      <c r="C15">
        <f t="shared" si="4"/>
        <v>0</v>
      </c>
      <c r="D15" s="170">
        <f t="shared" si="5"/>
        <v>0</v>
      </c>
      <c r="E15">
        <f t="shared" ref="E15:N15" si="14">SUM(E$5*SUMIFS(D$39:D$48,$B$39:$B$48,$A15),E$6*IF($B$2=TRUE,SUMIFS($B$147:$B$162,$A$147:$A$162,$A15),SUMIFS(F$125:F$140,$A$125:$A$140,$A15)))</f>
        <v>0</v>
      </c>
      <c r="F15">
        <f t="shared" si="14"/>
        <v>0</v>
      </c>
      <c r="G15">
        <f t="shared" si="14"/>
        <v>0</v>
      </c>
      <c r="H15">
        <f t="shared" si="14"/>
        <v>0</v>
      </c>
      <c r="I15">
        <f t="shared" si="14"/>
        <v>0</v>
      </c>
      <c r="J15">
        <f t="shared" si="14"/>
        <v>0</v>
      </c>
      <c r="K15">
        <f t="shared" si="14"/>
        <v>0</v>
      </c>
      <c r="L15">
        <f t="shared" si="14"/>
        <v>0</v>
      </c>
      <c r="M15">
        <f t="shared" si="14"/>
        <v>0</v>
      </c>
      <c r="N15">
        <f t="shared" si="14"/>
        <v>0</v>
      </c>
      <c r="O15">
        <f t="shared" ref="O15:AF15" si="15">SUM(O$5*SUMIFS(N$39:N$48,$B$39:$B$48,$A15),O$6*IF($B$2=TRUE,SUMIFS($B$147:$B$162,$A$147:$A$162,$A15),SUMIFS(P$125:P$140,$A$125:$A$140,$A15)))</f>
        <v>0</v>
      </c>
      <c r="P15">
        <f t="shared" si="15"/>
        <v>0</v>
      </c>
      <c r="Q15">
        <f t="shared" si="15"/>
        <v>0</v>
      </c>
      <c r="R15">
        <f t="shared" si="15"/>
        <v>0</v>
      </c>
      <c r="S15">
        <f t="shared" si="15"/>
        <v>0</v>
      </c>
      <c r="T15">
        <f t="shared" si="15"/>
        <v>0</v>
      </c>
      <c r="U15">
        <f t="shared" si="15"/>
        <v>0</v>
      </c>
      <c r="V15">
        <f t="shared" si="15"/>
        <v>0</v>
      </c>
      <c r="W15">
        <f t="shared" si="15"/>
        <v>0</v>
      </c>
      <c r="X15">
        <f t="shared" si="15"/>
        <v>0</v>
      </c>
      <c r="Y15">
        <f t="shared" si="15"/>
        <v>0</v>
      </c>
      <c r="Z15">
        <f t="shared" si="15"/>
        <v>0</v>
      </c>
      <c r="AA15">
        <f t="shared" si="15"/>
        <v>0</v>
      </c>
      <c r="AB15">
        <f t="shared" si="15"/>
        <v>0</v>
      </c>
      <c r="AC15">
        <f t="shared" si="15"/>
        <v>0</v>
      </c>
      <c r="AD15">
        <f t="shared" si="15"/>
        <v>0</v>
      </c>
      <c r="AE15">
        <f t="shared" si="15"/>
        <v>0</v>
      </c>
      <c r="AF15">
        <f t="shared" si="15"/>
        <v>0</v>
      </c>
    </row>
    <row r="16" spans="1:32">
      <c r="A16" s="100" t="s">
        <v>102</v>
      </c>
      <c r="B16">
        <f t="shared" si="3"/>
        <v>0</v>
      </c>
      <c r="C16">
        <f t="shared" si="4"/>
        <v>0</v>
      </c>
      <c r="D16" s="170">
        <f t="shared" si="5"/>
        <v>0</v>
      </c>
      <c r="E16">
        <f t="shared" ref="E16:N16" si="16">SUM(E$5*SUMIFS(D$39:D$48,$B$39:$B$48,$A16),E$6*IF($B$2=TRUE,SUMIFS($B$147:$B$162,$A$147:$A$162,$A16),SUMIFS(F$125:F$140,$A$125:$A$140,$A16)))</f>
        <v>0</v>
      </c>
      <c r="F16">
        <f t="shared" si="16"/>
        <v>0</v>
      </c>
      <c r="G16">
        <f t="shared" si="16"/>
        <v>0</v>
      </c>
      <c r="H16">
        <f t="shared" si="16"/>
        <v>0</v>
      </c>
      <c r="I16">
        <f t="shared" si="16"/>
        <v>0</v>
      </c>
      <c r="J16">
        <f t="shared" si="16"/>
        <v>0</v>
      </c>
      <c r="K16">
        <f t="shared" si="16"/>
        <v>0</v>
      </c>
      <c r="L16">
        <f t="shared" si="16"/>
        <v>0</v>
      </c>
      <c r="M16">
        <f t="shared" si="16"/>
        <v>0</v>
      </c>
      <c r="N16">
        <f t="shared" si="16"/>
        <v>0</v>
      </c>
      <c r="O16">
        <f t="shared" ref="O16:AF16" si="17">SUM(O$5*SUMIFS(N$39:N$48,$B$39:$B$48,$A16),O$6*IF($B$2=TRUE,SUMIFS($B$147:$B$162,$A$147:$A$162,$A16),SUMIFS(P$125:P$140,$A$125:$A$140,$A16)))</f>
        <v>0</v>
      </c>
      <c r="P16">
        <f t="shared" si="17"/>
        <v>0</v>
      </c>
      <c r="Q16">
        <f t="shared" si="17"/>
        <v>0</v>
      </c>
      <c r="R16">
        <f t="shared" si="17"/>
        <v>0</v>
      </c>
      <c r="S16">
        <f t="shared" si="17"/>
        <v>0</v>
      </c>
      <c r="T16">
        <f t="shared" si="17"/>
        <v>0</v>
      </c>
      <c r="U16">
        <f t="shared" si="17"/>
        <v>0</v>
      </c>
      <c r="V16">
        <f t="shared" si="17"/>
        <v>0</v>
      </c>
      <c r="W16">
        <f t="shared" si="17"/>
        <v>0</v>
      </c>
      <c r="X16">
        <f t="shared" si="17"/>
        <v>0</v>
      </c>
      <c r="Y16">
        <f t="shared" si="17"/>
        <v>0</v>
      </c>
      <c r="Z16">
        <f t="shared" si="17"/>
        <v>0</v>
      </c>
      <c r="AA16">
        <f t="shared" si="17"/>
        <v>0</v>
      </c>
      <c r="AB16">
        <f t="shared" si="17"/>
        <v>0</v>
      </c>
      <c r="AC16">
        <f t="shared" si="17"/>
        <v>0</v>
      </c>
      <c r="AD16">
        <f t="shared" si="17"/>
        <v>0</v>
      </c>
      <c r="AE16">
        <f t="shared" si="17"/>
        <v>0</v>
      </c>
      <c r="AF16">
        <f t="shared" si="17"/>
        <v>0</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0</v>
      </c>
      <c r="C18">
        <f t="shared" si="4"/>
        <v>0</v>
      </c>
      <c r="D18" s="170">
        <f t="shared" si="5"/>
        <v>0</v>
      </c>
      <c r="E18">
        <f t="shared" ref="E18:N18" si="20">SUM(E$5*SUMIFS(D$39:D$48,$B$39:$B$48,$A18),E$6*IF($B$2=TRUE,SUMIFS($B$147:$B$162,$A$147:$A$162,$A18),SUMIFS(F$125:F$140,$A$125:$A$140,$A18)))</f>
        <v>0</v>
      </c>
      <c r="F18">
        <f t="shared" si="20"/>
        <v>0</v>
      </c>
      <c r="G18">
        <f t="shared" si="20"/>
        <v>0</v>
      </c>
      <c r="H18">
        <f t="shared" si="20"/>
        <v>0</v>
      </c>
      <c r="I18">
        <f t="shared" si="20"/>
        <v>0</v>
      </c>
      <c r="J18">
        <f t="shared" si="20"/>
        <v>0</v>
      </c>
      <c r="K18">
        <f t="shared" si="20"/>
        <v>0</v>
      </c>
      <c r="L18">
        <f t="shared" si="20"/>
        <v>0</v>
      </c>
      <c r="M18">
        <f t="shared" si="20"/>
        <v>0</v>
      </c>
      <c r="N18">
        <f t="shared" si="20"/>
        <v>0</v>
      </c>
      <c r="O18">
        <f t="shared" ref="O18:AF18" si="21">SUM(O$5*SUMIFS(N$39:N$48,$B$39:$B$48,$A18),O$6*IF($B$2=TRUE,SUMIFS($B$147:$B$162,$A$147:$A$162,$A18),SUMIFS(P$125:P$140,$A$125:$A$140,$A18)))</f>
        <v>0</v>
      </c>
      <c r="P18">
        <f t="shared" si="21"/>
        <v>0</v>
      </c>
      <c r="Q18">
        <f t="shared" si="21"/>
        <v>0</v>
      </c>
      <c r="R18">
        <f t="shared" si="21"/>
        <v>0</v>
      </c>
      <c r="S18">
        <f t="shared" si="21"/>
        <v>0</v>
      </c>
      <c r="T18">
        <f t="shared" si="21"/>
        <v>0</v>
      </c>
      <c r="U18">
        <f t="shared" si="21"/>
        <v>0</v>
      </c>
      <c r="V18">
        <f t="shared" si="21"/>
        <v>0</v>
      </c>
      <c r="W18">
        <f t="shared" si="21"/>
        <v>0</v>
      </c>
      <c r="X18">
        <f t="shared" si="21"/>
        <v>0</v>
      </c>
      <c r="Y18">
        <f t="shared" si="21"/>
        <v>0</v>
      </c>
      <c r="Z18">
        <f t="shared" si="21"/>
        <v>0</v>
      </c>
      <c r="AA18">
        <f t="shared" si="21"/>
        <v>0</v>
      </c>
      <c r="AB18">
        <f t="shared" si="21"/>
        <v>0</v>
      </c>
      <c r="AC18">
        <f t="shared" si="21"/>
        <v>0</v>
      </c>
      <c r="AD18">
        <f t="shared" si="21"/>
        <v>0</v>
      </c>
      <c r="AE18">
        <f t="shared" si="21"/>
        <v>0</v>
      </c>
      <c r="AF18">
        <f t="shared" si="21"/>
        <v>0</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0</v>
      </c>
      <c r="C20">
        <f t="shared" si="4"/>
        <v>0</v>
      </c>
      <c r="D20" s="170">
        <f t="shared" si="5"/>
        <v>0</v>
      </c>
      <c r="E20">
        <f t="shared" ref="E20:N20" si="24">SUM(E$5*SUMIFS(D$39:D$48,$B$39:$B$48,$A20),E$6*IF($B$2=TRUE,SUMIFS($B$147:$B$162,$A$147:$A$162,$A20),SUMIFS(F$125:F$140,$A$125:$A$140,$A20)))</f>
        <v>0</v>
      </c>
      <c r="F20">
        <f t="shared" si="24"/>
        <v>0</v>
      </c>
      <c r="G20">
        <f t="shared" si="24"/>
        <v>0</v>
      </c>
      <c r="H20">
        <f t="shared" si="24"/>
        <v>0</v>
      </c>
      <c r="I20">
        <f t="shared" si="24"/>
        <v>0</v>
      </c>
      <c r="J20">
        <f t="shared" si="24"/>
        <v>0</v>
      </c>
      <c r="K20">
        <f t="shared" si="24"/>
        <v>0</v>
      </c>
      <c r="L20">
        <f t="shared" si="24"/>
        <v>0</v>
      </c>
      <c r="M20">
        <f t="shared" si="24"/>
        <v>0</v>
      </c>
      <c r="N20">
        <f t="shared" si="24"/>
        <v>0</v>
      </c>
      <c r="O20">
        <f t="shared" ref="O20:AF20" si="25">SUM(O$5*SUMIFS(N$39:N$48,$B$39:$B$48,$A20),O$6*IF($B$2=TRUE,SUMIFS($B$147:$B$162,$A$147:$A$162,$A20),SUMIFS(P$125:P$140,$A$125:$A$140,$A20)))</f>
        <v>0</v>
      </c>
      <c r="P20">
        <f t="shared" si="25"/>
        <v>0</v>
      </c>
      <c r="Q20">
        <f t="shared" si="25"/>
        <v>0</v>
      </c>
      <c r="R20">
        <f t="shared" si="25"/>
        <v>0</v>
      </c>
      <c r="S20">
        <f t="shared" si="25"/>
        <v>0</v>
      </c>
      <c r="T20">
        <f t="shared" si="25"/>
        <v>0</v>
      </c>
      <c r="U20">
        <f t="shared" si="25"/>
        <v>0</v>
      </c>
      <c r="V20">
        <f t="shared" si="25"/>
        <v>0</v>
      </c>
      <c r="W20">
        <f t="shared" si="25"/>
        <v>0</v>
      </c>
      <c r="X20">
        <f t="shared" si="25"/>
        <v>0</v>
      </c>
      <c r="Y20">
        <f t="shared" si="25"/>
        <v>0</v>
      </c>
      <c r="Z20">
        <f t="shared" si="25"/>
        <v>0</v>
      </c>
      <c r="AA20">
        <f t="shared" si="25"/>
        <v>0</v>
      </c>
      <c r="AB20">
        <f t="shared" si="25"/>
        <v>0</v>
      </c>
      <c r="AC20">
        <f t="shared" si="25"/>
        <v>0</v>
      </c>
      <c r="AD20">
        <f t="shared" si="25"/>
        <v>0</v>
      </c>
      <c r="AE20">
        <f t="shared" si="25"/>
        <v>0</v>
      </c>
      <c r="AF20">
        <f t="shared" si="25"/>
        <v>0</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1.2043478045324352E-2</v>
      </c>
      <c r="D39">
        <f>SUMPRODUCT(P$57:P$106,$B$57:$B$106)</f>
        <v>8.2894342700945093E-3</v>
      </c>
      <c r="E39">
        <f>SUMPRODUCT(AB$57:AB$106,$B$57:$B$106)</f>
        <v>6.7773111149619456E-3</v>
      </c>
      <c r="F39">
        <f>SUMPRODUCT(AN$57:AN$106,$B$57:$B$106)</f>
        <v>6.5333549168530396E-3</v>
      </c>
      <c r="G39">
        <f>SUMPRODUCT(AZ$57:AZ$106,$B$57:$B$106)</f>
        <v>6.3242829245405661E-3</v>
      </c>
      <c r="H39">
        <f>SUMPRODUCT(BL$57:BL$106,$B$57:$B$106)</f>
        <v>6.1483139212036454E-3</v>
      </c>
      <c r="I39">
        <f>SUMPRODUCT(BX$57:BX$106,$B$57:$B$106)</f>
        <v>5.9624635131074796E-3</v>
      </c>
      <c r="J39">
        <f>SUMPRODUCT(CJ$57:CJ$106,$B$57:$B$106)</f>
        <v>5.9249790064816125E-3</v>
      </c>
      <c r="K39">
        <f>SUMPRODUCT(CV$57:CV$106,$B$57:$B$106)</f>
        <v>6.1984896434299618E-3</v>
      </c>
      <c r="L39" s="156">
        <f>K39</f>
        <v>6.1984896434299618E-3</v>
      </c>
      <c r="M39" s="156">
        <f t="shared" ref="M39:AE50" si="53">L39</f>
        <v>6.1984896434299618E-3</v>
      </c>
      <c r="N39" s="156">
        <f t="shared" si="53"/>
        <v>6.1984896434299618E-3</v>
      </c>
      <c r="O39" s="156">
        <f t="shared" si="53"/>
        <v>6.1984896434299618E-3</v>
      </c>
      <c r="P39" s="156">
        <f t="shared" si="53"/>
        <v>6.1984896434299618E-3</v>
      </c>
      <c r="Q39" s="156">
        <f t="shared" si="53"/>
        <v>6.1984896434299618E-3</v>
      </c>
      <c r="R39" s="156">
        <f t="shared" si="53"/>
        <v>6.1984896434299618E-3</v>
      </c>
      <c r="S39" s="156">
        <f t="shared" si="53"/>
        <v>6.1984896434299618E-3</v>
      </c>
      <c r="T39" s="156">
        <f t="shared" si="53"/>
        <v>6.1984896434299618E-3</v>
      </c>
      <c r="U39" s="156">
        <f t="shared" si="53"/>
        <v>6.1984896434299618E-3</v>
      </c>
      <c r="V39" s="156">
        <f t="shared" si="53"/>
        <v>6.1984896434299618E-3</v>
      </c>
      <c r="W39" s="156">
        <f t="shared" si="53"/>
        <v>6.1984896434299618E-3</v>
      </c>
      <c r="X39" s="156">
        <f t="shared" si="53"/>
        <v>6.1984896434299618E-3</v>
      </c>
      <c r="Y39" s="156">
        <f t="shared" si="53"/>
        <v>6.1984896434299618E-3</v>
      </c>
      <c r="Z39" s="156">
        <f t="shared" si="53"/>
        <v>6.1984896434299618E-3</v>
      </c>
      <c r="AA39" s="156">
        <f t="shared" si="53"/>
        <v>6.1984896434299618E-3</v>
      </c>
      <c r="AB39" s="156">
        <f t="shared" si="53"/>
        <v>6.1984896434299618E-3</v>
      </c>
      <c r="AC39" s="156">
        <f t="shared" si="53"/>
        <v>6.1984896434299618E-3</v>
      </c>
      <c r="AD39" s="156">
        <f t="shared" si="53"/>
        <v>6.1984896434299618E-3</v>
      </c>
      <c r="AE39" s="156">
        <f t="shared" si="53"/>
        <v>6.1984896434299618E-3</v>
      </c>
    </row>
    <row r="40" spans="1:32">
      <c r="B40" s="2" t="s">
        <v>98</v>
      </c>
      <c r="C40">
        <f>SUMPRODUCT(E57:E106,$B$57:$B$106)</f>
        <v>0.20689295164755744</v>
      </c>
      <c r="D40">
        <f>SUMPRODUCT(Q$57:Q$106,$B$57:$B$106)</f>
        <v>0.17525400633592414</v>
      </c>
      <c r="E40">
        <f>SUMPRODUCT(AC$57:AC$106,$B$57:$B$106)</f>
        <v>0.14548418395108528</v>
      </c>
      <c r="F40">
        <f>SUMPRODUCT(AO$57:AO$106,$B$57:$B$106)</f>
        <v>0.14231802802142124</v>
      </c>
      <c r="G40">
        <f>SUMPRODUCT(BA$57:BA$106,$B$57:$B$106)</f>
        <v>0.14023535779708241</v>
      </c>
      <c r="H40">
        <f>SUMPRODUCT(BM$57:BM$106,$B$57:$B$106)</f>
        <v>0.12452248931930708</v>
      </c>
      <c r="I40">
        <f>SUMPRODUCT(BY$57:BY$106,$B$57:$B$106)</f>
        <v>7.2231194099736107E-2</v>
      </c>
      <c r="J40">
        <f>SUMPRODUCT(CK$57:CK$106,$B$57:$B$106)</f>
        <v>6.4795666725762285E-2</v>
      </c>
      <c r="K40">
        <f>SUMPRODUCT(CW$57:CW$106,$B$57:$B$106)</f>
        <v>5.3759413726213942E-2</v>
      </c>
      <c r="L40" s="156">
        <f t="shared" ref="L40:AA50" si="54">K40</f>
        <v>5.3759413726213942E-2</v>
      </c>
      <c r="M40" s="156">
        <f t="shared" si="54"/>
        <v>5.3759413726213942E-2</v>
      </c>
      <c r="N40" s="156">
        <f t="shared" si="54"/>
        <v>5.3759413726213942E-2</v>
      </c>
      <c r="O40" s="156">
        <f t="shared" si="54"/>
        <v>5.3759413726213942E-2</v>
      </c>
      <c r="P40" s="156">
        <f t="shared" si="54"/>
        <v>5.3759413726213942E-2</v>
      </c>
      <c r="Q40" s="156">
        <f t="shared" si="54"/>
        <v>5.3759413726213942E-2</v>
      </c>
      <c r="R40" s="156">
        <f t="shared" si="54"/>
        <v>5.3759413726213942E-2</v>
      </c>
      <c r="S40" s="156">
        <f t="shared" si="54"/>
        <v>5.3759413726213942E-2</v>
      </c>
      <c r="T40" s="156">
        <f t="shared" si="54"/>
        <v>5.3759413726213942E-2</v>
      </c>
      <c r="U40" s="156">
        <f t="shared" si="54"/>
        <v>5.3759413726213942E-2</v>
      </c>
      <c r="V40" s="156">
        <f t="shared" si="54"/>
        <v>5.3759413726213942E-2</v>
      </c>
      <c r="W40" s="156">
        <f t="shared" si="54"/>
        <v>5.3759413726213942E-2</v>
      </c>
      <c r="X40" s="156">
        <f t="shared" si="54"/>
        <v>5.3759413726213942E-2</v>
      </c>
      <c r="Y40" s="156">
        <f t="shared" si="54"/>
        <v>5.3759413726213942E-2</v>
      </c>
      <c r="Z40" s="156">
        <f t="shared" si="54"/>
        <v>5.3759413726213942E-2</v>
      </c>
      <c r="AA40" s="156">
        <f t="shared" si="54"/>
        <v>5.3759413726213942E-2</v>
      </c>
      <c r="AB40" s="156">
        <f t="shared" si="53"/>
        <v>5.3759413726213942E-2</v>
      </c>
      <c r="AC40" s="156">
        <f t="shared" si="53"/>
        <v>5.3759413726213942E-2</v>
      </c>
      <c r="AD40" s="156">
        <f t="shared" si="53"/>
        <v>5.3759413726213942E-2</v>
      </c>
      <c r="AE40" s="156">
        <f t="shared" si="53"/>
        <v>5.3759413726213942E-2</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2.2034553336122777E-2</v>
      </c>
      <c r="D42">
        <f>SUMPRODUCT(S$57:S$106,$B$57:$B$106)</f>
        <v>2.1133572531307782E-2</v>
      </c>
      <c r="E42">
        <f>SUMPRODUCT(AE$57:AE$106,$B$57:$B$106)</f>
        <v>2.1448674379770258E-2</v>
      </c>
      <c r="F42">
        <f>SUMPRODUCT(AQ$57:AQ$106,$B$57:$B$106)</f>
        <v>2.2151392175176487E-2</v>
      </c>
      <c r="G42">
        <f>SUMPRODUCT(BC$57:BC$106,$B$57:$B$106)</f>
        <v>2.2146110327827963E-2</v>
      </c>
      <c r="H42">
        <f>SUMPRODUCT(BO$57:BO$106,$B$57:$B$106)</f>
        <v>2.2955355267538821E-2</v>
      </c>
      <c r="I42">
        <f>SUMPRODUCT(CA$57:CA$106,$B$57:$B$106)</f>
        <v>2.0898551138061779E-2</v>
      </c>
      <c r="J42">
        <f>SUMPRODUCT(CM$57:CM$106,$B$57:$B$106)</f>
        <v>2.0970307167526153E-2</v>
      </c>
      <c r="K42">
        <f>SUMPRODUCT(CY$57:CY$106,$B$57:$B$106)</f>
        <v>2.1732957589805139E-2</v>
      </c>
      <c r="L42" s="156">
        <f t="shared" si="54"/>
        <v>2.1732957589805139E-2</v>
      </c>
      <c r="M42" s="156">
        <f t="shared" si="53"/>
        <v>2.1732957589805139E-2</v>
      </c>
      <c r="N42" s="156">
        <f t="shared" si="53"/>
        <v>2.1732957589805139E-2</v>
      </c>
      <c r="O42" s="156">
        <f t="shared" si="53"/>
        <v>2.1732957589805139E-2</v>
      </c>
      <c r="P42" s="156">
        <f t="shared" si="53"/>
        <v>2.1732957589805139E-2</v>
      </c>
      <c r="Q42" s="156">
        <f t="shared" si="53"/>
        <v>2.1732957589805139E-2</v>
      </c>
      <c r="R42" s="156">
        <f t="shared" si="53"/>
        <v>2.1732957589805139E-2</v>
      </c>
      <c r="S42" s="156">
        <f t="shared" si="53"/>
        <v>2.1732957589805139E-2</v>
      </c>
      <c r="T42" s="156">
        <f t="shared" si="53"/>
        <v>2.1732957589805139E-2</v>
      </c>
      <c r="U42" s="156">
        <f t="shared" si="53"/>
        <v>2.1732957589805139E-2</v>
      </c>
      <c r="V42" s="156">
        <f t="shared" si="53"/>
        <v>2.1732957589805139E-2</v>
      </c>
      <c r="W42" s="156">
        <f t="shared" si="53"/>
        <v>2.1732957589805139E-2</v>
      </c>
      <c r="X42" s="156">
        <f t="shared" si="53"/>
        <v>2.1732957589805139E-2</v>
      </c>
      <c r="Y42" s="156">
        <f t="shared" si="53"/>
        <v>2.1732957589805139E-2</v>
      </c>
      <c r="Z42" s="156">
        <f t="shared" si="53"/>
        <v>2.1732957589805139E-2</v>
      </c>
      <c r="AA42" s="156">
        <f t="shared" si="53"/>
        <v>2.1732957589805139E-2</v>
      </c>
      <c r="AB42" s="156">
        <f t="shared" si="53"/>
        <v>2.1732957589805139E-2</v>
      </c>
      <c r="AC42" s="156">
        <f t="shared" si="53"/>
        <v>2.1732957589805139E-2</v>
      </c>
      <c r="AD42" s="156">
        <f t="shared" si="53"/>
        <v>2.1732957589805139E-2</v>
      </c>
      <c r="AE42" s="156">
        <f t="shared" si="53"/>
        <v>2.1732957589805139E-2</v>
      </c>
    </row>
    <row r="43" spans="1:32">
      <c r="B43" s="2" t="s">
        <v>346</v>
      </c>
      <c r="C43">
        <f>SUMPRODUCT(H57:H106,$B$57:$B$106)</f>
        <v>0.45967558393336444</v>
      </c>
      <c r="D43">
        <f>SUMPRODUCT(T$57:T$106,$B$57:$B$106)</f>
        <v>0.47316801064695496</v>
      </c>
      <c r="E43">
        <f>SUMPRODUCT(AF$57:AF$106,$B$57:$B$106)</f>
        <v>0.47865229427351441</v>
      </c>
      <c r="F43">
        <f>SUMPRODUCT(AR$57:AR$106,$B$57:$B$106)</f>
        <v>0.46703368356551611</v>
      </c>
      <c r="G43">
        <f>SUMPRODUCT(BD$57:BD$106,$B$57:$B$106)</f>
        <v>0.46107091013800672</v>
      </c>
      <c r="H43">
        <f>SUMPRODUCT(BP$57:BP$106,$B$57:$B$106)</f>
        <v>0.4624554386281341</v>
      </c>
      <c r="I43">
        <f>SUMPRODUCT(CB$57:CB$106,$B$57:$B$106)</f>
        <v>0.43146888176942455</v>
      </c>
      <c r="J43">
        <f>SUMPRODUCT(CN$57:CN$106,$B$57:$B$106)</f>
        <v>0.42640890753920158</v>
      </c>
      <c r="K43">
        <f>SUMPRODUCT(CZ$57:CZ$106,$B$57:$B$106)</f>
        <v>0.39818205757966485</v>
      </c>
      <c r="L43" s="156">
        <f t="shared" si="54"/>
        <v>0.39818205757966485</v>
      </c>
      <c r="M43" s="156">
        <f t="shared" si="53"/>
        <v>0.39818205757966485</v>
      </c>
      <c r="N43" s="156">
        <f t="shared" si="53"/>
        <v>0.39818205757966485</v>
      </c>
      <c r="O43" s="156">
        <f t="shared" si="53"/>
        <v>0.39818205757966485</v>
      </c>
      <c r="P43" s="156">
        <f t="shared" si="53"/>
        <v>0.39818205757966485</v>
      </c>
      <c r="Q43" s="156">
        <f t="shared" si="53"/>
        <v>0.39818205757966485</v>
      </c>
      <c r="R43" s="156">
        <f t="shared" si="53"/>
        <v>0.39818205757966485</v>
      </c>
      <c r="S43" s="156">
        <f t="shared" si="53"/>
        <v>0.39818205757966485</v>
      </c>
      <c r="T43" s="156">
        <f t="shared" si="53"/>
        <v>0.39818205757966485</v>
      </c>
      <c r="U43" s="156">
        <f t="shared" si="53"/>
        <v>0.39818205757966485</v>
      </c>
      <c r="V43" s="156">
        <f t="shared" si="53"/>
        <v>0.39818205757966485</v>
      </c>
      <c r="W43" s="156">
        <f t="shared" si="53"/>
        <v>0.39818205757966485</v>
      </c>
      <c r="X43" s="156">
        <f t="shared" si="53"/>
        <v>0.39818205757966485</v>
      </c>
      <c r="Y43" s="156">
        <f t="shared" si="53"/>
        <v>0.39818205757966485</v>
      </c>
      <c r="Z43" s="156">
        <f t="shared" si="53"/>
        <v>0.39818205757966485</v>
      </c>
      <c r="AA43" s="156">
        <f t="shared" si="53"/>
        <v>0.39818205757966485</v>
      </c>
      <c r="AB43" s="156">
        <f t="shared" si="53"/>
        <v>0.39818205757966485</v>
      </c>
      <c r="AC43" s="156">
        <f t="shared" si="53"/>
        <v>0.39818205757966485</v>
      </c>
      <c r="AD43" s="156">
        <f t="shared" si="53"/>
        <v>0.39818205757966485</v>
      </c>
      <c r="AE43" s="156">
        <f t="shared" si="53"/>
        <v>0.39818205757966485</v>
      </c>
    </row>
    <row r="44" spans="1:32">
      <c r="B44" s="2" t="s">
        <v>99</v>
      </c>
      <c r="C44">
        <f>SUMPRODUCT(I57:I106,$B$57:$B$106)</f>
        <v>0.22394783888375602</v>
      </c>
      <c r="D44">
        <f>SUMPRODUCT(U$57:U$106,$B$57:$B$106)</f>
        <v>0.21484937983576768</v>
      </c>
      <c r="E44">
        <f>SUMPRODUCT(AG$57:AG$106,$B$57:$B$106)</f>
        <v>0.2149627790115605</v>
      </c>
      <c r="F44">
        <f>SUMPRODUCT(AS$57:AS$106,$B$57:$B$106)</f>
        <v>0.21470025499546477</v>
      </c>
      <c r="G44">
        <f>SUMPRODUCT(BE$57:BE$106,$B$57:$B$106)</f>
        <v>0.21550776797407081</v>
      </c>
      <c r="H44">
        <f>SUMPRODUCT(BQ$57:BQ$106,$B$57:$B$106)</f>
        <v>0.22059211858870639</v>
      </c>
      <c r="I44">
        <f>SUMPRODUCT(CC$57:CC$106,$B$57:$B$106)</f>
        <v>0.23793061655658398</v>
      </c>
      <c r="J44">
        <f>SUMPRODUCT(CO$57:CO$106,$B$57:$B$106)</f>
        <v>0.24357768985908729</v>
      </c>
      <c r="K44">
        <f>SUMPRODUCT(DA$57:DA$106,$B$57:$B$106)</f>
        <v>0.25830475093822414</v>
      </c>
      <c r="L44" s="156">
        <f t="shared" si="54"/>
        <v>0.25830475093822414</v>
      </c>
      <c r="M44" s="156">
        <f t="shared" si="53"/>
        <v>0.25830475093822414</v>
      </c>
      <c r="N44" s="156">
        <f t="shared" si="53"/>
        <v>0.25830475093822414</v>
      </c>
      <c r="O44" s="156">
        <f t="shared" si="53"/>
        <v>0.25830475093822414</v>
      </c>
      <c r="P44" s="156">
        <f t="shared" si="53"/>
        <v>0.25830475093822414</v>
      </c>
      <c r="Q44" s="156">
        <f t="shared" si="53"/>
        <v>0.25830475093822414</v>
      </c>
      <c r="R44" s="156">
        <f t="shared" si="53"/>
        <v>0.25830475093822414</v>
      </c>
      <c r="S44" s="156">
        <f t="shared" si="53"/>
        <v>0.25830475093822414</v>
      </c>
      <c r="T44" s="156">
        <f t="shared" si="53"/>
        <v>0.25830475093822414</v>
      </c>
      <c r="U44" s="156">
        <f t="shared" si="53"/>
        <v>0.25830475093822414</v>
      </c>
      <c r="V44" s="156">
        <f t="shared" si="53"/>
        <v>0.25830475093822414</v>
      </c>
      <c r="W44" s="156">
        <f t="shared" si="53"/>
        <v>0.25830475093822414</v>
      </c>
      <c r="X44" s="156">
        <f t="shared" si="53"/>
        <v>0.25830475093822414</v>
      </c>
      <c r="Y44" s="156">
        <f t="shared" si="53"/>
        <v>0.25830475093822414</v>
      </c>
      <c r="Z44" s="156">
        <f t="shared" si="53"/>
        <v>0.25830475093822414</v>
      </c>
      <c r="AA44" s="156">
        <f t="shared" si="53"/>
        <v>0.25830475093822414</v>
      </c>
      <c r="AB44" s="156">
        <f t="shared" si="53"/>
        <v>0.25830475093822414</v>
      </c>
      <c r="AC44" s="156">
        <f t="shared" si="53"/>
        <v>0.25830475093822414</v>
      </c>
      <c r="AD44" s="156">
        <f t="shared" si="53"/>
        <v>0.25830475093822414</v>
      </c>
      <c r="AE44" s="156">
        <f t="shared" si="53"/>
        <v>0.25830475093822414</v>
      </c>
    </row>
    <row r="45" spans="1:32">
      <c r="B45" s="2" t="s">
        <v>109</v>
      </c>
      <c r="C45">
        <f>SUMPRODUCT(J57:J106,$B$57:$B$106)</f>
        <v>1.0116569935399785E-4</v>
      </c>
      <c r="D45">
        <f>SUMPRODUCT(V$57:V$106,$B$57:$B$106)</f>
        <v>2.8997300431062728E-4</v>
      </c>
      <c r="E45">
        <f>SUMPRODUCT(AH$57:AH$106,$B$57:$B$106)</f>
        <v>2.4570577518135864E-2</v>
      </c>
      <c r="F45">
        <f>SUMPRODUCT(AT$57:AT$106,$B$57:$B$106)</f>
        <v>3.9647945105719284E-2</v>
      </c>
      <c r="G45">
        <f>SUMPRODUCT(BF$57:BF$106,$B$57:$B$106)</f>
        <v>4.8563346266262526E-2</v>
      </c>
      <c r="H45">
        <f>SUMPRODUCT(BR$57:BR$106,$B$57:$B$106)</f>
        <v>5.3412837192443663E-2</v>
      </c>
      <c r="I45">
        <f>SUMPRODUCT(CD$57:CD$106,$B$57:$B$106)</f>
        <v>5.9124249033208343E-2</v>
      </c>
      <c r="J45">
        <f>SUMPRODUCT(CP$57:CP$106,$B$57:$B$106)</f>
        <v>5.998287624411161E-2</v>
      </c>
      <c r="K45">
        <f>SUMPRODUCT(DB$57:DB$106,$B$57:$B$106)</f>
        <v>6.3586111902007747E-2</v>
      </c>
      <c r="L45" s="156">
        <f t="shared" si="54"/>
        <v>6.3586111902007747E-2</v>
      </c>
      <c r="M45" s="156">
        <f t="shared" si="53"/>
        <v>6.3586111902007747E-2</v>
      </c>
      <c r="N45" s="156">
        <f t="shared" si="53"/>
        <v>6.3586111902007747E-2</v>
      </c>
      <c r="O45" s="156">
        <f t="shared" si="53"/>
        <v>6.3586111902007747E-2</v>
      </c>
      <c r="P45" s="156">
        <f t="shared" si="53"/>
        <v>6.3586111902007747E-2</v>
      </c>
      <c r="Q45" s="156">
        <f t="shared" si="53"/>
        <v>6.3586111902007747E-2</v>
      </c>
      <c r="R45" s="156">
        <f t="shared" si="53"/>
        <v>6.3586111902007747E-2</v>
      </c>
      <c r="S45" s="156">
        <f t="shared" si="53"/>
        <v>6.3586111902007747E-2</v>
      </c>
      <c r="T45" s="156">
        <f t="shared" si="53"/>
        <v>6.3586111902007747E-2</v>
      </c>
      <c r="U45" s="156">
        <f t="shared" si="53"/>
        <v>6.3586111902007747E-2</v>
      </c>
      <c r="V45" s="156">
        <f t="shared" si="53"/>
        <v>6.3586111902007747E-2</v>
      </c>
      <c r="W45" s="156">
        <f t="shared" si="53"/>
        <v>6.3586111902007747E-2</v>
      </c>
      <c r="X45" s="156">
        <f t="shared" si="53"/>
        <v>6.3586111902007747E-2</v>
      </c>
      <c r="Y45" s="156">
        <f t="shared" si="53"/>
        <v>6.3586111902007747E-2</v>
      </c>
      <c r="Z45" s="156">
        <f t="shared" si="53"/>
        <v>6.3586111902007747E-2</v>
      </c>
      <c r="AA45" s="156">
        <f t="shared" si="53"/>
        <v>6.3586111902007747E-2</v>
      </c>
      <c r="AB45" s="156">
        <f t="shared" si="53"/>
        <v>6.3586111902007747E-2</v>
      </c>
      <c r="AC45" s="156">
        <f t="shared" si="53"/>
        <v>6.3586111902007747E-2</v>
      </c>
      <c r="AD45" s="156">
        <f t="shared" si="53"/>
        <v>6.3586111902007747E-2</v>
      </c>
      <c r="AE45" s="156">
        <f t="shared" si="53"/>
        <v>6.3586111902007747E-2</v>
      </c>
    </row>
    <row r="46" spans="1:32">
      <c r="B46" s="2" t="s">
        <v>106</v>
      </c>
      <c r="C46">
        <f>SUMPRODUCT(K57:K106,$B$57:$B$106)</f>
        <v>2.6721515083242935E-3</v>
      </c>
      <c r="D46">
        <f>SUMPRODUCT(W$57:W$106,$B$57:$B$106)</f>
        <v>3.0829499906996718E-3</v>
      </c>
      <c r="E46">
        <f>SUMPRODUCT(AI$57:AI$106,$B$57:$B$106)</f>
        <v>3.1905405902071492E-3</v>
      </c>
      <c r="F46">
        <f>SUMPRODUCT(AU$57:AU$106,$B$57:$B$106)</f>
        <v>2.6083038696705467E-3</v>
      </c>
      <c r="G46">
        <f>SUMPRODUCT(BG$57:BG$106,$B$57:$B$106)</f>
        <v>2.3728592857505766E-3</v>
      </c>
      <c r="H46">
        <f>SUMPRODUCT(BS$57:BS$106,$B$57:$B$106)</f>
        <v>2.3586906800347374E-3</v>
      </c>
      <c r="I46">
        <f>SUMPRODUCT(CE$57:CE$106,$B$57:$B$106)</f>
        <v>2.5288389223284656E-3</v>
      </c>
      <c r="J46">
        <f>SUMPRODUCT(CQ$57:CQ$106,$B$57:$B$106)</f>
        <v>2.5666071158020436E-3</v>
      </c>
      <c r="K46">
        <f>SUMPRODUCT(DC$57:DC$106,$B$57:$B$106)</f>
        <v>2.2017576391820388E-3</v>
      </c>
      <c r="L46" s="156">
        <f t="shared" si="54"/>
        <v>2.2017576391820388E-3</v>
      </c>
      <c r="M46" s="156">
        <f t="shared" si="53"/>
        <v>2.2017576391820388E-3</v>
      </c>
      <c r="N46" s="156">
        <f t="shared" si="53"/>
        <v>2.2017576391820388E-3</v>
      </c>
      <c r="O46" s="156">
        <f t="shared" si="53"/>
        <v>2.2017576391820388E-3</v>
      </c>
      <c r="P46" s="156">
        <f t="shared" si="53"/>
        <v>2.2017576391820388E-3</v>
      </c>
      <c r="Q46" s="156">
        <f t="shared" si="53"/>
        <v>2.2017576391820388E-3</v>
      </c>
      <c r="R46" s="156">
        <f t="shared" si="53"/>
        <v>2.2017576391820388E-3</v>
      </c>
      <c r="S46" s="156">
        <f t="shared" si="53"/>
        <v>2.2017576391820388E-3</v>
      </c>
      <c r="T46" s="156">
        <f t="shared" si="53"/>
        <v>2.2017576391820388E-3</v>
      </c>
      <c r="U46" s="156">
        <f t="shared" si="53"/>
        <v>2.2017576391820388E-3</v>
      </c>
      <c r="V46" s="156">
        <f t="shared" si="53"/>
        <v>2.2017576391820388E-3</v>
      </c>
      <c r="W46" s="156">
        <f t="shared" si="53"/>
        <v>2.2017576391820388E-3</v>
      </c>
      <c r="X46" s="156">
        <f t="shared" si="53"/>
        <v>2.2017576391820388E-3</v>
      </c>
      <c r="Y46" s="156">
        <f t="shared" si="53"/>
        <v>2.2017576391820388E-3</v>
      </c>
      <c r="Z46" s="156">
        <f t="shared" si="53"/>
        <v>2.2017576391820388E-3</v>
      </c>
      <c r="AA46" s="156">
        <f t="shared" si="53"/>
        <v>2.2017576391820388E-3</v>
      </c>
      <c r="AB46" s="156">
        <f t="shared" si="53"/>
        <v>2.2017576391820388E-3</v>
      </c>
      <c r="AC46" s="156">
        <f t="shared" si="53"/>
        <v>2.2017576391820388E-3</v>
      </c>
      <c r="AD46" s="156">
        <f t="shared" si="53"/>
        <v>2.2017576391820388E-3</v>
      </c>
      <c r="AE46" s="156">
        <f t="shared" si="53"/>
        <v>2.2017576391820388E-3</v>
      </c>
    </row>
    <row r="47" spans="1:32">
      <c r="B47" s="2" t="s">
        <v>100</v>
      </c>
      <c r="C47">
        <f>SUMPRODUCT(L57:L106,$B$57:$B$106)</f>
        <v>9.4622622091104155E-3</v>
      </c>
      <c r="D47">
        <f>SUMPRODUCT(X$57:X$106,$B$57:$B$106)</f>
        <v>1.0634901721345463E-2</v>
      </c>
      <c r="E47">
        <f>SUMPRODUCT(AJ$57:AJ$106,$B$57:$B$106)</f>
        <v>1.1124319414821613E-2</v>
      </c>
      <c r="F47">
        <f>SUMPRODUCT(AV$57:AV$106,$B$57:$B$106)</f>
        <v>1.2057276782061664E-2</v>
      </c>
      <c r="G47">
        <f>SUMPRODUCT(BH$57:BH$106,$B$57:$B$106)</f>
        <v>1.2022076084140304E-2</v>
      </c>
      <c r="H47">
        <f>SUMPRODUCT(BT$57:BT$106,$B$57:$B$106)</f>
        <v>1.2355383901137289E-2</v>
      </c>
      <c r="I47">
        <f>SUMPRODUCT(CF$57:CF$106,$B$57:$B$106)</f>
        <v>1.3324121403173361E-2</v>
      </c>
      <c r="J47">
        <f>SUMPRODUCT(CR$57:CR$106,$B$57:$B$106)</f>
        <v>1.4651056362939712E-2</v>
      </c>
      <c r="K47">
        <f>SUMPRODUCT(DD$57:DD$106,$B$57:$B$106)</f>
        <v>1.8322863487271891E-2</v>
      </c>
      <c r="L47" s="156">
        <f t="shared" si="54"/>
        <v>1.8322863487271891E-2</v>
      </c>
      <c r="M47" s="156">
        <f t="shared" si="53"/>
        <v>1.8322863487271891E-2</v>
      </c>
      <c r="N47" s="156">
        <f t="shared" si="53"/>
        <v>1.8322863487271891E-2</v>
      </c>
      <c r="O47" s="156">
        <f t="shared" si="53"/>
        <v>1.8322863487271891E-2</v>
      </c>
      <c r="P47" s="156">
        <f t="shared" si="53"/>
        <v>1.8322863487271891E-2</v>
      </c>
      <c r="Q47" s="156">
        <f t="shared" si="53"/>
        <v>1.8322863487271891E-2</v>
      </c>
      <c r="R47" s="156">
        <f t="shared" si="53"/>
        <v>1.8322863487271891E-2</v>
      </c>
      <c r="S47" s="156">
        <f t="shared" si="53"/>
        <v>1.8322863487271891E-2</v>
      </c>
      <c r="T47" s="156">
        <f t="shared" si="53"/>
        <v>1.8322863487271891E-2</v>
      </c>
      <c r="U47" s="156">
        <f t="shared" si="53"/>
        <v>1.8322863487271891E-2</v>
      </c>
      <c r="V47" s="156">
        <f t="shared" si="53"/>
        <v>1.8322863487271891E-2</v>
      </c>
      <c r="W47" s="156">
        <f t="shared" si="53"/>
        <v>1.8322863487271891E-2</v>
      </c>
      <c r="X47" s="156">
        <f t="shared" si="53"/>
        <v>1.8322863487271891E-2</v>
      </c>
      <c r="Y47" s="156">
        <f t="shared" si="53"/>
        <v>1.8322863487271891E-2</v>
      </c>
      <c r="Z47" s="156">
        <f t="shared" si="53"/>
        <v>1.8322863487271891E-2</v>
      </c>
      <c r="AA47" s="156">
        <f t="shared" si="53"/>
        <v>1.8322863487271891E-2</v>
      </c>
      <c r="AB47" s="156">
        <f t="shared" si="53"/>
        <v>1.8322863487271891E-2</v>
      </c>
      <c r="AC47" s="156">
        <f t="shared" si="53"/>
        <v>1.8322863487271891E-2</v>
      </c>
      <c r="AD47" s="156">
        <f t="shared" si="53"/>
        <v>1.8322863487271891E-2</v>
      </c>
      <c r="AE47" s="156">
        <f t="shared" si="53"/>
        <v>1.8322863487271891E-2</v>
      </c>
    </row>
    <row r="48" spans="1:32">
      <c r="B48" s="2" t="s">
        <v>102</v>
      </c>
      <c r="C48">
        <f>SUMPRODUCT(N57:N106,$B$57:$B$106)</f>
        <v>6.3170014737086277E-2</v>
      </c>
      <c r="D48">
        <f>SUMPRODUCT(Z$57:Z$106,$B$57:$B$106)</f>
        <v>9.3297771663595153E-2</v>
      </c>
      <c r="E48">
        <f>SUMPRODUCT(AL$57:AL$106,$B$57:$B$106)</f>
        <v>9.3789319745942956E-2</v>
      </c>
      <c r="F48">
        <f>SUMPRODUCT(AX$57:AX$106,$B$57:$B$106)</f>
        <v>9.2949760568116852E-2</v>
      </c>
      <c r="G48">
        <f>SUMPRODUCT(BJ$57:BJ$106,$B$57:$B$106)</f>
        <v>9.1757289202318154E-2</v>
      </c>
      <c r="H48">
        <f>SUMPRODUCT(BV$57:BV$106,$B$57:$B$106)</f>
        <v>9.5199372501494295E-2</v>
      </c>
      <c r="I48">
        <f>SUMPRODUCT(CH$57:CH$106,$B$57:$B$106)</f>
        <v>0.15653108356437598</v>
      </c>
      <c r="J48">
        <f>SUMPRODUCT(CT$57:CT$106,$B$57:$B$106)</f>
        <v>0.16112190997908782</v>
      </c>
      <c r="K48">
        <f>SUMPRODUCT(DF$57:DF$106,$B$57:$B$106)</f>
        <v>0.1777115974942004</v>
      </c>
      <c r="L48" s="156">
        <f t="shared" si="54"/>
        <v>0.1777115974942004</v>
      </c>
      <c r="M48" s="156">
        <f t="shared" si="53"/>
        <v>0.1777115974942004</v>
      </c>
      <c r="N48" s="156">
        <f t="shared" si="53"/>
        <v>0.1777115974942004</v>
      </c>
      <c r="O48" s="156">
        <f t="shared" si="53"/>
        <v>0.1777115974942004</v>
      </c>
      <c r="P48" s="156">
        <f t="shared" si="53"/>
        <v>0.1777115974942004</v>
      </c>
      <c r="Q48" s="156">
        <f t="shared" si="53"/>
        <v>0.1777115974942004</v>
      </c>
      <c r="R48" s="156">
        <f t="shared" si="53"/>
        <v>0.1777115974942004</v>
      </c>
      <c r="S48" s="156">
        <f t="shared" si="53"/>
        <v>0.1777115974942004</v>
      </c>
      <c r="T48" s="156">
        <f t="shared" si="53"/>
        <v>0.1777115974942004</v>
      </c>
      <c r="U48" s="156">
        <f t="shared" si="53"/>
        <v>0.1777115974942004</v>
      </c>
      <c r="V48" s="156">
        <f t="shared" si="53"/>
        <v>0.1777115974942004</v>
      </c>
      <c r="W48" s="156">
        <f t="shared" si="53"/>
        <v>0.1777115974942004</v>
      </c>
      <c r="X48" s="156">
        <f t="shared" si="53"/>
        <v>0.1777115974942004</v>
      </c>
      <c r="Y48" s="156">
        <f t="shared" si="53"/>
        <v>0.1777115974942004</v>
      </c>
      <c r="Z48" s="156">
        <f t="shared" si="53"/>
        <v>0.1777115974942004</v>
      </c>
      <c r="AA48" s="156">
        <f t="shared" si="53"/>
        <v>0.1777115974942004</v>
      </c>
      <c r="AB48" s="156">
        <f t="shared" si="53"/>
        <v>0.1777115974942004</v>
      </c>
      <c r="AC48" s="156">
        <f t="shared" si="53"/>
        <v>0.1777115974942004</v>
      </c>
      <c r="AD48" s="156">
        <f t="shared" si="53"/>
        <v>0.1777115974942004</v>
      </c>
      <c r="AE48" s="156">
        <f t="shared" si="53"/>
        <v>0.1777115974942004</v>
      </c>
    </row>
    <row r="49" spans="1:110">
      <c r="B49" s="1"/>
    </row>
    <row r="50" spans="1:110">
      <c r="B50" s="1"/>
      <c r="C50" s="160">
        <f>SUM(C39:C48)</f>
        <v>1</v>
      </c>
      <c r="D50" s="160">
        <f>SUM(D39:D48)</f>
        <v>1.0000000000000002</v>
      </c>
      <c r="E50" s="160">
        <f>SUM(E39:E48)</f>
        <v>1</v>
      </c>
      <c r="F50" s="160">
        <f>SUM(F39:F48)</f>
        <v>1</v>
      </c>
      <c r="G50" s="160">
        <f t="shared" ref="G50:K50" si="55">SUM(G39:G48)</f>
        <v>1</v>
      </c>
      <c r="H50" s="160">
        <f t="shared" si="55"/>
        <v>1.0000000000000002</v>
      </c>
      <c r="I50" s="160">
        <f t="shared" si="55"/>
        <v>1.0000000000000002</v>
      </c>
      <c r="J50" s="160">
        <f t="shared" si="55"/>
        <v>1</v>
      </c>
      <c r="K50" s="160">
        <f t="shared" si="55"/>
        <v>1.0000000000000002</v>
      </c>
      <c r="L50" s="160">
        <f t="shared" si="54"/>
        <v>1.0000000000000002</v>
      </c>
      <c r="M50" s="160">
        <f t="shared" si="53"/>
        <v>1.0000000000000002</v>
      </c>
      <c r="N50" s="160">
        <f t="shared" si="53"/>
        <v>1.0000000000000002</v>
      </c>
      <c r="O50" s="160">
        <f t="shared" si="53"/>
        <v>1.0000000000000002</v>
      </c>
      <c r="P50" s="160">
        <f t="shared" si="53"/>
        <v>1.0000000000000002</v>
      </c>
      <c r="Q50" s="160">
        <f t="shared" si="53"/>
        <v>1.0000000000000002</v>
      </c>
      <c r="R50" s="160">
        <f t="shared" si="53"/>
        <v>1.0000000000000002</v>
      </c>
      <c r="S50" s="160">
        <f t="shared" si="53"/>
        <v>1.0000000000000002</v>
      </c>
      <c r="T50" s="160">
        <f t="shared" si="53"/>
        <v>1.0000000000000002</v>
      </c>
      <c r="U50" s="160">
        <f t="shared" si="53"/>
        <v>1.0000000000000002</v>
      </c>
      <c r="V50" s="160">
        <f t="shared" si="53"/>
        <v>1.0000000000000002</v>
      </c>
      <c r="W50" s="160">
        <f t="shared" si="53"/>
        <v>1.0000000000000002</v>
      </c>
      <c r="X50" s="160">
        <f t="shared" si="53"/>
        <v>1.0000000000000002</v>
      </c>
      <c r="Y50" s="160">
        <f t="shared" si="53"/>
        <v>1.0000000000000002</v>
      </c>
      <c r="Z50" s="160">
        <f t="shared" si="53"/>
        <v>1.0000000000000002</v>
      </c>
      <c r="AA50" s="160">
        <f t="shared" si="53"/>
        <v>1.0000000000000002</v>
      </c>
      <c r="AB50" s="160">
        <f t="shared" si="53"/>
        <v>1.0000000000000002</v>
      </c>
      <c r="AC50" s="160">
        <f t="shared" si="53"/>
        <v>1.0000000000000002</v>
      </c>
      <c r="AD50" s="160">
        <f t="shared" si="53"/>
        <v>1.0000000000000002</v>
      </c>
      <c r="AE50" s="160">
        <f t="shared" si="53"/>
        <v>1.0000000000000002</v>
      </c>
    </row>
    <row r="54" spans="1:110" s="166" customFormat="1">
      <c r="A54" s="165" t="s">
        <v>907</v>
      </c>
    </row>
    <row r="55" spans="1:110" ht="29.5">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0.12270142574946891</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0.1259312134985438</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2.4182948381132982E-2</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0.18769915865061723</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0.10207151341327166</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0.43741374030696545</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B4" sqref="B4"/>
    </sheetView>
  </sheetViews>
  <sheetFormatPr defaultColWidth="9.1328125" defaultRowHeight="14.25"/>
  <cols>
    <col min="1" max="1" width="20.86328125" style="92" bestFit="1" customWidth="1"/>
    <col min="2" max="2" width="23.54296875" style="92" bestFit="1" customWidth="1"/>
    <col min="3" max="16384" width="9.1328125" style="92"/>
  </cols>
  <sheetData>
    <row r="1" spans="1:34" ht="29.5">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4.75">
      <c r="A2" s="100" t="s">
        <v>426</v>
      </c>
      <c r="B2" s="91" t="s">
        <v>29</v>
      </c>
      <c r="C2" s="91">
        <f>SUMIFS(calcs!O:O,calcs!A:A,About!B1)</f>
        <v>30527357</v>
      </c>
      <c r="D2" s="91">
        <f>C2</f>
        <v>30527357</v>
      </c>
      <c r="E2" s="91">
        <f t="shared" ref="E2:AH2" si="0">D2</f>
        <v>30527357</v>
      </c>
      <c r="F2" s="91">
        <f t="shared" si="0"/>
        <v>30527357</v>
      </c>
      <c r="G2" s="91">
        <f t="shared" si="0"/>
        <v>30527357</v>
      </c>
      <c r="H2" s="91">
        <f t="shared" si="0"/>
        <v>30527357</v>
      </c>
      <c r="I2" s="91">
        <f t="shared" si="0"/>
        <v>30527357</v>
      </c>
      <c r="J2" s="91">
        <f t="shared" si="0"/>
        <v>30527357</v>
      </c>
      <c r="K2" s="91">
        <f t="shared" si="0"/>
        <v>30527357</v>
      </c>
      <c r="L2" s="91">
        <f t="shared" si="0"/>
        <v>30527357</v>
      </c>
      <c r="M2" s="91">
        <f t="shared" si="0"/>
        <v>30527357</v>
      </c>
      <c r="N2" s="91">
        <f t="shared" si="0"/>
        <v>30527357</v>
      </c>
      <c r="O2" s="91">
        <f t="shared" si="0"/>
        <v>30527357</v>
      </c>
      <c r="P2" s="91">
        <f t="shared" si="0"/>
        <v>30527357</v>
      </c>
      <c r="Q2" s="91">
        <f t="shared" si="0"/>
        <v>30527357</v>
      </c>
      <c r="R2" s="91">
        <f t="shared" si="0"/>
        <v>30527357</v>
      </c>
      <c r="S2" s="91">
        <f t="shared" si="0"/>
        <v>30527357</v>
      </c>
      <c r="T2" s="91">
        <f t="shared" si="0"/>
        <v>30527357</v>
      </c>
      <c r="U2" s="91">
        <f t="shared" si="0"/>
        <v>30527357</v>
      </c>
      <c r="V2" s="91">
        <f t="shared" si="0"/>
        <v>30527357</v>
      </c>
      <c r="W2" s="91">
        <f t="shared" si="0"/>
        <v>30527357</v>
      </c>
      <c r="X2" s="91">
        <f t="shared" si="0"/>
        <v>30527357</v>
      </c>
      <c r="Y2" s="91">
        <f t="shared" si="0"/>
        <v>30527357</v>
      </c>
      <c r="Z2" s="91">
        <f t="shared" si="0"/>
        <v>30527357</v>
      </c>
      <c r="AA2" s="91">
        <f t="shared" si="0"/>
        <v>30527357</v>
      </c>
      <c r="AB2" s="91">
        <f t="shared" si="0"/>
        <v>30527357</v>
      </c>
      <c r="AC2" s="91">
        <f t="shared" si="0"/>
        <v>30527357</v>
      </c>
      <c r="AD2" s="91">
        <f t="shared" si="0"/>
        <v>30527357</v>
      </c>
      <c r="AE2" s="91">
        <f t="shared" si="0"/>
        <v>30527357</v>
      </c>
      <c r="AF2" s="91">
        <f t="shared" si="0"/>
        <v>30527357</v>
      </c>
      <c r="AG2" s="91">
        <f t="shared" si="0"/>
        <v>30527357</v>
      </c>
      <c r="AH2" s="91">
        <f t="shared" si="0"/>
        <v>30527357</v>
      </c>
    </row>
    <row r="3" spans="1:34" ht="14.75">
      <c r="A3" s="10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4.75"/>
  <cols>
    <col min="1" max="1" width="26.1328125" style="2" customWidth="1"/>
    <col min="2" max="32" width="11.54296875" bestFit="1" customWidth="1"/>
  </cols>
  <sheetData>
    <row r="1" spans="1:32" ht="29.5">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0</v>
      </c>
      <c r="C2" s="5">
        <f>SUMIFS(Imports_new!C$10:C$33,Imports_new!$A$10:$A$33,$A2)</f>
        <v>0</v>
      </c>
      <c r="D2" s="5">
        <f>SUMIFS(Imports_new!D$10:D$33,Imports_new!$A$10:$A$33,$A2)</f>
        <v>0</v>
      </c>
      <c r="E2" s="5">
        <f>SUMIFS(Imports_new!E$10:E$33,Imports_new!$A$10:$A$33,$A2)</f>
        <v>0</v>
      </c>
      <c r="F2" s="5">
        <f>SUMIFS(Imports_new!F$10:F$33,Imports_new!$A$10:$A$33,$A2)</f>
        <v>0</v>
      </c>
      <c r="G2" s="5">
        <f>SUMIFS(Imports_new!G$10:G$33,Imports_new!$A$10:$A$33,$A2)</f>
        <v>0</v>
      </c>
      <c r="H2" s="5">
        <f>SUMIFS(Imports_new!H$10:H$33,Imports_new!$A$10:$A$33,$A2)</f>
        <v>0</v>
      </c>
      <c r="I2" s="5">
        <f>SUMIFS(Imports_new!I$10:I$33,Imports_new!$A$10:$A$33,$A2)</f>
        <v>0</v>
      </c>
      <c r="J2" s="5">
        <f>SUMIFS(Imports_new!J$10:J$33,Imports_new!$A$10:$A$33,$A2)</f>
        <v>0</v>
      </c>
      <c r="K2" s="5">
        <f>SUMIFS(Imports_new!K$10:K$33,Imports_new!$A$10:$A$33,$A2)</f>
        <v>0</v>
      </c>
      <c r="L2" s="5">
        <f>SUMIFS(Imports_new!L$10:L$33,Imports_new!$A$10:$A$33,$A2)</f>
        <v>0</v>
      </c>
      <c r="M2" s="5">
        <f>SUMIFS(Imports_new!M$10:M$33,Imports_new!$A$10:$A$33,$A2)</f>
        <v>0</v>
      </c>
      <c r="N2" s="5">
        <f>SUMIFS(Imports_new!N$10:N$33,Imports_new!$A$10:$A$33,$A2)</f>
        <v>0</v>
      </c>
      <c r="O2" s="5">
        <f>SUMIFS(Imports_new!O$10:O$33,Imports_new!$A$10:$A$33,$A2)</f>
        <v>0</v>
      </c>
      <c r="P2" s="5">
        <f>SUMIFS(Imports_new!P$10:P$33,Imports_new!$A$10:$A$33,$A2)</f>
        <v>0</v>
      </c>
      <c r="Q2" s="5">
        <f>SUMIFS(Imports_new!Q$10:Q$33,Imports_new!$A$10:$A$33,$A2)</f>
        <v>0</v>
      </c>
      <c r="R2" s="5">
        <f>SUMIFS(Imports_new!R$10:R$33,Imports_new!$A$10:$A$33,$A2)</f>
        <v>0</v>
      </c>
      <c r="S2" s="5">
        <f>SUMIFS(Imports_new!S$10:S$33,Imports_new!$A$10:$A$33,$A2)</f>
        <v>0</v>
      </c>
      <c r="T2" s="5">
        <f>SUMIFS(Imports_new!T$10:T$33,Imports_new!$A$10:$A$33,$A2)</f>
        <v>0</v>
      </c>
      <c r="U2" s="5">
        <f>SUMIFS(Imports_new!U$10:U$33,Imports_new!$A$10:$A$33,$A2)</f>
        <v>0</v>
      </c>
      <c r="V2" s="5">
        <f>SUMIFS(Imports_new!V$10:V$33,Imports_new!$A$10:$A$33,$A2)</f>
        <v>0</v>
      </c>
      <c r="W2" s="5">
        <f>SUMIFS(Imports_new!W$10:W$33,Imports_new!$A$10:$A$33,$A2)</f>
        <v>0</v>
      </c>
      <c r="X2" s="5">
        <f>SUMIFS(Imports_new!X$10:X$33,Imports_new!$A$10:$A$33,$A2)</f>
        <v>0</v>
      </c>
      <c r="Y2" s="5">
        <f>SUMIFS(Imports_new!Y$10:Y$33,Imports_new!$A$10:$A$33,$A2)</f>
        <v>0</v>
      </c>
      <c r="Z2" s="5">
        <f>SUMIFS(Imports_new!Z$10:Z$33,Imports_new!$A$10:$A$33,$A2)</f>
        <v>0</v>
      </c>
      <c r="AA2" s="5">
        <f>SUMIFS(Imports_new!AA$10:AA$33,Imports_new!$A$10:$A$33,$A2)</f>
        <v>0</v>
      </c>
      <c r="AB2" s="5">
        <f>SUMIFS(Imports_new!AB$10:AB$33,Imports_new!$A$10:$A$33,$A2)</f>
        <v>0</v>
      </c>
      <c r="AC2" s="5">
        <f>SUMIFS(Imports_new!AC$10:AC$33,Imports_new!$A$10:$A$33,$A2)</f>
        <v>0</v>
      </c>
      <c r="AD2" s="5">
        <f>SUMIFS(Imports_new!AD$10:AD$33,Imports_new!$A$10:$A$33,$A2)</f>
        <v>0</v>
      </c>
      <c r="AE2" s="5">
        <f>SUMIFS(Imports_new!AE$10:AE$33,Imports_new!$A$10:$A$33,$A2)</f>
        <v>0</v>
      </c>
      <c r="AF2" s="5">
        <f>SUMIFS(Imports_new!AF$10:AF$33,Imports_new!$A$10:$A$33,$A2)</f>
        <v>0</v>
      </c>
    </row>
    <row r="3" spans="1:32">
      <c r="A3" s="2" t="s">
        <v>346</v>
      </c>
      <c r="B3" s="5">
        <f>SUMIFS(Imports_new!B$10:B$33,Imports_new!$A$10:$A$33,$A3)</f>
        <v>0</v>
      </c>
      <c r="C3" s="5">
        <f>SUMIFS(Imports_new!C$10:C$33,Imports_new!$A$10:$A$33,$A3)</f>
        <v>0</v>
      </c>
      <c r="D3" s="5">
        <f>SUMIFS(Imports_new!D$10:D$33,Imports_new!$A$10:$A$33,$A3)</f>
        <v>0</v>
      </c>
      <c r="E3" s="5">
        <f>SUMIFS(Imports_new!E$10:E$33,Imports_new!$A$10:$A$33,$A3)</f>
        <v>0</v>
      </c>
      <c r="F3" s="5">
        <f>SUMIFS(Imports_new!F$10:F$33,Imports_new!$A$10:$A$33,$A3)</f>
        <v>0</v>
      </c>
      <c r="G3" s="5">
        <f>SUMIFS(Imports_new!G$10:G$33,Imports_new!$A$10:$A$33,$A3)</f>
        <v>0</v>
      </c>
      <c r="H3" s="5">
        <f>SUMIFS(Imports_new!H$10:H$33,Imports_new!$A$10:$A$33,$A3)</f>
        <v>0</v>
      </c>
      <c r="I3" s="5">
        <f>SUMIFS(Imports_new!I$10:I$33,Imports_new!$A$10:$A$33,$A3)</f>
        <v>0</v>
      </c>
      <c r="J3" s="5">
        <f>SUMIFS(Imports_new!J$10:J$33,Imports_new!$A$10:$A$33,$A3)</f>
        <v>0</v>
      </c>
      <c r="K3" s="5">
        <f>SUMIFS(Imports_new!K$10:K$33,Imports_new!$A$10:$A$33,$A3)</f>
        <v>0</v>
      </c>
      <c r="L3" s="5">
        <f>SUMIFS(Imports_new!L$10:L$33,Imports_new!$A$10:$A$33,$A3)</f>
        <v>0</v>
      </c>
      <c r="M3" s="5">
        <f>SUMIFS(Imports_new!M$10:M$33,Imports_new!$A$10:$A$33,$A3)</f>
        <v>0</v>
      </c>
      <c r="N3" s="5">
        <f>SUMIFS(Imports_new!N$10:N$33,Imports_new!$A$10:$A$33,$A3)</f>
        <v>0</v>
      </c>
      <c r="O3" s="5">
        <f>SUMIFS(Imports_new!O$10:O$33,Imports_new!$A$10:$A$33,$A3)</f>
        <v>0</v>
      </c>
      <c r="P3" s="5">
        <f>SUMIFS(Imports_new!P$10:P$33,Imports_new!$A$10:$A$33,$A3)</f>
        <v>0</v>
      </c>
      <c r="Q3" s="5">
        <f>SUMIFS(Imports_new!Q$10:Q$33,Imports_new!$A$10:$A$33,$A3)</f>
        <v>0</v>
      </c>
      <c r="R3" s="5">
        <f>SUMIFS(Imports_new!R$10:R$33,Imports_new!$A$10:$A$33,$A3)</f>
        <v>0</v>
      </c>
      <c r="S3" s="5">
        <f>SUMIFS(Imports_new!S$10:S$33,Imports_new!$A$10:$A$33,$A3)</f>
        <v>0</v>
      </c>
      <c r="T3" s="5">
        <f>SUMIFS(Imports_new!T$10:T$33,Imports_new!$A$10:$A$33,$A3)</f>
        <v>0</v>
      </c>
      <c r="U3" s="5">
        <f>SUMIFS(Imports_new!U$10:U$33,Imports_new!$A$10:$A$33,$A3)</f>
        <v>0</v>
      </c>
      <c r="V3" s="5">
        <f>SUMIFS(Imports_new!V$10:V$33,Imports_new!$A$10:$A$33,$A3)</f>
        <v>0</v>
      </c>
      <c r="W3" s="5">
        <f>SUMIFS(Imports_new!W$10:W$33,Imports_new!$A$10:$A$33,$A3)</f>
        <v>0</v>
      </c>
      <c r="X3" s="5">
        <f>SUMIFS(Imports_new!X$10:X$33,Imports_new!$A$10:$A$33,$A3)</f>
        <v>0</v>
      </c>
      <c r="Y3" s="5">
        <f>SUMIFS(Imports_new!Y$10:Y$33,Imports_new!$A$10:$A$33,$A3)</f>
        <v>0</v>
      </c>
      <c r="Z3" s="5">
        <f>SUMIFS(Imports_new!Z$10:Z$33,Imports_new!$A$10:$A$33,$A3)</f>
        <v>0</v>
      </c>
      <c r="AA3" s="5">
        <f>SUMIFS(Imports_new!AA$10:AA$33,Imports_new!$A$10:$A$33,$A3)</f>
        <v>0</v>
      </c>
      <c r="AB3" s="5">
        <f>SUMIFS(Imports_new!AB$10:AB$33,Imports_new!$A$10:$A$33,$A3)</f>
        <v>0</v>
      </c>
      <c r="AC3" s="5">
        <f>SUMIFS(Imports_new!AC$10:AC$33,Imports_new!$A$10:$A$33,$A3)</f>
        <v>0</v>
      </c>
      <c r="AD3" s="5">
        <f>SUMIFS(Imports_new!AD$10:AD$33,Imports_new!$A$10:$A$33,$A3)</f>
        <v>0</v>
      </c>
      <c r="AE3" s="5">
        <f>SUMIFS(Imports_new!AE$10:AE$33,Imports_new!$A$10:$A$33,$A3)</f>
        <v>0</v>
      </c>
      <c r="AF3" s="5">
        <f>SUMIFS(Imports_new!AF$10:AF$33,Imports_new!$A$10:$A$33,$A3)</f>
        <v>0</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0</v>
      </c>
      <c r="C5" s="5">
        <f>SUMIFS(Imports_new!C$10:C$33,Imports_new!$A$10:$A$33,$A5)</f>
        <v>0</v>
      </c>
      <c r="D5" s="5">
        <f>SUMIFS(Imports_new!D$10:D$33,Imports_new!$A$10:$A$33,$A5)</f>
        <v>0</v>
      </c>
      <c r="E5" s="5">
        <f>SUMIFS(Imports_new!E$10:E$33,Imports_new!$A$10:$A$33,$A5)</f>
        <v>0</v>
      </c>
      <c r="F5" s="5">
        <f>SUMIFS(Imports_new!F$10:F$33,Imports_new!$A$10:$A$33,$A5)</f>
        <v>0</v>
      </c>
      <c r="G5" s="5">
        <f>SUMIFS(Imports_new!G$10:G$33,Imports_new!$A$10:$A$33,$A5)</f>
        <v>0</v>
      </c>
      <c r="H5" s="5">
        <f>SUMIFS(Imports_new!H$10:H$33,Imports_new!$A$10:$A$33,$A5)</f>
        <v>0</v>
      </c>
      <c r="I5" s="5">
        <f>SUMIFS(Imports_new!I$10:I$33,Imports_new!$A$10:$A$33,$A5)</f>
        <v>0</v>
      </c>
      <c r="J5" s="5">
        <f>SUMIFS(Imports_new!J$10:J$33,Imports_new!$A$10:$A$33,$A5)</f>
        <v>0</v>
      </c>
      <c r="K5" s="5">
        <f>SUMIFS(Imports_new!K$10:K$33,Imports_new!$A$10:$A$33,$A5)</f>
        <v>0</v>
      </c>
      <c r="L5" s="5">
        <f>SUMIFS(Imports_new!L$10:L$33,Imports_new!$A$10:$A$33,$A5)</f>
        <v>0</v>
      </c>
      <c r="M5" s="5">
        <f>SUMIFS(Imports_new!M$10:M$33,Imports_new!$A$10:$A$33,$A5)</f>
        <v>0</v>
      </c>
      <c r="N5" s="5">
        <f>SUMIFS(Imports_new!N$10:N$33,Imports_new!$A$10:$A$33,$A5)</f>
        <v>0</v>
      </c>
      <c r="O5" s="5">
        <f>SUMIFS(Imports_new!O$10:O$33,Imports_new!$A$10:$A$33,$A5)</f>
        <v>0</v>
      </c>
      <c r="P5" s="5">
        <f>SUMIFS(Imports_new!P$10:P$33,Imports_new!$A$10:$A$33,$A5)</f>
        <v>0</v>
      </c>
      <c r="Q5" s="5">
        <f>SUMIFS(Imports_new!Q$10:Q$33,Imports_new!$A$10:$A$33,$A5)</f>
        <v>0</v>
      </c>
      <c r="R5" s="5">
        <f>SUMIFS(Imports_new!R$10:R$33,Imports_new!$A$10:$A$33,$A5)</f>
        <v>0</v>
      </c>
      <c r="S5" s="5">
        <f>SUMIFS(Imports_new!S$10:S$33,Imports_new!$A$10:$A$33,$A5)</f>
        <v>0</v>
      </c>
      <c r="T5" s="5">
        <f>SUMIFS(Imports_new!T$10:T$33,Imports_new!$A$10:$A$33,$A5)</f>
        <v>0</v>
      </c>
      <c r="U5" s="5">
        <f>SUMIFS(Imports_new!U$10:U$33,Imports_new!$A$10:$A$33,$A5)</f>
        <v>0</v>
      </c>
      <c r="V5" s="5">
        <f>SUMIFS(Imports_new!V$10:V$33,Imports_new!$A$10:$A$33,$A5)</f>
        <v>0</v>
      </c>
      <c r="W5" s="5">
        <f>SUMIFS(Imports_new!W$10:W$33,Imports_new!$A$10:$A$33,$A5)</f>
        <v>0</v>
      </c>
      <c r="X5" s="5">
        <f>SUMIFS(Imports_new!X$10:X$33,Imports_new!$A$10:$A$33,$A5)</f>
        <v>0</v>
      </c>
      <c r="Y5" s="5">
        <f>SUMIFS(Imports_new!Y$10:Y$33,Imports_new!$A$10:$A$33,$A5)</f>
        <v>0</v>
      </c>
      <c r="Z5" s="5">
        <f>SUMIFS(Imports_new!Z$10:Z$33,Imports_new!$A$10:$A$33,$A5)</f>
        <v>0</v>
      </c>
      <c r="AA5" s="5">
        <f>SUMIFS(Imports_new!AA$10:AA$33,Imports_new!$A$10:$A$33,$A5)</f>
        <v>0</v>
      </c>
      <c r="AB5" s="5">
        <f>SUMIFS(Imports_new!AB$10:AB$33,Imports_new!$A$10:$A$33,$A5)</f>
        <v>0</v>
      </c>
      <c r="AC5" s="5">
        <f>SUMIFS(Imports_new!AC$10:AC$33,Imports_new!$A$10:$A$33,$A5)</f>
        <v>0</v>
      </c>
      <c r="AD5" s="5">
        <f>SUMIFS(Imports_new!AD$10:AD$33,Imports_new!$A$10:$A$33,$A5)</f>
        <v>0</v>
      </c>
      <c r="AE5" s="5">
        <f>SUMIFS(Imports_new!AE$10:AE$33,Imports_new!$A$10:$A$33,$A5)</f>
        <v>0</v>
      </c>
      <c r="AF5" s="5">
        <f>SUMIFS(Imports_new!AF$10:AF$33,Imports_new!$A$10:$A$33,$A5)</f>
        <v>0</v>
      </c>
    </row>
    <row r="6" spans="1:32">
      <c r="A6" s="2" t="s">
        <v>101</v>
      </c>
      <c r="B6" s="5">
        <f>SUMIFS(Imports_new!B$10:B$33,Imports_new!$A$10:$A$33,$A6)</f>
        <v>0</v>
      </c>
      <c r="C6" s="5">
        <f>SUMIFS(Imports_new!C$10:C$33,Imports_new!$A$10:$A$33,$A6)</f>
        <v>0</v>
      </c>
      <c r="D6" s="5">
        <f>SUMIFS(Imports_new!D$10:D$33,Imports_new!$A$10:$A$33,$A6)</f>
        <v>0</v>
      </c>
      <c r="E6" s="5">
        <f>SUMIFS(Imports_new!E$10:E$33,Imports_new!$A$10:$A$33,$A6)</f>
        <v>0</v>
      </c>
      <c r="F6" s="5">
        <f>SUMIFS(Imports_new!F$10:F$33,Imports_new!$A$10:$A$33,$A6)</f>
        <v>0</v>
      </c>
      <c r="G6" s="5">
        <f>SUMIFS(Imports_new!G$10:G$33,Imports_new!$A$10:$A$33,$A6)</f>
        <v>0</v>
      </c>
      <c r="H6" s="5">
        <f>SUMIFS(Imports_new!H$10:H$33,Imports_new!$A$10:$A$33,$A6)</f>
        <v>0</v>
      </c>
      <c r="I6" s="5">
        <f>SUMIFS(Imports_new!I$10:I$33,Imports_new!$A$10:$A$33,$A6)</f>
        <v>0</v>
      </c>
      <c r="J6" s="5">
        <f>SUMIFS(Imports_new!J$10:J$33,Imports_new!$A$10:$A$33,$A6)</f>
        <v>0</v>
      </c>
      <c r="K6" s="5">
        <f>SUMIFS(Imports_new!K$10:K$33,Imports_new!$A$10:$A$33,$A6)</f>
        <v>0</v>
      </c>
      <c r="L6" s="5">
        <f>SUMIFS(Imports_new!L$10:L$33,Imports_new!$A$10:$A$33,$A6)</f>
        <v>0</v>
      </c>
      <c r="M6" s="5">
        <f>SUMIFS(Imports_new!M$10:M$33,Imports_new!$A$10:$A$33,$A6)</f>
        <v>0</v>
      </c>
      <c r="N6" s="5">
        <f>SUMIFS(Imports_new!N$10:N$33,Imports_new!$A$10:$A$33,$A6)</f>
        <v>0</v>
      </c>
      <c r="O6" s="5">
        <f>SUMIFS(Imports_new!O$10:O$33,Imports_new!$A$10:$A$33,$A6)</f>
        <v>0</v>
      </c>
      <c r="P6" s="5">
        <f>SUMIFS(Imports_new!P$10:P$33,Imports_new!$A$10:$A$33,$A6)</f>
        <v>0</v>
      </c>
      <c r="Q6" s="5">
        <f>SUMIFS(Imports_new!Q$10:Q$33,Imports_new!$A$10:$A$33,$A6)</f>
        <v>0</v>
      </c>
      <c r="R6" s="5">
        <f>SUMIFS(Imports_new!R$10:R$33,Imports_new!$A$10:$A$33,$A6)</f>
        <v>0</v>
      </c>
      <c r="S6" s="5">
        <f>SUMIFS(Imports_new!S$10:S$33,Imports_new!$A$10:$A$33,$A6)</f>
        <v>0</v>
      </c>
      <c r="T6" s="5">
        <f>SUMIFS(Imports_new!T$10:T$33,Imports_new!$A$10:$A$33,$A6)</f>
        <v>0</v>
      </c>
      <c r="U6" s="5">
        <f>SUMIFS(Imports_new!U$10:U$33,Imports_new!$A$10:$A$33,$A6)</f>
        <v>0</v>
      </c>
      <c r="V6" s="5">
        <f>SUMIFS(Imports_new!V$10:V$33,Imports_new!$A$10:$A$33,$A6)</f>
        <v>0</v>
      </c>
      <c r="W6" s="5">
        <f>SUMIFS(Imports_new!W$10:W$33,Imports_new!$A$10:$A$33,$A6)</f>
        <v>0</v>
      </c>
      <c r="X6" s="5">
        <f>SUMIFS(Imports_new!X$10:X$33,Imports_new!$A$10:$A$33,$A6)</f>
        <v>0</v>
      </c>
      <c r="Y6" s="5">
        <f>SUMIFS(Imports_new!Y$10:Y$33,Imports_new!$A$10:$A$33,$A6)</f>
        <v>0</v>
      </c>
      <c r="Z6" s="5">
        <f>SUMIFS(Imports_new!Z$10:Z$33,Imports_new!$A$10:$A$33,$A6)</f>
        <v>0</v>
      </c>
      <c r="AA6" s="5">
        <f>SUMIFS(Imports_new!AA$10:AA$33,Imports_new!$A$10:$A$33,$A6)</f>
        <v>0</v>
      </c>
      <c r="AB6" s="5">
        <f>SUMIFS(Imports_new!AB$10:AB$33,Imports_new!$A$10:$A$33,$A6)</f>
        <v>0</v>
      </c>
      <c r="AC6" s="5">
        <f>SUMIFS(Imports_new!AC$10:AC$33,Imports_new!$A$10:$A$33,$A6)</f>
        <v>0</v>
      </c>
      <c r="AD6" s="5">
        <f>SUMIFS(Imports_new!AD$10:AD$33,Imports_new!$A$10:$A$33,$A6)</f>
        <v>0</v>
      </c>
      <c r="AE6" s="5">
        <f>SUMIFS(Imports_new!AE$10:AE$33,Imports_new!$A$10:$A$33,$A6)</f>
        <v>0</v>
      </c>
      <c r="AF6" s="5">
        <f>SUMIFS(Imports_new!AF$10:AF$33,Imports_new!$A$10:$A$33,$A6)</f>
        <v>0</v>
      </c>
    </row>
    <row r="7" spans="1:32">
      <c r="A7" s="2" t="s">
        <v>100</v>
      </c>
      <c r="B7" s="5">
        <f>SUMIFS(Imports_new!B$10:B$33,Imports_new!$A$10:$A$33,$A7)</f>
        <v>0</v>
      </c>
      <c r="C7" s="5">
        <f>SUMIFS(Imports_new!C$10:C$33,Imports_new!$A$10:$A$33,$A7)</f>
        <v>0</v>
      </c>
      <c r="D7" s="5">
        <f>SUMIFS(Imports_new!D$10:D$33,Imports_new!$A$10:$A$33,$A7)</f>
        <v>0</v>
      </c>
      <c r="E7" s="5">
        <f>SUMIFS(Imports_new!E$10:E$33,Imports_new!$A$10:$A$33,$A7)</f>
        <v>0</v>
      </c>
      <c r="F7" s="5">
        <f>SUMIFS(Imports_new!F$10:F$33,Imports_new!$A$10:$A$33,$A7)</f>
        <v>0</v>
      </c>
      <c r="G7" s="5">
        <f>SUMIFS(Imports_new!G$10:G$33,Imports_new!$A$10:$A$33,$A7)</f>
        <v>0</v>
      </c>
      <c r="H7" s="5">
        <f>SUMIFS(Imports_new!H$10:H$33,Imports_new!$A$10:$A$33,$A7)</f>
        <v>0</v>
      </c>
      <c r="I7" s="5">
        <f>SUMIFS(Imports_new!I$10:I$33,Imports_new!$A$10:$A$33,$A7)</f>
        <v>0</v>
      </c>
      <c r="J7" s="5">
        <f>SUMIFS(Imports_new!J$10:J$33,Imports_new!$A$10:$A$33,$A7)</f>
        <v>0</v>
      </c>
      <c r="K7" s="5">
        <f>SUMIFS(Imports_new!K$10:K$33,Imports_new!$A$10:$A$33,$A7)</f>
        <v>0</v>
      </c>
      <c r="L7" s="5">
        <f>SUMIFS(Imports_new!L$10:L$33,Imports_new!$A$10:$A$33,$A7)</f>
        <v>0</v>
      </c>
      <c r="M7" s="5">
        <f>SUMIFS(Imports_new!M$10:M$33,Imports_new!$A$10:$A$33,$A7)</f>
        <v>0</v>
      </c>
      <c r="N7" s="5">
        <f>SUMIFS(Imports_new!N$10:N$33,Imports_new!$A$10:$A$33,$A7)</f>
        <v>0</v>
      </c>
      <c r="O7" s="5">
        <f>SUMIFS(Imports_new!O$10:O$33,Imports_new!$A$10:$A$33,$A7)</f>
        <v>0</v>
      </c>
      <c r="P7" s="5">
        <f>SUMIFS(Imports_new!P$10:P$33,Imports_new!$A$10:$A$33,$A7)</f>
        <v>0</v>
      </c>
      <c r="Q7" s="5">
        <f>SUMIFS(Imports_new!Q$10:Q$33,Imports_new!$A$10:$A$33,$A7)</f>
        <v>0</v>
      </c>
      <c r="R7" s="5">
        <f>SUMIFS(Imports_new!R$10:R$33,Imports_new!$A$10:$A$33,$A7)</f>
        <v>0</v>
      </c>
      <c r="S7" s="5">
        <f>SUMIFS(Imports_new!S$10:S$33,Imports_new!$A$10:$A$33,$A7)</f>
        <v>0</v>
      </c>
      <c r="T7" s="5">
        <f>SUMIFS(Imports_new!T$10:T$33,Imports_new!$A$10:$A$33,$A7)</f>
        <v>0</v>
      </c>
      <c r="U7" s="5">
        <f>SUMIFS(Imports_new!U$10:U$33,Imports_new!$A$10:$A$33,$A7)</f>
        <v>0</v>
      </c>
      <c r="V7" s="5">
        <f>SUMIFS(Imports_new!V$10:V$33,Imports_new!$A$10:$A$33,$A7)</f>
        <v>0</v>
      </c>
      <c r="W7" s="5">
        <f>SUMIFS(Imports_new!W$10:W$33,Imports_new!$A$10:$A$33,$A7)</f>
        <v>0</v>
      </c>
      <c r="X7" s="5">
        <f>SUMIFS(Imports_new!X$10:X$33,Imports_new!$A$10:$A$33,$A7)</f>
        <v>0</v>
      </c>
      <c r="Y7" s="5">
        <f>SUMIFS(Imports_new!Y$10:Y$33,Imports_new!$A$10:$A$33,$A7)</f>
        <v>0</v>
      </c>
      <c r="Z7" s="5">
        <f>SUMIFS(Imports_new!Z$10:Z$33,Imports_new!$A$10:$A$33,$A7)</f>
        <v>0</v>
      </c>
      <c r="AA7" s="5">
        <f>SUMIFS(Imports_new!AA$10:AA$33,Imports_new!$A$10:$A$33,$A7)</f>
        <v>0</v>
      </c>
      <c r="AB7" s="5">
        <f>SUMIFS(Imports_new!AB$10:AB$33,Imports_new!$A$10:$A$33,$A7)</f>
        <v>0</v>
      </c>
      <c r="AC7" s="5">
        <f>SUMIFS(Imports_new!AC$10:AC$33,Imports_new!$A$10:$A$33,$A7)</f>
        <v>0</v>
      </c>
      <c r="AD7" s="5">
        <f>SUMIFS(Imports_new!AD$10:AD$33,Imports_new!$A$10:$A$33,$A7)</f>
        <v>0</v>
      </c>
      <c r="AE7" s="5">
        <f>SUMIFS(Imports_new!AE$10:AE$33,Imports_new!$A$10:$A$33,$A7)</f>
        <v>0</v>
      </c>
      <c r="AF7" s="5">
        <f>SUMIFS(Imports_new!AF$10:AF$33,Imports_new!$A$10:$A$33,$A7)</f>
        <v>0</v>
      </c>
    </row>
    <row r="8" spans="1:32">
      <c r="A8" s="2" t="s">
        <v>102</v>
      </c>
      <c r="B8" s="5">
        <f>SUMIFS(Imports_new!B$10:B$33,Imports_new!$A$10:$A$33,$A8)</f>
        <v>0</v>
      </c>
      <c r="C8" s="5">
        <f>SUMIFS(Imports_new!C$10:C$33,Imports_new!$A$10:$A$33,$A8)</f>
        <v>0</v>
      </c>
      <c r="D8" s="5">
        <f>SUMIFS(Imports_new!D$10:D$33,Imports_new!$A$10:$A$33,$A8)</f>
        <v>0</v>
      </c>
      <c r="E8" s="5">
        <f>SUMIFS(Imports_new!E$10:E$33,Imports_new!$A$10:$A$33,$A8)</f>
        <v>0</v>
      </c>
      <c r="F8" s="5">
        <f>SUMIFS(Imports_new!F$10:F$33,Imports_new!$A$10:$A$33,$A8)</f>
        <v>0</v>
      </c>
      <c r="G8" s="5">
        <f>SUMIFS(Imports_new!G$10:G$33,Imports_new!$A$10:$A$33,$A8)</f>
        <v>0</v>
      </c>
      <c r="H8" s="5">
        <f>SUMIFS(Imports_new!H$10:H$33,Imports_new!$A$10:$A$33,$A8)</f>
        <v>0</v>
      </c>
      <c r="I8" s="5">
        <f>SUMIFS(Imports_new!I$10:I$33,Imports_new!$A$10:$A$33,$A8)</f>
        <v>0</v>
      </c>
      <c r="J8" s="5">
        <f>SUMIFS(Imports_new!J$10:J$33,Imports_new!$A$10:$A$33,$A8)</f>
        <v>0</v>
      </c>
      <c r="K8" s="5">
        <f>SUMIFS(Imports_new!K$10:K$33,Imports_new!$A$10:$A$33,$A8)</f>
        <v>0</v>
      </c>
      <c r="L8" s="5">
        <f>SUMIFS(Imports_new!L$10:L$33,Imports_new!$A$10:$A$33,$A8)</f>
        <v>0</v>
      </c>
      <c r="M8" s="5">
        <f>SUMIFS(Imports_new!M$10:M$33,Imports_new!$A$10:$A$33,$A8)</f>
        <v>0</v>
      </c>
      <c r="N8" s="5">
        <f>SUMIFS(Imports_new!N$10:N$33,Imports_new!$A$10:$A$33,$A8)</f>
        <v>0</v>
      </c>
      <c r="O8" s="5">
        <f>SUMIFS(Imports_new!O$10:O$33,Imports_new!$A$10:$A$33,$A8)</f>
        <v>0</v>
      </c>
      <c r="P8" s="5">
        <f>SUMIFS(Imports_new!P$10:P$33,Imports_new!$A$10:$A$33,$A8)</f>
        <v>0</v>
      </c>
      <c r="Q8" s="5">
        <f>SUMIFS(Imports_new!Q$10:Q$33,Imports_new!$A$10:$A$33,$A8)</f>
        <v>0</v>
      </c>
      <c r="R8" s="5">
        <f>SUMIFS(Imports_new!R$10:R$33,Imports_new!$A$10:$A$33,$A8)</f>
        <v>0</v>
      </c>
      <c r="S8" s="5">
        <f>SUMIFS(Imports_new!S$10:S$33,Imports_new!$A$10:$A$33,$A8)</f>
        <v>0</v>
      </c>
      <c r="T8" s="5">
        <f>SUMIFS(Imports_new!T$10:T$33,Imports_new!$A$10:$A$33,$A8)</f>
        <v>0</v>
      </c>
      <c r="U8" s="5">
        <f>SUMIFS(Imports_new!U$10:U$33,Imports_new!$A$10:$A$33,$A8)</f>
        <v>0</v>
      </c>
      <c r="V8" s="5">
        <f>SUMIFS(Imports_new!V$10:V$33,Imports_new!$A$10:$A$33,$A8)</f>
        <v>0</v>
      </c>
      <c r="W8" s="5">
        <f>SUMIFS(Imports_new!W$10:W$33,Imports_new!$A$10:$A$33,$A8)</f>
        <v>0</v>
      </c>
      <c r="X8" s="5">
        <f>SUMIFS(Imports_new!X$10:X$33,Imports_new!$A$10:$A$33,$A8)</f>
        <v>0</v>
      </c>
      <c r="Y8" s="5">
        <f>SUMIFS(Imports_new!Y$10:Y$33,Imports_new!$A$10:$A$33,$A8)</f>
        <v>0</v>
      </c>
      <c r="Z8" s="5">
        <f>SUMIFS(Imports_new!Z$10:Z$33,Imports_new!$A$10:$A$33,$A8)</f>
        <v>0</v>
      </c>
      <c r="AA8" s="5">
        <f>SUMIFS(Imports_new!AA$10:AA$33,Imports_new!$A$10:$A$33,$A8)</f>
        <v>0</v>
      </c>
      <c r="AB8" s="5">
        <f>SUMIFS(Imports_new!AB$10:AB$33,Imports_new!$A$10:$A$33,$A8)</f>
        <v>0</v>
      </c>
      <c r="AC8" s="5">
        <f>SUMIFS(Imports_new!AC$10:AC$33,Imports_new!$A$10:$A$33,$A8)</f>
        <v>0</v>
      </c>
      <c r="AD8" s="5">
        <f>SUMIFS(Imports_new!AD$10:AD$33,Imports_new!$A$10:$A$33,$A8)</f>
        <v>0</v>
      </c>
      <c r="AE8" s="5">
        <f>SUMIFS(Imports_new!AE$10:AE$33,Imports_new!$A$10:$A$33,$A8)</f>
        <v>0</v>
      </c>
      <c r="AF8" s="5">
        <f>SUMIFS(Imports_new!AF$10:AF$33,Imports_new!$A$10:$A$33,$A8)</f>
        <v>0</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0</v>
      </c>
      <c r="C10" s="5">
        <f>SUMIFS(Imports_new!C$10:C$33,Imports_new!$A$10:$A$33,$A10)</f>
        <v>0</v>
      </c>
      <c r="D10" s="5">
        <f>SUMIFS(Imports_new!D$10:D$33,Imports_new!$A$10:$A$33,$A10)</f>
        <v>0</v>
      </c>
      <c r="E10" s="5">
        <f>SUMIFS(Imports_new!E$10:E$33,Imports_new!$A$10:$A$33,$A10)</f>
        <v>0</v>
      </c>
      <c r="F10" s="5">
        <f>SUMIFS(Imports_new!F$10:F$33,Imports_new!$A$10:$A$33,$A10)</f>
        <v>0</v>
      </c>
      <c r="G10" s="5">
        <f>SUMIFS(Imports_new!G$10:G$33,Imports_new!$A$10:$A$33,$A10)</f>
        <v>0</v>
      </c>
      <c r="H10" s="5">
        <f>SUMIFS(Imports_new!H$10:H$33,Imports_new!$A$10:$A$33,$A10)</f>
        <v>0</v>
      </c>
      <c r="I10" s="5">
        <f>SUMIFS(Imports_new!I$10:I$33,Imports_new!$A$10:$A$33,$A10)</f>
        <v>0</v>
      </c>
      <c r="J10" s="5">
        <f>SUMIFS(Imports_new!J$10:J$33,Imports_new!$A$10:$A$33,$A10)</f>
        <v>0</v>
      </c>
      <c r="K10" s="5">
        <f>SUMIFS(Imports_new!K$10:K$33,Imports_new!$A$10:$A$33,$A10)</f>
        <v>0</v>
      </c>
      <c r="L10" s="5">
        <f>SUMIFS(Imports_new!L$10:L$33,Imports_new!$A$10:$A$33,$A10)</f>
        <v>0</v>
      </c>
      <c r="M10" s="5">
        <f>SUMIFS(Imports_new!M$10:M$33,Imports_new!$A$10:$A$33,$A10)</f>
        <v>0</v>
      </c>
      <c r="N10" s="5">
        <f>SUMIFS(Imports_new!N$10:N$33,Imports_new!$A$10:$A$33,$A10)</f>
        <v>0</v>
      </c>
      <c r="O10" s="5">
        <f>SUMIFS(Imports_new!O$10:O$33,Imports_new!$A$10:$A$33,$A10)</f>
        <v>0</v>
      </c>
      <c r="P10" s="5">
        <f>SUMIFS(Imports_new!P$10:P$33,Imports_new!$A$10:$A$33,$A10)</f>
        <v>0</v>
      </c>
      <c r="Q10" s="5">
        <f>SUMIFS(Imports_new!Q$10:Q$33,Imports_new!$A$10:$A$33,$A10)</f>
        <v>0</v>
      </c>
      <c r="R10" s="5">
        <f>SUMIFS(Imports_new!R$10:R$33,Imports_new!$A$10:$A$33,$A10)</f>
        <v>0</v>
      </c>
      <c r="S10" s="5">
        <f>SUMIFS(Imports_new!S$10:S$33,Imports_new!$A$10:$A$33,$A10)</f>
        <v>0</v>
      </c>
      <c r="T10" s="5">
        <f>SUMIFS(Imports_new!T$10:T$33,Imports_new!$A$10:$A$33,$A10)</f>
        <v>0</v>
      </c>
      <c r="U10" s="5">
        <f>SUMIFS(Imports_new!U$10:U$33,Imports_new!$A$10:$A$33,$A10)</f>
        <v>0</v>
      </c>
      <c r="V10" s="5">
        <f>SUMIFS(Imports_new!V$10:V$33,Imports_new!$A$10:$A$33,$A10)</f>
        <v>0</v>
      </c>
      <c r="W10" s="5">
        <f>SUMIFS(Imports_new!W$10:W$33,Imports_new!$A$10:$A$33,$A10)</f>
        <v>0</v>
      </c>
      <c r="X10" s="5">
        <f>SUMIFS(Imports_new!X$10:X$33,Imports_new!$A$10:$A$33,$A10)</f>
        <v>0</v>
      </c>
      <c r="Y10" s="5">
        <f>SUMIFS(Imports_new!Y$10:Y$33,Imports_new!$A$10:$A$33,$A10)</f>
        <v>0</v>
      </c>
      <c r="Z10" s="5">
        <f>SUMIFS(Imports_new!Z$10:Z$33,Imports_new!$A$10:$A$33,$A10)</f>
        <v>0</v>
      </c>
      <c r="AA10" s="5">
        <f>SUMIFS(Imports_new!AA$10:AA$33,Imports_new!$A$10:$A$33,$A10)</f>
        <v>0</v>
      </c>
      <c r="AB10" s="5">
        <f>SUMIFS(Imports_new!AB$10:AB$33,Imports_new!$A$10:$A$33,$A10)</f>
        <v>0</v>
      </c>
      <c r="AC10" s="5">
        <f>SUMIFS(Imports_new!AC$10:AC$33,Imports_new!$A$10:$A$33,$A10)</f>
        <v>0</v>
      </c>
      <c r="AD10" s="5">
        <f>SUMIFS(Imports_new!AD$10:AD$33,Imports_new!$A$10:$A$33,$A10)</f>
        <v>0</v>
      </c>
      <c r="AE10" s="5">
        <f>SUMIFS(Imports_new!AE$10:AE$33,Imports_new!$A$10:$A$33,$A10)</f>
        <v>0</v>
      </c>
      <c r="AF10" s="5">
        <f>SUMIFS(Imports_new!AF$10:AF$33,Imports_new!$A$10:$A$33,$A10)</f>
        <v>0</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0</v>
      </c>
      <c r="C12" s="5">
        <f>SUMIFS(Imports_new!C$10:C$33,Imports_new!$A$10:$A$33,$A12)</f>
        <v>0</v>
      </c>
      <c r="D12" s="5">
        <f>SUMIFS(Imports_new!D$10:D$33,Imports_new!$A$10:$A$33,$A12)</f>
        <v>0</v>
      </c>
      <c r="E12" s="5">
        <f>SUMIFS(Imports_new!E$10:E$33,Imports_new!$A$10:$A$33,$A12)</f>
        <v>0</v>
      </c>
      <c r="F12" s="5">
        <f>SUMIFS(Imports_new!F$10:F$33,Imports_new!$A$10:$A$33,$A12)</f>
        <v>0</v>
      </c>
      <c r="G12" s="5">
        <f>SUMIFS(Imports_new!G$10:G$33,Imports_new!$A$10:$A$33,$A12)</f>
        <v>0</v>
      </c>
      <c r="H12" s="5">
        <f>SUMIFS(Imports_new!H$10:H$33,Imports_new!$A$10:$A$33,$A12)</f>
        <v>0</v>
      </c>
      <c r="I12" s="5">
        <f>SUMIFS(Imports_new!I$10:I$33,Imports_new!$A$10:$A$33,$A12)</f>
        <v>0</v>
      </c>
      <c r="J12" s="5">
        <f>SUMIFS(Imports_new!J$10:J$33,Imports_new!$A$10:$A$33,$A12)</f>
        <v>0</v>
      </c>
      <c r="K12" s="5">
        <f>SUMIFS(Imports_new!K$10:K$33,Imports_new!$A$10:$A$33,$A12)</f>
        <v>0</v>
      </c>
      <c r="L12" s="5">
        <f>SUMIFS(Imports_new!L$10:L$33,Imports_new!$A$10:$A$33,$A12)</f>
        <v>0</v>
      </c>
      <c r="M12" s="5">
        <f>SUMIFS(Imports_new!M$10:M$33,Imports_new!$A$10:$A$33,$A12)</f>
        <v>0</v>
      </c>
      <c r="N12" s="5">
        <f>SUMIFS(Imports_new!N$10:N$33,Imports_new!$A$10:$A$33,$A12)</f>
        <v>0</v>
      </c>
      <c r="O12" s="5">
        <f>SUMIFS(Imports_new!O$10:O$33,Imports_new!$A$10:$A$33,$A12)</f>
        <v>0</v>
      </c>
      <c r="P12" s="5">
        <f>SUMIFS(Imports_new!P$10:P$33,Imports_new!$A$10:$A$33,$A12)</f>
        <v>0</v>
      </c>
      <c r="Q12" s="5">
        <f>SUMIFS(Imports_new!Q$10:Q$33,Imports_new!$A$10:$A$33,$A12)</f>
        <v>0</v>
      </c>
      <c r="R12" s="5">
        <f>SUMIFS(Imports_new!R$10:R$33,Imports_new!$A$10:$A$33,$A12)</f>
        <v>0</v>
      </c>
      <c r="S12" s="5">
        <f>SUMIFS(Imports_new!S$10:S$33,Imports_new!$A$10:$A$33,$A12)</f>
        <v>0</v>
      </c>
      <c r="T12" s="5">
        <f>SUMIFS(Imports_new!T$10:T$33,Imports_new!$A$10:$A$33,$A12)</f>
        <v>0</v>
      </c>
      <c r="U12" s="5">
        <f>SUMIFS(Imports_new!U$10:U$33,Imports_new!$A$10:$A$33,$A12)</f>
        <v>0</v>
      </c>
      <c r="V12" s="5">
        <f>SUMIFS(Imports_new!V$10:V$33,Imports_new!$A$10:$A$33,$A12)</f>
        <v>0</v>
      </c>
      <c r="W12" s="5">
        <f>SUMIFS(Imports_new!W$10:W$33,Imports_new!$A$10:$A$33,$A12)</f>
        <v>0</v>
      </c>
      <c r="X12" s="5">
        <f>SUMIFS(Imports_new!X$10:X$33,Imports_new!$A$10:$A$33,$A12)</f>
        <v>0</v>
      </c>
      <c r="Y12" s="5">
        <f>SUMIFS(Imports_new!Y$10:Y$33,Imports_new!$A$10:$A$33,$A12)</f>
        <v>0</v>
      </c>
      <c r="Z12" s="5">
        <f>SUMIFS(Imports_new!Z$10:Z$33,Imports_new!$A$10:$A$33,$A12)</f>
        <v>0</v>
      </c>
      <c r="AA12" s="5">
        <f>SUMIFS(Imports_new!AA$10:AA$33,Imports_new!$A$10:$A$33,$A12)</f>
        <v>0</v>
      </c>
      <c r="AB12" s="5">
        <f>SUMIFS(Imports_new!AB$10:AB$33,Imports_new!$A$10:$A$33,$A12)</f>
        <v>0</v>
      </c>
      <c r="AC12" s="5">
        <f>SUMIFS(Imports_new!AC$10:AC$33,Imports_new!$A$10:$A$33,$A12)</f>
        <v>0</v>
      </c>
      <c r="AD12" s="5">
        <f>SUMIFS(Imports_new!AD$10:AD$33,Imports_new!$A$10:$A$33,$A12)</f>
        <v>0</v>
      </c>
      <c r="AE12" s="5">
        <f>SUMIFS(Imports_new!AE$10:AE$33,Imports_new!$A$10:$A$33,$A12)</f>
        <v>0</v>
      </c>
      <c r="AF12" s="5">
        <f>SUMIFS(Imports_new!AF$10:AF$33,Imports_new!$A$10:$A$33,$A12)</f>
        <v>0</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A3" sqref="A3"/>
    </sheetView>
  </sheetViews>
  <sheetFormatPr defaultRowHeight="14.75"/>
  <cols>
    <col min="1" max="1" width="26.1328125" customWidth="1"/>
  </cols>
  <sheetData>
    <row r="1" spans="1:32" ht="29.5">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f>exports!D2*IFERROR(INDEX('state specific adjustments'!$C$4:$AG$5,MATCH(About!$B$2,'state specific adjustments'!$B$4:$B$5,0),MATCH('EIaE-BEE'!B$1,'state specific adjustments'!$C$3:$AG$3,0)),1)</f>
        <v>30527357</v>
      </c>
      <c r="C2">
        <f>exports!E2*IFERROR(INDEX('state specific adjustments'!$C$4:$AG$5,MATCH(About!$B$2,'state specific adjustments'!$B$4:$B$5,0),MATCH('EIaE-BEE'!C$1,'state specific adjustments'!$C$3:$AG$3,0)),1)</f>
        <v>30527357</v>
      </c>
      <c r="D2">
        <f>exports!F2*IFERROR(INDEX('state specific adjustments'!$C$4:$AG$5,MATCH(About!$B$2,'state specific adjustments'!$B$4:$B$5,0),MATCH('EIaE-BEE'!D$1,'state specific adjustments'!$C$3:$AG$3,0)),1)</f>
        <v>30527357</v>
      </c>
      <c r="E2">
        <f>exports!G2*IFERROR(INDEX('state specific adjustments'!$C$4:$AG$5,MATCH(About!$B$2,'state specific adjustments'!$B$4:$B$5,0),MATCH('EIaE-BEE'!E$1,'state specific adjustments'!$C$3:$AG$3,0)),1)</f>
        <v>30527357</v>
      </c>
      <c r="F2">
        <f>exports!H2*IFERROR(INDEX('state specific adjustments'!$C$4:$AG$5,MATCH(About!$B$2,'state specific adjustments'!$B$4:$B$5,0),MATCH('EIaE-BEE'!F$1,'state specific adjustments'!$C$3:$AG$3,0)),1)</f>
        <v>30527357</v>
      </c>
      <c r="G2">
        <f>exports!I2*IFERROR(INDEX('state specific adjustments'!$C$4:$AG$5,MATCH(About!$B$2,'state specific adjustments'!$B$4:$B$5,0),MATCH('EIaE-BEE'!G$1,'state specific adjustments'!$C$3:$AG$3,0)),1)</f>
        <v>30527357</v>
      </c>
      <c r="H2">
        <f>exports!J2*IFERROR(INDEX('state specific adjustments'!$C$4:$AG$5,MATCH(About!$B$2,'state specific adjustments'!$B$4:$B$5,0),MATCH('EIaE-BEE'!H$1,'state specific adjustments'!$C$3:$AG$3,0)),1)</f>
        <v>30527357</v>
      </c>
      <c r="I2">
        <f>exports!K2*IFERROR(INDEX('state specific adjustments'!$C$4:$AG$5,MATCH(About!$B$2,'state specific adjustments'!$B$4:$B$5,0),MATCH('EIaE-BEE'!I$1,'state specific adjustments'!$C$3:$AG$3,0)),1)</f>
        <v>30527357</v>
      </c>
      <c r="J2">
        <f>exports!L2*IFERROR(INDEX('state specific adjustments'!$C$4:$AG$5,MATCH(About!$B$2,'state specific adjustments'!$B$4:$B$5,0),MATCH('EIaE-BEE'!J$1,'state specific adjustments'!$C$3:$AG$3,0)),1)</f>
        <v>3052735.7</v>
      </c>
      <c r="K2">
        <f>exports!M2*IFERROR(INDEX('state specific adjustments'!$C$4:$AG$5,MATCH(About!$B$2,'state specific adjustments'!$B$4:$B$5,0),MATCH('EIaE-BEE'!K$1,'state specific adjustments'!$C$3:$AG$3,0)),1)</f>
        <v>3052735.7</v>
      </c>
      <c r="L2">
        <f>exports!N2*IFERROR(INDEX('state specific adjustments'!$C$4:$AG$5,MATCH(About!$B$2,'state specific adjustments'!$B$4:$B$5,0),MATCH('EIaE-BEE'!L$1,'state specific adjustments'!$C$3:$AG$3,0)),1)</f>
        <v>3052735.7</v>
      </c>
      <c r="M2">
        <f>exports!O2*IFERROR(INDEX('state specific adjustments'!$C$4:$AG$5,MATCH(About!$B$2,'state specific adjustments'!$B$4:$B$5,0),MATCH('EIaE-BEE'!M$1,'state specific adjustments'!$C$3:$AG$3,0)),1)</f>
        <v>3052735.7</v>
      </c>
      <c r="N2">
        <f>exports!P2*IFERROR(INDEX('state specific adjustments'!$C$4:$AG$5,MATCH(About!$B$2,'state specific adjustments'!$B$4:$B$5,0),MATCH('EIaE-BEE'!N$1,'state specific adjustments'!$C$3:$AG$3,0)),1)</f>
        <v>3052735.7</v>
      </c>
      <c r="O2">
        <f>exports!Q2*IFERROR(INDEX('state specific adjustments'!$C$4:$AG$5,MATCH(About!$B$2,'state specific adjustments'!$B$4:$B$5,0),MATCH('EIaE-BEE'!O$1,'state specific adjustments'!$C$3:$AG$3,0)),1)</f>
        <v>3052735.7</v>
      </c>
      <c r="P2">
        <f>exports!R2*IFERROR(INDEX('state specific adjustments'!$C$4:$AG$5,MATCH(About!$B$2,'state specific adjustments'!$B$4:$B$5,0),MATCH('EIaE-BEE'!P$1,'state specific adjustments'!$C$3:$AG$3,0)),1)</f>
        <v>3052735.7</v>
      </c>
      <c r="Q2">
        <f>exports!S2*IFERROR(INDEX('state specific adjustments'!$C$4:$AG$5,MATCH(About!$B$2,'state specific adjustments'!$B$4:$B$5,0),MATCH('EIaE-BEE'!Q$1,'state specific adjustments'!$C$3:$AG$3,0)),1)</f>
        <v>3052735.7</v>
      </c>
      <c r="R2">
        <f>exports!T2*IFERROR(INDEX('state specific adjustments'!$C$4:$AG$5,MATCH(About!$B$2,'state specific adjustments'!$B$4:$B$5,0),MATCH('EIaE-BEE'!R$1,'state specific adjustments'!$C$3:$AG$3,0)),1)</f>
        <v>3052735.7</v>
      </c>
      <c r="S2">
        <f>exports!U2*IFERROR(INDEX('state specific adjustments'!$C$4:$AG$5,MATCH(About!$B$2,'state specific adjustments'!$B$4:$B$5,0),MATCH('EIaE-BEE'!S$1,'state specific adjustments'!$C$3:$AG$3,0)),1)</f>
        <v>3052735.7</v>
      </c>
      <c r="T2">
        <f>exports!V2*IFERROR(INDEX('state specific adjustments'!$C$4:$AG$5,MATCH(About!$B$2,'state specific adjustments'!$B$4:$B$5,0),MATCH('EIaE-BEE'!T$1,'state specific adjustments'!$C$3:$AG$3,0)),1)</f>
        <v>3052735.7</v>
      </c>
      <c r="U2">
        <f>exports!W2*IFERROR(INDEX('state specific adjustments'!$C$4:$AG$5,MATCH(About!$B$2,'state specific adjustments'!$B$4:$B$5,0),MATCH('EIaE-BEE'!U$1,'state specific adjustments'!$C$3:$AG$3,0)),1)</f>
        <v>3052735.7</v>
      </c>
      <c r="V2">
        <f>exports!X2*IFERROR(INDEX('state specific adjustments'!$C$4:$AG$5,MATCH(About!$B$2,'state specific adjustments'!$B$4:$B$5,0),MATCH('EIaE-BEE'!V$1,'state specific adjustments'!$C$3:$AG$3,0)),1)</f>
        <v>3052735.7</v>
      </c>
      <c r="W2">
        <f>exports!Y2*IFERROR(INDEX('state specific adjustments'!$C$4:$AG$5,MATCH(About!$B$2,'state specific adjustments'!$B$4:$B$5,0),MATCH('EIaE-BEE'!W$1,'state specific adjustments'!$C$3:$AG$3,0)),1)</f>
        <v>3052735.7</v>
      </c>
      <c r="X2">
        <f>exports!Z2*IFERROR(INDEX('state specific adjustments'!$C$4:$AG$5,MATCH(About!$B$2,'state specific adjustments'!$B$4:$B$5,0),MATCH('EIaE-BEE'!X$1,'state specific adjustments'!$C$3:$AG$3,0)),1)</f>
        <v>3052735.7</v>
      </c>
      <c r="Y2">
        <f>exports!AA2*IFERROR(INDEX('state specific adjustments'!$C$4:$AG$5,MATCH(About!$B$2,'state specific adjustments'!$B$4:$B$5,0),MATCH('EIaE-BEE'!Y$1,'state specific adjustments'!$C$3:$AG$3,0)),1)</f>
        <v>3052735.7</v>
      </c>
      <c r="Z2">
        <f>exports!AB2*IFERROR(INDEX('state specific adjustments'!$C$4:$AG$5,MATCH(About!$B$2,'state specific adjustments'!$B$4:$B$5,0),MATCH('EIaE-BEE'!Z$1,'state specific adjustments'!$C$3:$AG$3,0)),1)</f>
        <v>3052735.7</v>
      </c>
      <c r="AA2">
        <f>exports!AC2*IFERROR(INDEX('state specific adjustments'!$C$4:$AG$5,MATCH(About!$B$2,'state specific adjustments'!$B$4:$B$5,0),MATCH('EIaE-BEE'!AA$1,'state specific adjustments'!$C$3:$AG$3,0)),1)</f>
        <v>3052735.7</v>
      </c>
      <c r="AB2">
        <f>exports!AD2*IFERROR(INDEX('state specific adjustments'!$C$4:$AG$5,MATCH(About!$B$2,'state specific adjustments'!$B$4:$B$5,0),MATCH('EIaE-BEE'!AB$1,'state specific adjustments'!$C$3:$AG$3,0)),1)</f>
        <v>3052735.7</v>
      </c>
      <c r="AC2">
        <f>exports!AE2*IFERROR(INDEX('state specific adjustments'!$C$4:$AG$5,MATCH(About!$B$2,'state specific adjustments'!$B$4:$B$5,0),MATCH('EIaE-BEE'!AC$1,'state specific adjustments'!$C$3:$AG$3,0)),1)</f>
        <v>3052735.7</v>
      </c>
      <c r="AD2">
        <f>exports!AF2*IFERROR(INDEX('state specific adjustments'!$C$4:$AG$5,MATCH(About!$B$2,'state specific adjustments'!$B$4:$B$5,0),MATCH('EIaE-BEE'!AD$1,'state specific adjustments'!$C$3:$AG$3,0)),1)</f>
        <v>3052735.7</v>
      </c>
      <c r="AE2">
        <f>exports!AG2*IFERROR(INDEX('state specific adjustments'!$C$4:$AG$5,MATCH(About!$B$2,'state specific adjustments'!$B$4:$B$5,0),MATCH('EIaE-BEE'!AE$1,'state specific adjustments'!$C$3:$AG$3,0)),1)</f>
        <v>3052735.7</v>
      </c>
      <c r="AF2">
        <f>exports!AH2*IFERROR(INDEX('state specific adjustments'!$C$4:$AG$5,MATCH(About!$B$2,'state specific adjustments'!$B$4:$B$5,0),MATCH('EIaE-BEE'!AF$1,'state specific adjustments'!$C$3:$AG$3,0)),1)</f>
        <v>3052735.7</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4.75"/>
  <cols>
    <col min="1" max="1" width="26.269531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29.642824661472524</v>
      </c>
      <c r="C2" s="12">
        <f t="shared" si="0"/>
        <v>29.642824661472524</v>
      </c>
      <c r="D2" s="12">
        <f>E2</f>
        <v>29.642824661472524</v>
      </c>
      <c r="E2" s="195">
        <f>SUMIFS('Table 7_Wholesale prices'!D$18:D$65,'Table 7_Wholesale prices'!$B$18:$B$65,About!$B$2)</f>
        <v>29.642824661472524</v>
      </c>
      <c r="F2" s="195">
        <f>SUMIFS('Table 7_Wholesale prices'!E$18:E$65,'Table 7_Wholesale prices'!$B$18:$B$65,About!$B$2)</f>
        <v>29.243467847273731</v>
      </c>
      <c r="G2" s="195">
        <f>SUMIFS('Table 7_Wholesale prices'!F$18:F$65,'Table 7_Wholesale prices'!$B$18:$B$65,About!$B$2)</f>
        <v>32.679443456229365</v>
      </c>
      <c r="H2" s="12">
        <f>G2</f>
        <v>32.679443456229365</v>
      </c>
      <c r="I2" s="12">
        <f t="shared" ref="I2:AF2" si="1">H2</f>
        <v>32.679443456229365</v>
      </c>
      <c r="J2" s="12">
        <f t="shared" si="1"/>
        <v>32.679443456229365</v>
      </c>
      <c r="K2" s="12">
        <f t="shared" si="1"/>
        <v>32.679443456229365</v>
      </c>
      <c r="L2" s="12">
        <f t="shared" si="1"/>
        <v>32.679443456229365</v>
      </c>
      <c r="M2" s="12">
        <f t="shared" si="1"/>
        <v>32.679443456229365</v>
      </c>
      <c r="N2" s="12">
        <f t="shared" si="1"/>
        <v>32.679443456229365</v>
      </c>
      <c r="O2" s="12">
        <f t="shared" si="1"/>
        <v>32.679443456229365</v>
      </c>
      <c r="P2" s="12">
        <f t="shared" si="1"/>
        <v>32.679443456229365</v>
      </c>
      <c r="Q2" s="12">
        <f t="shared" si="1"/>
        <v>32.679443456229365</v>
      </c>
      <c r="R2" s="12">
        <f t="shared" si="1"/>
        <v>32.679443456229365</v>
      </c>
      <c r="S2" s="12">
        <f t="shared" si="1"/>
        <v>32.679443456229365</v>
      </c>
      <c r="T2" s="12">
        <f t="shared" si="1"/>
        <v>32.679443456229365</v>
      </c>
      <c r="U2" s="12">
        <f t="shared" si="1"/>
        <v>32.679443456229365</v>
      </c>
      <c r="V2" s="12">
        <f t="shared" si="1"/>
        <v>32.679443456229365</v>
      </c>
      <c r="W2" s="12">
        <f t="shared" si="1"/>
        <v>32.679443456229365</v>
      </c>
      <c r="X2" s="12">
        <f t="shared" si="1"/>
        <v>32.679443456229365</v>
      </c>
      <c r="Y2" s="12">
        <f t="shared" si="1"/>
        <v>32.679443456229365</v>
      </c>
      <c r="Z2" s="12">
        <f t="shared" si="1"/>
        <v>32.679443456229365</v>
      </c>
      <c r="AA2" s="12">
        <f t="shared" si="1"/>
        <v>32.679443456229365</v>
      </c>
      <c r="AB2" s="12">
        <f t="shared" si="1"/>
        <v>32.679443456229365</v>
      </c>
      <c r="AC2" s="12">
        <f t="shared" si="1"/>
        <v>32.679443456229365</v>
      </c>
      <c r="AD2" s="12">
        <f t="shared" si="1"/>
        <v>32.679443456229365</v>
      </c>
      <c r="AE2" s="12">
        <f t="shared" si="1"/>
        <v>32.679443456229365</v>
      </c>
      <c r="AF2" s="12">
        <f t="shared" si="1"/>
        <v>32.679443456229365</v>
      </c>
      <c r="AG2" s="12"/>
      <c r="AH2" s="12"/>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election activeCell="A2" sqref="A2"/>
    </sheetView>
  </sheetViews>
  <sheetFormatPr defaultRowHeight="14.75"/>
  <cols>
    <col min="1" max="1" width="26.269531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29.642824661472524</v>
      </c>
      <c r="C2" s="12">
        <f t="shared" si="0"/>
        <v>29.642824661472524</v>
      </c>
      <c r="D2" s="12">
        <f>E2</f>
        <v>29.642824661472524</v>
      </c>
      <c r="E2" s="195">
        <f>SUMIFS('Table 7_Wholesale prices'!D$18:D$65,'Table 7_Wholesale prices'!$B$18:$B$65,About!$B$2)</f>
        <v>29.642824661472524</v>
      </c>
      <c r="F2" s="195">
        <f>SUMIFS('Table 7_Wholesale prices'!E$18:E$65,'Table 7_Wholesale prices'!$B$18:$B$65,About!$B$2)</f>
        <v>29.243467847273731</v>
      </c>
      <c r="G2" s="195">
        <f>SUMIFS('Table 7_Wholesale prices'!F$18:F$65,'Table 7_Wholesale prices'!$B$18:$B$65,About!$B$2)</f>
        <v>32.679443456229365</v>
      </c>
      <c r="H2" s="12">
        <f>G2</f>
        <v>32.679443456229365</v>
      </c>
      <c r="I2" s="12">
        <f t="shared" ref="I2:AF2" si="1">H2</f>
        <v>32.679443456229365</v>
      </c>
      <c r="J2" s="12">
        <f t="shared" si="1"/>
        <v>32.679443456229365</v>
      </c>
      <c r="K2" s="12">
        <f t="shared" si="1"/>
        <v>32.679443456229365</v>
      </c>
      <c r="L2" s="12">
        <f t="shared" si="1"/>
        <v>32.679443456229365</v>
      </c>
      <c r="M2" s="12">
        <f t="shared" si="1"/>
        <v>32.679443456229365</v>
      </c>
      <c r="N2" s="12">
        <f t="shared" si="1"/>
        <v>32.679443456229365</v>
      </c>
      <c r="O2" s="12">
        <f t="shared" si="1"/>
        <v>32.679443456229365</v>
      </c>
      <c r="P2" s="12">
        <f t="shared" si="1"/>
        <v>32.679443456229365</v>
      </c>
      <c r="Q2" s="12">
        <f t="shared" si="1"/>
        <v>32.679443456229365</v>
      </c>
      <c r="R2" s="12">
        <f t="shared" si="1"/>
        <v>32.679443456229365</v>
      </c>
      <c r="S2" s="12">
        <f t="shared" si="1"/>
        <v>32.679443456229365</v>
      </c>
      <c r="T2" s="12">
        <f t="shared" si="1"/>
        <v>32.679443456229365</v>
      </c>
      <c r="U2" s="12">
        <f t="shared" si="1"/>
        <v>32.679443456229365</v>
      </c>
      <c r="V2" s="12">
        <f t="shared" si="1"/>
        <v>32.679443456229365</v>
      </c>
      <c r="W2" s="12">
        <f t="shared" si="1"/>
        <v>32.679443456229365</v>
      </c>
      <c r="X2" s="12">
        <f t="shared" si="1"/>
        <v>32.679443456229365</v>
      </c>
      <c r="Y2" s="12">
        <f t="shared" si="1"/>
        <v>32.679443456229365</v>
      </c>
      <c r="Z2" s="12">
        <f t="shared" si="1"/>
        <v>32.679443456229365</v>
      </c>
      <c r="AA2" s="12">
        <f t="shared" si="1"/>
        <v>32.679443456229365</v>
      </c>
      <c r="AB2" s="12">
        <f t="shared" si="1"/>
        <v>32.679443456229365</v>
      </c>
      <c r="AC2" s="12">
        <f t="shared" si="1"/>
        <v>32.679443456229365</v>
      </c>
      <c r="AD2" s="12">
        <f t="shared" si="1"/>
        <v>32.679443456229365</v>
      </c>
      <c r="AE2" s="12">
        <f t="shared" si="1"/>
        <v>32.679443456229365</v>
      </c>
      <c r="AF2" s="12">
        <f t="shared" si="1"/>
        <v>32.679443456229365</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state specific adjustments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2024-06-17T19:10:15Z</dcterms:modified>
</cp:coreProperties>
</file>