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E147DC39-EB23-46A7-B5B7-CCA377FB0E25}" xr6:coauthVersionLast="47" xr6:coauthVersionMax="47" xr10:uidLastSave="{00000000-0000-0000-0000-000000000000}"/>
  <bookViews>
    <workbookView xWindow="10" yWindow="1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AF4" i="28"/>
  <c r="P5" i="28"/>
  <c r="H6" i="28"/>
  <c r="P6" i="28"/>
  <c r="AF8" i="28"/>
  <c r="P9" i="28"/>
  <c r="P10" i="28"/>
  <c r="X10" i="28"/>
  <c r="S13" i="28"/>
  <c r="AF13" i="28"/>
  <c r="Z15" i="28"/>
  <c r="G17" i="28"/>
  <c r="P22" i="28"/>
  <c r="Z23" i="28"/>
  <c r="P24" i="28"/>
  <c r="P26" i="28"/>
  <c r="AB31" i="28"/>
  <c r="X32" i="28"/>
  <c r="W33" i="28"/>
  <c r="P34" i="28"/>
  <c r="N42" i="28"/>
  <c r="M43" i="28"/>
  <c r="O44" i="28"/>
  <c r="V47" i="28"/>
  <c r="F58" i="28"/>
  <c r="M61" i="28"/>
  <c r="F3" i="24"/>
  <c r="K5" i="23" s="1"/>
  <c r="L5" i="23" s="1"/>
  <c r="J30" i="19" s="1"/>
  <c r="AL3" i="24"/>
  <c r="BR3" i="24"/>
  <c r="O24" i="26"/>
  <c r="P24" i="26" s="1"/>
  <c r="Y4" i="28"/>
  <c r="I5" i="28"/>
  <c r="Q5" i="28"/>
  <c r="Y5" i="28"/>
  <c r="AG5" i="28"/>
  <c r="I7" i="28"/>
  <c r="Q7" i="28"/>
  <c r="Y7" i="28"/>
  <c r="AG7" i="28"/>
  <c r="I8" i="28"/>
  <c r="I9" i="28"/>
  <c r="Q9" i="28"/>
  <c r="Y9" i="28"/>
  <c r="AG9" i="28"/>
  <c r="I10" i="28"/>
  <c r="I11" i="28"/>
  <c r="Q11" i="28"/>
  <c r="Y11" i="28"/>
  <c r="AG11" i="28"/>
  <c r="J12" i="28"/>
  <c r="V13" i="28"/>
  <c r="AH13" i="28"/>
  <c r="R14" i="28"/>
  <c r="H15" i="28"/>
  <c r="AE15" i="28"/>
  <c r="R16" i="28"/>
  <c r="R18" i="28"/>
  <c r="H19" i="28"/>
  <c r="AE19" i="28"/>
  <c r="R20" i="28"/>
  <c r="H21" i="28"/>
  <c r="AE21"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41" i="28" l="1"/>
  <c r="G29" i="28"/>
  <c r="Z21" i="28"/>
  <c r="AD12" i="28"/>
  <c r="X8" i="28"/>
  <c r="X4" i="28"/>
  <c r="H23" i="28"/>
  <c r="AE17" i="28"/>
  <c r="J13" i="28"/>
  <c r="AG10" i="28"/>
  <c r="AG8" i="28"/>
  <c r="Y6" i="28"/>
  <c r="Y1" i="28" s="1"/>
  <c r="Q4" i="28"/>
  <c r="AE54" i="28"/>
  <c r="G39" i="28"/>
  <c r="P28" i="28"/>
  <c r="G21" i="28"/>
  <c r="S12" i="28"/>
  <c r="H8" i="28"/>
  <c r="P4" i="28"/>
  <c r="R85" i="28"/>
  <c r="R87" i="28"/>
  <c r="F52" i="28"/>
  <c r="M41" i="28"/>
  <c r="X33" i="28"/>
  <c r="AE27" i="28"/>
  <c r="R22" i="28"/>
  <c r="H17" i="28"/>
  <c r="AE12" i="28"/>
  <c r="Y10" i="28"/>
  <c r="Y8" i="28"/>
  <c r="Q6" i="28"/>
  <c r="Q1" i="28" s="1"/>
  <c r="I4" i="28"/>
  <c r="X51" i="28"/>
  <c r="M36" i="28"/>
  <c r="Z27" i="28"/>
  <c r="P18" i="28"/>
  <c r="P11" i="28"/>
  <c r="P7" i="28"/>
  <c r="T12" i="28"/>
  <c r="Q10" i="28"/>
  <c r="Q8" i="28"/>
  <c r="I6" i="28"/>
  <c r="AB48" i="28"/>
  <c r="N35" i="28"/>
  <c r="G27" i="28"/>
  <c r="Z17" i="28"/>
  <c r="AF10" i="28"/>
  <c r="H7" i="28"/>
  <c r="BQ3" i="24"/>
  <c r="N13" i="23"/>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<sst xmlns="http://schemas.openxmlformats.org/spreadsheetml/2006/main" count="35244" uniqueCount="4350">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</sst>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3922</v>
      </c>
      <c r="C1" s="432">
        <v>45467</v>
      </c>
      <c r="G1" s="433" t="s">
        <v>3924</v>
      </c>
      <c r="H1" s="433" t="s">
        <v>3925</v>
      </c>
    </row>
    <row r="2" spans="1:8" x14ac:dyDescent="0.25">
      <c r="B2" t="str">
        <f>_xlfn.XLOOKUP(B1,H:H,G:G,0,0,1)</f>
        <v>WV</v>
      </c>
      <c r="C2" t="str">
        <f>_xlfn.XLOOKUP(B2,G:G, H:H, 0,0,1)</f>
        <v>West Virginia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West Virginia.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West Virginia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PV:**West Virginia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Wind:**West Virginia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5"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West Virginia</v>
      </c>
      <c r="B3" s="394">
        <f>ROUND(SUMIFS(B$4:B$54, $A$4:$A$54, $A$3),0)</f>
        <v>38944</v>
      </c>
      <c r="C3" s="395">
        <f t="shared" ref="C3" si="0">ROUND(SUMIFS(C$4:C$54, $A$4:$A$54, $A$3),0)</f>
        <v>39</v>
      </c>
      <c r="D3" s="394">
        <f>SUMIFS(D$4:D$54, $A$4:$A$54, $A$3)</f>
        <v>0</v>
      </c>
      <c r="E3" s="394">
        <f>SUMIFS(E$4:E$54, $A$4:$A$54, $A$3)</f>
        <v>489533.00000000099</v>
      </c>
      <c r="F3" s="396">
        <f>ROUND(SUMIFS(F$4:F$54,$A$4:$A$54,$A$3)*100,0)</f>
        <v>0</v>
      </c>
      <c r="G3" s="177">
        <f>SUMIFS(G$4:G$54, $A$4:$A$54, $A$3)</f>
        <v>53754335</v>
      </c>
      <c r="H3" s="177">
        <f>SUMIFS(H$4:H$54, $A$4:$A$54, $A$3)</f>
        <v>30527357</v>
      </c>
      <c r="I3" s="396">
        <f>ROUND(SUMIFS(I$4:I$54,$A$4:$A$54,$A$3)*100,0)</f>
        <v>-43</v>
      </c>
      <c r="J3" s="396">
        <f>ROUND(SUMIFS(J$4:J$54, $A$4:$A$54, $A$3),0)</f>
        <v>4044</v>
      </c>
      <c r="K3" s="177">
        <f t="shared" ref="K3:AI3" si="1">ROUND(SUMIFS(K$4:K$54, $A$4:$A$54, $A$3),0)</f>
        <v>1471</v>
      </c>
      <c r="L3" s="396">
        <f t="shared" si="1"/>
        <v>1934</v>
      </c>
      <c r="M3" s="177">
        <f t="shared" si="1"/>
        <v>8850</v>
      </c>
      <c r="N3" s="177">
        <f t="shared" si="1"/>
        <v>0</v>
      </c>
      <c r="O3" s="177">
        <f t="shared" si="1"/>
        <v>0</v>
      </c>
      <c r="P3" s="177">
        <f t="shared" si="1"/>
        <v>0</v>
      </c>
      <c r="Q3" s="177">
        <f t="shared" si="1"/>
        <v>0</v>
      </c>
      <c r="R3" s="177">
        <f t="shared" si="1"/>
        <v>0</v>
      </c>
      <c r="S3" s="396">
        <f t="shared" si="1"/>
        <v>0</v>
      </c>
      <c r="T3" s="177">
        <f t="shared" si="1"/>
        <v>12568</v>
      </c>
      <c r="U3" s="177">
        <f t="shared" si="1"/>
        <v>0</v>
      </c>
      <c r="V3" s="177">
        <f t="shared" si="1"/>
        <v>0</v>
      </c>
      <c r="W3" s="177">
        <f t="shared" si="1"/>
        <v>238</v>
      </c>
      <c r="X3" s="177">
        <f t="shared" si="1"/>
        <v>686</v>
      </c>
      <c r="Y3" s="177">
        <f t="shared" si="1"/>
        <v>0</v>
      </c>
      <c r="Z3" s="177">
        <f t="shared" si="1"/>
        <v>0</v>
      </c>
      <c r="AA3" s="177">
        <f t="shared" si="1"/>
        <v>3</v>
      </c>
      <c r="AB3" s="177">
        <f t="shared" si="1"/>
        <v>0</v>
      </c>
      <c r="AC3" s="177">
        <f t="shared" si="1"/>
        <v>11</v>
      </c>
      <c r="AD3" s="177">
        <f t="shared" si="1"/>
        <v>1093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266</v>
      </c>
      <c r="AQ3" s="396">
        <f t="shared" si="3"/>
        <v>1766107</v>
      </c>
      <c r="AR3" s="396">
        <f>ROUND(SUMIFS(AR$4:AR$54,$A$4:$A$54,$A$3),2)</f>
        <v>15.06</v>
      </c>
      <c r="AS3" s="177">
        <f>SUMIFS(AS$4:AS$54, $A$4:$A$54, $A$3)</f>
        <v>96089170000000</v>
      </c>
      <c r="AT3" s="177">
        <f t="shared" ref="AT3:BH3" si="4">SUMIFS(AT$4:AT$54, $A$4:$A$54, $A$3)</f>
        <v>679942693936632</v>
      </c>
      <c r="AU3" s="177">
        <f t="shared" si="4"/>
        <v>0</v>
      </c>
      <c r="AV3" s="177">
        <f t="shared" si="4"/>
        <v>0</v>
      </c>
      <c r="AW3" s="177">
        <f t="shared" si="4"/>
        <v>16337037907164.4</v>
      </c>
      <c r="AX3" s="177">
        <f t="shared" si="4"/>
        <v>1842381902000000</v>
      </c>
      <c r="AY3" s="177">
        <f t="shared" si="4"/>
        <v>0</v>
      </c>
      <c r="AZ3" s="177">
        <f t="shared" si="4"/>
        <v>0</v>
      </c>
      <c r="BA3" s="177">
        <f t="shared" si="4"/>
        <v>101826525424318</v>
      </c>
      <c r="BB3" s="177">
        <f t="shared" si="4"/>
        <v>1921369077516590</v>
      </c>
      <c r="BC3" s="177">
        <f t="shared" si="4"/>
        <v>1450456277910.52</v>
      </c>
      <c r="BD3" s="177">
        <f t="shared" si="4"/>
        <v>3911164114530.54</v>
      </c>
      <c r="BE3" s="177">
        <f t="shared" si="4"/>
        <v>22326614798711.801</v>
      </c>
      <c r="BF3" s="177">
        <f t="shared" si="4"/>
        <v>2162254994376180</v>
      </c>
      <c r="BG3" s="177">
        <f t="shared" si="4"/>
        <v>11176406904019.801</v>
      </c>
      <c r="BH3" s="177">
        <f t="shared" si="4"/>
        <v>114122722578882</v>
      </c>
      <c r="BI3" s="177">
        <f>ROUND(SUMIFS(BI$4:BI$54,$A$4:$A$54,$A$3),2)</f>
        <v>94.37</v>
      </c>
      <c r="BJ3" s="177">
        <f t="shared" ref="BJ3:BP3" si="5">ROUND(SUMIFS(BJ$4:BJ$54,$A$4:$A$54,$A$3),2)</f>
        <v>35.39</v>
      </c>
      <c r="BK3" s="177">
        <f t="shared" si="5"/>
        <v>0</v>
      </c>
      <c r="BL3" s="177">
        <f t="shared" si="5"/>
        <v>0</v>
      </c>
      <c r="BM3" s="177">
        <f t="shared" si="5"/>
        <v>73.17</v>
      </c>
      <c r="BN3" s="177">
        <f t="shared" si="5"/>
        <v>85.21</v>
      </c>
      <c r="BO3" s="177">
        <f t="shared" si="5"/>
        <v>0</v>
      </c>
      <c r="BP3" s="396">
        <f t="shared" si="5"/>
        <v>0</v>
      </c>
      <c r="BQ3" s="396">
        <f t="shared" ref="BQ3:BR3" si="6">ROUND(SUMIFS(BQ$4:BQ$54,$A$4:$A$54,$A$3)*100,0)</f>
        <v>5</v>
      </c>
      <c r="BR3" s="396">
        <f t="shared" si="6"/>
        <v>5</v>
      </c>
      <c r="BS3" s="396">
        <f>ROUND(SUMIFS(BS$4:BS$54,$A$4:$A$54,$A$3)*100,0)</f>
        <v>39</v>
      </c>
      <c r="BT3" s="396">
        <f>ROUND(SUMIFS(BT$4:BT$54,$A$4:$A$54,$A$3)*100,0)</f>
        <v>36</v>
      </c>
      <c r="BU3" s="396">
        <f t="shared" ref="BU3:CH3" si="7">ROUND(SUMIFS(BU$4:BU$54,$A$4:$A$54,$A$3)*100,0)</f>
        <v>57</v>
      </c>
      <c r="BV3" s="396">
        <f t="shared" si="7"/>
        <v>69</v>
      </c>
      <c r="BW3" s="396">
        <f t="shared" si="7"/>
        <v>19</v>
      </c>
      <c r="BX3" s="396">
        <f t="shared" si="7"/>
        <v>24</v>
      </c>
      <c r="BY3" s="396">
        <f t="shared" si="7"/>
        <v>59</v>
      </c>
      <c r="BZ3" s="396">
        <f>ROUND(SUMIFS(BZ$4:BZ$54,$A$4:$A$54,$A$3)*100,0)</f>
        <v>59</v>
      </c>
      <c r="CA3" s="396">
        <f>ROUND(SUMIFS(CA$4:CA$54,$A$4:$A$54,$A$3)*100,0)</f>
        <v>100</v>
      </c>
      <c r="CB3" s="396">
        <f>ROUND(SUMIFS(CB$4:CB$54,$A$4:$A$54,$A$3)*100,0)</f>
        <v>100</v>
      </c>
      <c r="CC3" s="396">
        <f t="shared" si="7"/>
        <v>19</v>
      </c>
      <c r="CD3" s="396">
        <f t="shared" si="7"/>
        <v>24</v>
      </c>
      <c r="CE3" s="396">
        <f t="shared" si="7"/>
        <v>59</v>
      </c>
      <c r="CF3" s="396">
        <f t="shared" si="7"/>
        <v>59</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WV</v>
      </c>
      <c r="C1" s="408">
        <f>SUM(C4:C87)</f>
        <v>103.16958733096612</v>
      </c>
      <c r="D1" s="408">
        <f t="shared" ref="D1:AG1" si="0">SUM(D4:D87)</f>
        <v>95.328436509652803</v>
      </c>
      <c r="E1" s="408">
        <f t="shared" si="0"/>
        <v>98.319090762025397</v>
      </c>
      <c r="F1" s="408">
        <f t="shared" si="0"/>
        <v>98.56566958630151</v>
      </c>
      <c r="G1" s="408">
        <f t="shared" si="0"/>
        <v>106.77264065616049</v>
      </c>
      <c r="H1" s="408">
        <f t="shared" si="0"/>
        <v>105.37994140121309</v>
      </c>
      <c r="I1" s="408">
        <f t="shared" si="0"/>
        <v>108.70413644478613</v>
      </c>
      <c r="J1" s="408">
        <f t="shared" si="0"/>
        <v>114.0939791916839</v>
      </c>
      <c r="K1" s="408">
        <f t="shared" si="0"/>
        <v>115.88222321778593</v>
      </c>
      <c r="L1" s="408">
        <f t="shared" si="0"/>
        <v>119.3856043653372</v>
      </c>
      <c r="M1" s="408">
        <f t="shared" si="0"/>
        <v>116.37413041228469</v>
      </c>
      <c r="N1" s="408">
        <f t="shared" si="0"/>
        <v>106.28387776226238</v>
      </c>
      <c r="O1" s="408">
        <f t="shared" si="0"/>
        <v>118.41194303511463</v>
      </c>
      <c r="P1" s="408">
        <f t="shared" si="0"/>
        <v>115.189062820112</v>
      </c>
      <c r="Q1" s="408">
        <f t="shared" si="0"/>
        <v>113.01713824423751</v>
      </c>
      <c r="R1" s="408">
        <f t="shared" si="0"/>
        <v>114.63723220957161</v>
      </c>
      <c r="S1" s="408">
        <f t="shared" si="0"/>
        <v>115.43000421918356</v>
      </c>
      <c r="T1" s="408">
        <f t="shared" si="0"/>
        <v>116.33929274812228</v>
      </c>
      <c r="U1" s="408">
        <f t="shared" si="0"/>
        <v>112.436526565866</v>
      </c>
      <c r="V1" s="408">
        <f t="shared" si="0"/>
        <v>91.237948885081096</v>
      </c>
      <c r="W1" s="408">
        <f t="shared" si="0"/>
        <v>100.63338519299774</v>
      </c>
      <c r="X1" s="408">
        <f t="shared" si="0"/>
        <v>98.083573817177069</v>
      </c>
      <c r="Y1" s="408">
        <f t="shared" si="0"/>
        <v>93.752692906798018</v>
      </c>
      <c r="Z1" s="408">
        <f t="shared" si="0"/>
        <v>96.632650978848986</v>
      </c>
      <c r="AA1" s="408">
        <f t="shared" si="0"/>
        <v>102.60177411508471</v>
      </c>
      <c r="AB1" s="408">
        <f t="shared" si="0"/>
        <v>95.481803030488422</v>
      </c>
      <c r="AC1" s="408">
        <f t="shared" si="0"/>
        <v>96.008388660658682</v>
      </c>
      <c r="AD1" s="408">
        <f t="shared" si="0"/>
        <v>94.022176797003794</v>
      </c>
      <c r="AE1" s="408">
        <f t="shared" si="0"/>
        <v>92.662873982419512</v>
      </c>
      <c r="AF1" s="408">
        <f t="shared" si="0"/>
        <v>90.25612036385391</v>
      </c>
      <c r="AG1" s="408">
        <f t="shared" si="0"/>
        <v>80.793055017281702</v>
      </c>
      <c r="AH1" s="408">
        <f>SUM(AH4:AH87)</f>
        <v>92.513902678304703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412" t="s">
        <v>2220</v>
      </c>
      <c r="B5" s="398" t="s">
        <v>4118</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412" t="s">
        <v>2220</v>
      </c>
      <c r="B6" s="398" t="s">
        <v>4122</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412" t="s">
        <v>2220</v>
      </c>
      <c r="B7" s="398" t="s">
        <v>4124</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412" t="s">
        <v>2220</v>
      </c>
      <c r="B8" s="398" t="s">
        <v>4126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412" t="s">
        <v>2220</v>
      </c>
      <c r="B9" s="398" t="s">
        <v>4136</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412" t="s">
        <v>2220</v>
      </c>
      <c r="B10" s="398" t="s">
        <v>4145</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412" t="s">
        <v>2220</v>
      </c>
      <c r="B11" s="398" t="s">
        <v>4140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412" t="s">
        <v>2220</v>
      </c>
      <c r="B13" s="398" t="s">
        <v>4155</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0.17948438428890001</v>
      </c>
      <c r="D19" s="413">
        <f>SUMIFS('EPA Export Aggregation'!G:G,'EPA Export Aggregation'!$A:$A,$B19,'EPA Export Aggregation'!$D:$D,$A$1)*IF($A19="CH4",About!$D$58,IF($A19="N2O",About!$D$59,1))</f>
        <v>0.23874222063059999</v>
      </c>
      <c r="E19" s="413">
        <f>SUMIFS('EPA Export Aggregation'!H:H,'EPA Export Aggregation'!$A:$A,$B19,'EPA Export Aggregation'!$D:$D,$A$1)*IF($A19="CH4",About!$D$58,IF($A19="N2O",About!$D$59,1))</f>
        <v>0.26887926681239999</v>
      </c>
      <c r="F19" s="413">
        <f>SUMIFS('EPA Export Aggregation'!I:I,'EPA Export Aggregation'!$A:$A,$B19,'EPA Export Aggregation'!$D:$D,$A$1)*IF($A19="CH4",About!$D$58,IF($A19="N2O",About!$D$59,1))</f>
        <v>0.29353220361159998</v>
      </c>
      <c r="G19" s="413">
        <f>SUMIFS('EPA Export Aggregation'!J:J,'EPA Export Aggregation'!$A:$A,$B19,'EPA Export Aggregation'!$D:$D,$A$1)*IF($A19="CH4",About!$D$58,IF($A19="N2O",About!$D$59,1))</f>
        <v>0.29214655502300002</v>
      </c>
      <c r="H19" s="413">
        <f>SUMIFS('EPA Export Aggregation'!K:K,'EPA Export Aggregation'!$A:$A,$B19,'EPA Export Aggregation'!$D:$D,$A$1)*IF($A19="CH4",About!$D$58,IF($A19="N2O",About!$D$59,1))</f>
        <v>0.29074289164700001</v>
      </c>
      <c r="I19" s="413">
        <f>SUMIFS('EPA Export Aggregation'!L:L,'EPA Export Aggregation'!$A:$A,$B19,'EPA Export Aggregation'!$D:$D,$A$1)*IF($A19="CH4",About!$D$58,IF($A19="N2O",About!$D$59,1))</f>
        <v>0.28761932040650001</v>
      </c>
      <c r="J19" s="413">
        <f>SUMIFS('EPA Export Aggregation'!M:M,'EPA Export Aggregation'!$A:$A,$B19,'EPA Export Aggregation'!$D:$D,$A$1)*IF($A19="CH4",About!$D$58,IF($A19="N2O",About!$D$59,1))</f>
        <v>0.28449466485559999</v>
      </c>
      <c r="K19" s="413">
        <f>SUMIFS('EPA Export Aggregation'!N:N,'EPA Export Aggregation'!$A:$A,$B19,'EPA Export Aggregation'!$D:$D,$A$1)*IF($A19="CH4",About!$D$58,IF($A19="N2O",About!$D$59,1))</f>
        <v>0.28642377672239999</v>
      </c>
      <c r="L19" s="413">
        <f>SUMIFS('EPA Export Aggregation'!O:O,'EPA Export Aggregation'!$A:$A,$B19,'EPA Export Aggregation'!$D:$D,$A$1)*IF($A19="CH4",About!$D$58,IF($A19="N2O",About!$D$59,1))</f>
        <v>0.2614817107497</v>
      </c>
      <c r="M19" s="413">
        <f>SUMIFS('EPA Export Aggregation'!P:P,'EPA Export Aggregation'!$A:$A,$B19,'EPA Export Aggregation'!$D:$D,$A$1)*IF($A19="CH4",About!$D$58,IF($A19="N2O",About!$D$59,1))</f>
        <v>0.27880319303540002</v>
      </c>
      <c r="N19" s="413">
        <f>SUMIFS('EPA Export Aggregation'!Q:Q,'EPA Export Aggregation'!$A:$A,$B19,'EPA Export Aggregation'!$D:$D,$A$1)*IF($A19="CH4",About!$D$58,IF($A19="N2O",About!$D$59,1))</f>
        <v>0.28168670117130001</v>
      </c>
      <c r="O19" s="413">
        <f>SUMIFS('EPA Export Aggregation'!R:R,'EPA Export Aggregation'!$A:$A,$B19,'EPA Export Aggregation'!$D:$D,$A$1)*IF($A19="CH4",About!$D$58,IF($A19="N2O",About!$D$59,1))</f>
        <v>0.28873568000909999</v>
      </c>
      <c r="P19" s="413">
        <f>SUMIFS('EPA Export Aggregation'!S:S,'EPA Export Aggregation'!$A:$A,$B19,'EPA Export Aggregation'!$D:$D,$A$1)*IF($A19="CH4",About!$D$58,IF($A19="N2O",About!$D$59,1))</f>
        <v>0.29508187115250001</v>
      </c>
      <c r="Q19" s="413">
        <f>SUMIFS('EPA Export Aggregation'!T:T,'EPA Export Aggregation'!$A:$A,$B19,'EPA Export Aggregation'!$D:$D,$A$1)*IF($A19="CH4",About!$D$58,IF($A19="N2O",About!$D$59,1))</f>
        <v>0.26961564060249998</v>
      </c>
      <c r="R19" s="413">
        <f>SUMIFS('EPA Export Aggregation'!U:U,'EPA Export Aggregation'!$A:$A,$B19,'EPA Export Aggregation'!$D:$D,$A$1)*IF($A19="CH4",About!$D$58,IF($A19="N2O",About!$D$59,1))</f>
        <v>0.27712143766109998</v>
      </c>
      <c r="S19" s="413">
        <f>SUMIFS('EPA Export Aggregation'!V:V,'EPA Export Aggregation'!$A:$A,$B19,'EPA Export Aggregation'!$D:$D,$A$1)*IF($A19="CH4",About!$D$58,IF($A19="N2O",About!$D$59,1))</f>
        <v>0.26047535533589999</v>
      </c>
      <c r="T19" s="413">
        <f>SUMIFS('EPA Export Aggregation'!W:W,'EPA Export Aggregation'!$A:$A,$B19,'EPA Export Aggregation'!$D:$D,$A$1)*IF($A19="CH4",About!$D$58,IF($A19="N2O",About!$D$59,1))</f>
        <v>0.2753003967405</v>
      </c>
      <c r="U19" s="413">
        <f>SUMIFS('EPA Export Aggregation'!X:X,'EPA Export Aggregation'!$A:$A,$B19,'EPA Export Aggregation'!$D:$D,$A$1)*IF($A19="CH4",About!$D$58,IF($A19="N2O",About!$D$59,1))</f>
        <v>0.27551391807440001</v>
      </c>
      <c r="V19" s="413">
        <f>SUMIFS('EPA Export Aggregation'!Y:Y,'EPA Export Aggregation'!$A:$A,$B19,'EPA Export Aggregation'!$D:$D,$A$1)*IF($A19="CH4",About!$D$58,IF($A19="N2O",About!$D$59,1))</f>
        <v>0.1758498361021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412" t="s">
        <v>2220</v>
      </c>
      <c r="B22" s="398" t="s">
        <v>4149</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412" t="s">
        <v>2220</v>
      </c>
      <c r="B30" s="398" t="s">
        <v>4186</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412" t="s">
        <v>2220</v>
      </c>
      <c r="B33" s="398" t="s">
        <v>4163</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0.14329706216140001</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0.16365302387399999</v>
      </c>
      <c r="D79" s="413">
        <f>SUMIFS('EPA Export Aggregation'!G:G,'EPA Export Aggregation'!$A:$A,$B79,'EPA Export Aggregation'!$D:$D,$A$1)*IF($A79="CH4",About!$D$58,IF($A79="N2O",About!$D$59,1))</f>
        <v>0.19341489024</v>
      </c>
      <c r="E79" s="413">
        <f>SUMIFS('EPA Export Aggregation'!H:H,'EPA Export Aggregation'!$A:$A,$B79,'EPA Export Aggregation'!$D:$D,$A$1)*IF($A79="CH4",About!$D$58,IF($A79="N2O",About!$D$59,1))</f>
        <v>0.18037930320000001</v>
      </c>
      <c r="F79" s="413">
        <f>SUMIFS('EPA Export Aggregation'!I:I,'EPA Export Aggregation'!$A:$A,$B79,'EPA Export Aggregation'!$D:$D,$A$1)*IF($A79="CH4",About!$D$58,IF($A79="N2O",About!$D$59,1))</f>
        <v>0.1935695616</v>
      </c>
      <c r="G79" s="413">
        <f>SUMIFS('EPA Export Aggregation'!J:J,'EPA Export Aggregation'!$A:$A,$B79,'EPA Export Aggregation'!$D:$D,$A$1)*IF($A79="CH4",About!$D$58,IF($A79="N2O",About!$D$59,1))</f>
        <v>0.2058774528</v>
      </c>
      <c r="H79" s="413">
        <f>SUMIFS('EPA Export Aggregation'!K:K,'EPA Export Aggregation'!$A:$A,$B79,'EPA Export Aggregation'!$D:$D,$A$1)*IF($A79="CH4",About!$D$58,IF($A79="N2O",About!$D$59,1))</f>
        <v>0.18923382720000001</v>
      </c>
      <c r="I79" s="413">
        <f>SUMIFS('EPA Export Aggregation'!L:L,'EPA Export Aggregation'!$A:$A,$B79,'EPA Export Aggregation'!$D:$D,$A$1)*IF($A79="CH4",About!$D$58,IF($A79="N2O",About!$D$59,1))</f>
        <v>0.19931338128000001</v>
      </c>
      <c r="J79" s="413">
        <f>SUMIFS('EPA Export Aggregation'!M:M,'EPA Export Aggregation'!$A:$A,$B79,'EPA Export Aggregation'!$D:$D,$A$1)*IF($A79="CH4",About!$D$58,IF($A79="N2O",About!$D$59,1))</f>
        <v>0.23496883199999999</v>
      </c>
      <c r="K79" s="413">
        <f>SUMIFS('EPA Export Aggregation'!N:N,'EPA Export Aggregation'!$A:$A,$B79,'EPA Export Aggregation'!$D:$D,$A$1)*IF($A79="CH4",About!$D$58,IF($A79="N2O",About!$D$59,1))</f>
        <v>0.264339936</v>
      </c>
      <c r="L79" s="413">
        <f>SUMIFS('EPA Export Aggregation'!O:O,'EPA Export Aggregation'!$A:$A,$B79,'EPA Export Aggregation'!$D:$D,$A$1)*IF($A79="CH4",About!$D$58,IF($A79="N2O",About!$D$59,1))</f>
        <v>0.32039555184000001</v>
      </c>
      <c r="M79" s="413">
        <f>SUMIFS('EPA Export Aggregation'!P:P,'EPA Export Aggregation'!$A:$A,$B79,'EPA Export Aggregation'!$D:$D,$A$1)*IF($A79="CH4",About!$D$58,IF($A79="N2O",About!$D$59,1))</f>
        <v>0.26198007028199999</v>
      </c>
      <c r="N79" s="413">
        <f>SUMIFS('EPA Export Aggregation'!Q:Q,'EPA Export Aggregation'!$A:$A,$B79,'EPA Export Aggregation'!$D:$D,$A$1)*IF($A79="CH4",About!$D$58,IF($A79="N2O",About!$D$59,1))</f>
        <v>0.27835760899200002</v>
      </c>
      <c r="O79" s="413">
        <f>SUMIFS('EPA Export Aggregation'!R:R,'EPA Export Aggregation'!$A:$A,$B79,'EPA Export Aggregation'!$D:$D,$A$1)*IF($A79="CH4",About!$D$58,IF($A79="N2O",About!$D$59,1))</f>
        <v>0.19184265816599999</v>
      </c>
      <c r="P79" s="413">
        <f>SUMIFS('EPA Export Aggregation'!S:S,'EPA Export Aggregation'!$A:$A,$B79,'EPA Export Aggregation'!$D:$D,$A$1)*IF($A79="CH4",About!$D$58,IF($A79="N2O",About!$D$59,1))</f>
        <v>0.13137549936599999</v>
      </c>
      <c r="Q79" s="413">
        <f>SUMIFS('EPA Export Aggregation'!T:T,'EPA Export Aggregation'!$A:$A,$B79,'EPA Export Aggregation'!$D:$D,$A$1)*IF($A79="CH4",About!$D$58,IF($A79="N2O",About!$D$59,1))</f>
        <v>0.191416219833</v>
      </c>
      <c r="R79" s="413">
        <f>SUMIFS('EPA Export Aggregation'!U:U,'EPA Export Aggregation'!$A:$A,$B79,'EPA Export Aggregation'!$D:$D,$A$1)*IF($A79="CH4",About!$D$58,IF($A79="N2O",About!$D$59,1))</f>
        <v>0.16402669356899999</v>
      </c>
      <c r="S79" s="413">
        <f>SUMIFS('EPA Export Aggregation'!V:V,'EPA Export Aggregation'!$A:$A,$B79,'EPA Export Aggregation'!$D:$D,$A$1)*IF($A79="CH4",About!$D$58,IF($A79="N2O",About!$D$59,1))</f>
        <v>0.14672218701299999</v>
      </c>
      <c r="T79" s="413">
        <f>SUMIFS('EPA Export Aggregation'!W:W,'EPA Export Aggregation'!$A:$A,$B79,'EPA Export Aggregation'!$D:$D,$A$1)*IF($A79="CH4",About!$D$58,IF($A79="N2O",About!$D$59,1))</f>
        <v>0.13872648455700001</v>
      </c>
      <c r="U79" s="413">
        <f>SUMIFS('EPA Export Aggregation'!X:X,'EPA Export Aggregation'!$A:$A,$B79,'EPA Export Aggregation'!$D:$D,$A$1)*IF($A79="CH4",About!$D$58,IF($A79="N2O",About!$D$59,1))</f>
        <v>7.7145095109E-2</v>
      </c>
      <c r="V79" s="413">
        <f>SUMIFS('EPA Export Aggregation'!Y:Y,'EPA Export Aggregation'!$A:$A,$B79,'EPA Export Aggregation'!$D:$D,$A$1)*IF($A79="CH4",About!$D$58,IF($A79="N2O",About!$D$59,1))</f>
        <v>4.9219632252000003E-2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2024-06-24T21:51:22Z</dcterms:modified>
</cp:coreProperties>
</file>