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WV\webappdata\"/>
    </mc:Choice>
  </mc:AlternateContent>
  <xr:revisionPtr revIDLastSave="0" documentId="8_{EAAF872F-5309-4862-8599-7BCAD720A584}" xr6:coauthVersionLast="47" xr6:coauthVersionMax="47" xr10:uidLastSave="{00000000-0000-0000-0000-000000000000}"/>
  <bookViews>
    <workbookView xWindow="-98" yWindow="-98" windowWidth="21795" windowHeight="12975" activeTab="2"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<sst xmlns="http://schemas.openxmlformats.org/spreadsheetml/2006/main" count="42870" uniqueCount="4487">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</sst>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4096</v>
      </c>
      <c r="C1" s="380">
        <v>46286</v>
      </c>
      <c r="G1" s="381" t="s">
        <v>3999</v>
      </c>
      <c r="H1" s="381" t="s">
        <v>4000</v>
      </c>
    </row>
    <row r="2" spans="1:8" x14ac:dyDescent="0.45">
      <c r="B2" t="str">
        <f>_xlfn.XLOOKUP(B1,H:H,G:G,0,0,1)</f>
        <v>WV</v>
      </c>
      <c r="C2" t="str">
        <f>_xlfn.XLOOKUP(B2,G:G, H:H, 0,0,1)</f>
        <v>West Virginia</v>
      </c>
      <c r="G2" t="s">
        <v>4001</v>
      </c>
      <c r="H2" t="s">
        <v>4002</v>
      </c>
    </row>
    <row r="3" spans="1:8" x14ac:dyDescent="0.45">
      <c r="A3" t="s">
        <v>103</v>
      </c>
      <c r="G3" t="s">
        <v>4003</v>
      </c>
      <c r="H3" t="s">
        <v>3998</v>
      </c>
    </row>
    <row r="4" spans="1:8" x14ac:dyDescent="0.45">
      <c r="A4" t="s">
        <v>136</v>
      </c>
      <c r="G4" t="s">
        <v>4004</v>
      </c>
      <c r="H4" t="s">
        <v>4005</v>
      </c>
    </row>
    <row r="5" spans="1:8" x14ac:dyDescent="0.45">
      <c r="A5" t="s">
        <v>107</v>
      </c>
      <c r="G5" t="s">
        <v>4006</v>
      </c>
      <c r="H5" t="s">
        <v>4007</v>
      </c>
    </row>
    <row r="6" spans="1:8" x14ac:dyDescent="0.45">
      <c r="A6" t="s">
        <v>104</v>
      </c>
      <c r="G6" t="s">
        <v>4008</v>
      </c>
      <c r="H6" t="s">
        <v>4009</v>
      </c>
    </row>
    <row r="7" spans="1:8" x14ac:dyDescent="0.45">
      <c r="G7" t="s">
        <v>481</v>
      </c>
      <c r="H7" t="s">
        <v>4010</v>
      </c>
    </row>
    <row r="8" spans="1:8" x14ac:dyDescent="0.45">
      <c r="A8" t="s">
        <v>105</v>
      </c>
      <c r="G8" t="s">
        <v>4011</v>
      </c>
      <c r="H8" t="s">
        <v>4012</v>
      </c>
    </row>
    <row r="9" spans="1:8" x14ac:dyDescent="0.45">
      <c r="A9" t="s">
        <v>106</v>
      </c>
      <c r="G9" t="s">
        <v>4013</v>
      </c>
      <c r="H9" t="s">
        <v>4013</v>
      </c>
    </row>
    <row r="10" spans="1:8" x14ac:dyDescent="0.45">
      <c r="A10" s="38" t="s">
        <v>2752</v>
      </c>
      <c r="G10" t="s">
        <v>4014</v>
      </c>
      <c r="H10" t="s">
        <v>4015</v>
      </c>
    </row>
    <row r="11" spans="1:8" x14ac:dyDescent="0.45">
      <c r="A11" s="38"/>
      <c r="G11" t="s">
        <v>4016</v>
      </c>
      <c r="H11" t="s">
        <v>4017</v>
      </c>
    </row>
    <row r="12" spans="1:8" x14ac:dyDescent="0.45">
      <c r="A12" t="s">
        <v>108</v>
      </c>
      <c r="G12" t="s">
        <v>4018</v>
      </c>
      <c r="H12" t="s">
        <v>4019</v>
      </c>
    </row>
    <row r="13" spans="1:8" x14ac:dyDescent="0.45">
      <c r="A13" t="s">
        <v>109</v>
      </c>
      <c r="G13" t="s">
        <v>4020</v>
      </c>
      <c r="H13" t="s">
        <v>4021</v>
      </c>
    </row>
    <row r="14" spans="1:8" x14ac:dyDescent="0.45">
      <c r="A14" t="s">
        <v>110</v>
      </c>
      <c r="G14" t="s">
        <v>4022</v>
      </c>
      <c r="H14" t="s">
        <v>4023</v>
      </c>
    </row>
    <row r="15" spans="1:8" x14ac:dyDescent="0.45">
      <c r="G15" t="s">
        <v>4024</v>
      </c>
      <c r="H15" t="s">
        <v>4025</v>
      </c>
    </row>
    <row r="16" spans="1:8" x14ac:dyDescent="0.45">
      <c r="A16" s="39" t="s">
        <v>2838</v>
      </c>
      <c r="B16" s="151"/>
      <c r="G16" t="s">
        <v>4026</v>
      </c>
      <c r="H16" t="s">
        <v>4027</v>
      </c>
    </row>
    <row r="17" spans="1:8" x14ac:dyDescent="0.45">
      <c r="A17" t="s">
        <v>2821</v>
      </c>
      <c r="B17" s="17">
        <f>MAX(PolicyLevers!H:H)</f>
        <v>2799</v>
      </c>
      <c r="G17" t="s">
        <v>4028</v>
      </c>
      <c r="H17" t="s">
        <v>4029</v>
      </c>
    </row>
    <row r="18" spans="1:8" x14ac:dyDescent="0.45">
      <c r="A18" t="s">
        <v>2837</v>
      </c>
      <c r="B18" s="17" t="str" cm="1">
        <f t="array" ref="B18">IF(MIN(IF(COUNTIF(PolicyLevers!$H$2:$H$2053,PolicyLevers!$H$2:$H$2053)&gt;1,PolicyLevers!$H$2:$H$2053, ""))=0,"No duplicate ID numbers",MIN(IF(COUNTIF(PolicyLevers!$H$2:$H$2053,PolicyLevers!$H$2:$H$2053)&gt;1,PolicyLevers!$H$2:$H$2053, "")))</f>
        <v>No duplicate ID numbers</v>
      </c>
      <c r="G18" t="s">
        <v>4030</v>
      </c>
      <c r="H18" t="s">
        <v>4031</v>
      </c>
    </row>
    <row r="19" spans="1:8" ht="28.5" x14ac:dyDescent="0.45">
      <c r="A19" s="1" t="s">
        <v>2957</v>
      </c>
      <c r="B19" s="17" t="str" cm="1">
        <f t="array" ref="B19">IF(MIN(IF((NOT(ISNUMBER(PolicyLevers!$H$2:$H$2053)))*(ISTEXT(PolicyLevers!$I$2:$I$2053)),ROW(PolicyLevers!$H$2:$H$2053)))=0,"No missing ID numbers",MIN(IF((NOT(ISNUMBER(PolicyLevers!$H$2:$H$2053)))*(ISTEXT(PolicyLevers!$I$2:$I$2053)),ROW(PolicyLevers!$H$2:$H$2053))))</f>
        <v>No missing ID numbers</v>
      </c>
      <c r="G19" t="s">
        <v>4032</v>
      </c>
      <c r="H19" t="s">
        <v>4033</v>
      </c>
    </row>
    <row r="20" spans="1:8" x14ac:dyDescent="0.45">
      <c r="G20" t="s">
        <v>4034</v>
      </c>
      <c r="H20" t="s">
        <v>4035</v>
      </c>
    </row>
    <row r="21" spans="1:8" x14ac:dyDescent="0.45">
      <c r="A21" s="39" t="s">
        <v>3188</v>
      </c>
      <c r="B21" s="151"/>
      <c r="G21" t="s">
        <v>4036</v>
      </c>
      <c r="H21" t="s">
        <v>4037</v>
      </c>
    </row>
    <row r="22" spans="1:8" x14ac:dyDescent="0.45">
      <c r="A22" t="s">
        <v>3182</v>
      </c>
      <c r="G22" t="s">
        <v>4038</v>
      </c>
      <c r="H22" t="s">
        <v>4039</v>
      </c>
    </row>
    <row r="23" spans="1:8" x14ac:dyDescent="0.45">
      <c r="A23" t="s">
        <v>3183</v>
      </c>
      <c r="G23" t="s">
        <v>4040</v>
      </c>
      <c r="H23" t="s">
        <v>4041</v>
      </c>
    </row>
    <row r="24" spans="1:8" x14ac:dyDescent="0.45">
      <c r="A24" t="s">
        <v>3184</v>
      </c>
      <c r="G24" t="s">
        <v>4042</v>
      </c>
      <c r="H24" t="s">
        <v>4043</v>
      </c>
    </row>
    <row r="25" spans="1:8" x14ac:dyDescent="0.45">
      <c r="A25" t="s">
        <v>3185</v>
      </c>
      <c r="G25" t="s">
        <v>4044</v>
      </c>
      <c r="H25" t="s">
        <v>4045</v>
      </c>
    </row>
    <row r="26" spans="1:8" x14ac:dyDescent="0.45">
      <c r="G26" t="s">
        <v>4046</v>
      </c>
      <c r="H26" t="s">
        <v>4047</v>
      </c>
    </row>
    <row r="27" spans="1:8" x14ac:dyDescent="0.45">
      <c r="A27" s="39" t="s">
        <v>3186</v>
      </c>
      <c r="B27" s="151"/>
      <c r="C27" s="151"/>
      <c r="G27" t="s">
        <v>4048</v>
      </c>
      <c r="H27" t="s">
        <v>4049</v>
      </c>
    </row>
    <row r="28" spans="1:8" x14ac:dyDescent="0.45">
      <c r="A28" t="s">
        <v>2831</v>
      </c>
      <c r="G28" t="s">
        <v>4050</v>
      </c>
      <c r="H28" t="s">
        <v>4051</v>
      </c>
    </row>
    <row r="29" spans="1:8" x14ac:dyDescent="0.45">
      <c r="A29" t="s">
        <v>2817</v>
      </c>
      <c r="G29" t="s">
        <v>4052</v>
      </c>
      <c r="H29" t="s">
        <v>4053</v>
      </c>
    </row>
    <row r="30" spans="1:8" x14ac:dyDescent="0.45">
      <c r="A30" t="s">
        <v>2818</v>
      </c>
      <c r="G30" t="s">
        <v>4054</v>
      </c>
      <c r="H30" t="s">
        <v>4055</v>
      </c>
    </row>
    <row r="31" spans="1:8" x14ac:dyDescent="0.45">
      <c r="A31" t="s">
        <v>2819</v>
      </c>
      <c r="G31" t="s">
        <v>517</v>
      </c>
      <c r="H31" t="s">
        <v>4056</v>
      </c>
    </row>
    <row r="32" spans="1:8" x14ac:dyDescent="0.45">
      <c r="A32" t="s">
        <v>2820</v>
      </c>
      <c r="G32" t="s">
        <v>4057</v>
      </c>
      <c r="H32" t="s">
        <v>4058</v>
      </c>
    </row>
    <row r="33" spans="1:8" x14ac:dyDescent="0.45">
      <c r="G33" t="s">
        <v>4059</v>
      </c>
      <c r="H33" t="s">
        <v>4060</v>
      </c>
    </row>
    <row r="34" spans="1:8" x14ac:dyDescent="0.45">
      <c r="A34" t="s">
        <v>2832</v>
      </c>
      <c r="G34" t="s">
        <v>4061</v>
      </c>
      <c r="H34" t="s">
        <v>4062</v>
      </c>
    </row>
    <row r="35" spans="1:8" x14ac:dyDescent="0.45">
      <c r="A35" t="s">
        <v>2815</v>
      </c>
      <c r="G35" t="s">
        <v>4063</v>
      </c>
      <c r="H35" t="s">
        <v>4064</v>
      </c>
    </row>
    <row r="36" spans="1:8" x14ac:dyDescent="0.45">
      <c r="A36" t="s">
        <v>2816</v>
      </c>
      <c r="G36" t="s">
        <v>4065</v>
      </c>
      <c r="H36" t="s">
        <v>4066</v>
      </c>
    </row>
    <row r="37" spans="1:8" x14ac:dyDescent="0.45">
      <c r="G37" t="s">
        <v>4067</v>
      </c>
      <c r="H37" t="s">
        <v>4068</v>
      </c>
    </row>
    <row r="38" spans="1:8" x14ac:dyDescent="0.45">
      <c r="A38" t="s">
        <v>2833</v>
      </c>
      <c r="G38" t="s">
        <v>4069</v>
      </c>
      <c r="H38" t="s">
        <v>4070</v>
      </c>
    </row>
    <row r="39" spans="1:8" x14ac:dyDescent="0.45">
      <c r="A39" t="s">
        <v>2822</v>
      </c>
      <c r="G39" t="s">
        <v>4071</v>
      </c>
      <c r="H39" t="s">
        <v>4072</v>
      </c>
    </row>
    <row r="40" spans="1:8" x14ac:dyDescent="0.45">
      <c r="A40" t="s">
        <v>2823</v>
      </c>
      <c r="G40" t="s">
        <v>4073</v>
      </c>
      <c r="H40" t="s">
        <v>4074</v>
      </c>
    </row>
    <row r="41" spans="1:8" x14ac:dyDescent="0.45">
      <c r="G41" t="s">
        <v>4075</v>
      </c>
      <c r="H41" t="s">
        <v>4076</v>
      </c>
    </row>
    <row r="42" spans="1:8" x14ac:dyDescent="0.45">
      <c r="A42" t="s">
        <v>2834</v>
      </c>
      <c r="G42" t="s">
        <v>4077</v>
      </c>
      <c r="H42" t="s">
        <v>4078</v>
      </c>
    </row>
    <row r="43" spans="1:8" x14ac:dyDescent="0.45">
      <c r="A43" t="s">
        <v>2824</v>
      </c>
      <c r="G43" t="s">
        <v>4079</v>
      </c>
      <c r="H43" t="s">
        <v>4080</v>
      </c>
    </row>
    <row r="44" spans="1:8" x14ac:dyDescent="0.45">
      <c r="A44" t="s">
        <v>2825</v>
      </c>
      <c r="G44" t="s">
        <v>4081</v>
      </c>
      <c r="H44" t="s">
        <v>4082</v>
      </c>
    </row>
    <row r="45" spans="1:8" x14ac:dyDescent="0.45">
      <c r="G45" t="s">
        <v>4083</v>
      </c>
      <c r="H45" t="s">
        <v>4084</v>
      </c>
    </row>
    <row r="46" spans="1:8" x14ac:dyDescent="0.45">
      <c r="A46" s="39" t="s">
        <v>3187</v>
      </c>
      <c r="B46" s="151"/>
      <c r="G46" t="s">
        <v>4085</v>
      </c>
      <c r="H46" t="s">
        <v>4086</v>
      </c>
    </row>
    <row r="47" spans="1:8" x14ac:dyDescent="0.45">
      <c r="A47" t="s">
        <v>2826</v>
      </c>
      <c r="G47" t="s">
        <v>4087</v>
      </c>
      <c r="H47" t="s">
        <v>4088</v>
      </c>
    </row>
    <row r="48" spans="1:8" x14ac:dyDescent="0.45">
      <c r="A48" t="s">
        <v>2827</v>
      </c>
      <c r="G48" t="s">
        <v>4089</v>
      </c>
      <c r="H48" t="s">
        <v>4090</v>
      </c>
    </row>
    <row r="49" spans="1:8" x14ac:dyDescent="0.45">
      <c r="G49" t="s">
        <v>4091</v>
      </c>
      <c r="H49" t="s">
        <v>4092</v>
      </c>
    </row>
    <row r="50" spans="1:8" x14ac:dyDescent="0.45">
      <c r="A50" t="s">
        <v>2828</v>
      </c>
      <c r="G50" t="s">
        <v>4093</v>
      </c>
      <c r="H50" t="s">
        <v>4094</v>
      </c>
    </row>
    <row r="51" spans="1:8" x14ac:dyDescent="0.45">
      <c r="A51" t="s">
        <v>2835</v>
      </c>
      <c r="G51" t="s">
        <v>4095</v>
      </c>
      <c r="H51" t="s">
        <v>4096</v>
      </c>
    </row>
    <row r="52" spans="1:8" x14ac:dyDescent="0.45">
      <c r="A52" t="s">
        <v>2829</v>
      </c>
      <c r="G52" t="s">
        <v>4097</v>
      </c>
      <c r="H52" t="s">
        <v>4098</v>
      </c>
    </row>
    <row r="53" spans="1:8" x14ac:dyDescent="0.45">
      <c r="A53" t="s">
        <v>2830</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07" zoomScale="90" zoomScaleNormal="90" workbookViewId="0">
      <selection activeCell="A130" sqref="A130"/>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3163</v>
      </c>
      <c r="M1"/>
    </row>
    <row r="2" spans="1:14" x14ac:dyDescent="0.45">
      <c r="A2" s="438" t="s">
        <v>3164</v>
      </c>
      <c r="M2"/>
    </row>
    <row r="3" spans="1:14" x14ac:dyDescent="0.4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4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4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4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4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4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4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4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4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4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4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3667</v>
      </c>
      <c r="C17" t="s">
        <v>3668</v>
      </c>
      <c r="D17" s="17" t="s">
        <v>344</v>
      </c>
      <c r="E17" t="s">
        <v>3669</v>
      </c>
      <c r="F17">
        <v>0</v>
      </c>
      <c r="G17" s="36">
        <v>600000</v>
      </c>
      <c r="H17" s="36">
        <v>5000</v>
      </c>
      <c r="I17" s="334" t="s">
        <v>3670</v>
      </c>
      <c r="J17" s="382" t="s">
        <v>4101</v>
      </c>
      <c r="K17" s="334"/>
      <c r="L17" s="289"/>
    </row>
    <row r="18" spans="1:14" x14ac:dyDescent="0.4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4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45">
      <c r="A21" t="s">
        <v>71</v>
      </c>
      <c r="B21" t="s">
        <v>3717</v>
      </c>
      <c r="C21" t="s">
        <v>3716</v>
      </c>
      <c r="D21" s="17" t="s">
        <v>344</v>
      </c>
      <c r="E21" t="s">
        <v>3718</v>
      </c>
      <c r="F21">
        <v>0</v>
      </c>
      <c r="G21">
        <v>1</v>
      </c>
      <c r="H21">
        <v>1</v>
      </c>
      <c r="I21" s="334" t="s">
        <v>29</v>
      </c>
      <c r="J21" s="334" t="s">
        <v>3778</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4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4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45">
      <c r="A26" t="s">
        <v>2811</v>
      </c>
      <c r="B26" t="s">
        <v>2812</v>
      </c>
      <c r="C26" t="s">
        <v>3388</v>
      </c>
      <c r="D26" s="173"/>
      <c r="E26" t="s">
        <v>2813</v>
      </c>
      <c r="F26">
        <v>0</v>
      </c>
      <c r="G26">
        <v>1</v>
      </c>
      <c r="H26">
        <v>1</v>
      </c>
      <c r="I26" s="334" t="s">
        <v>29</v>
      </c>
      <c r="J26" t="s">
        <v>3389</v>
      </c>
      <c r="M26" s="446"/>
    </row>
    <row r="27" spans="1:14" x14ac:dyDescent="0.45">
      <c r="A27" t="s">
        <v>2811</v>
      </c>
      <c r="B27" t="s">
        <v>4446</v>
      </c>
      <c r="C27" t="s">
        <v>4448</v>
      </c>
      <c r="D27" s="334" t="s">
        <v>3103</v>
      </c>
      <c r="E27" s="173"/>
      <c r="F27">
        <v>0</v>
      </c>
      <c r="G27">
        <v>1</v>
      </c>
      <c r="H27">
        <v>1</v>
      </c>
      <c r="I27" s="334" t="s">
        <v>29</v>
      </c>
      <c r="J27" t="s">
        <v>4447</v>
      </c>
    </row>
    <row r="28" spans="1:14" x14ac:dyDescent="0.45">
      <c r="A28" t="s">
        <v>2811</v>
      </c>
      <c r="B28" t="s">
        <v>3845</v>
      </c>
      <c r="C28" t="s">
        <v>3846</v>
      </c>
      <c r="D28" s="173"/>
      <c r="E28" s="173"/>
      <c r="F28">
        <v>0</v>
      </c>
      <c r="G28">
        <v>1</v>
      </c>
      <c r="H28">
        <v>1</v>
      </c>
      <c r="I28" s="334" t="s">
        <v>29</v>
      </c>
      <c r="J28" t="s">
        <v>3847</v>
      </c>
    </row>
    <row r="29" spans="1:14" x14ac:dyDescent="0.45">
      <c r="A29" t="s">
        <v>2811</v>
      </c>
      <c r="B29" t="s">
        <v>3259</v>
      </c>
      <c r="C29" t="s">
        <v>3257</v>
      </c>
      <c r="D29" s="173"/>
      <c r="E29" s="173"/>
      <c r="F29">
        <v>0</v>
      </c>
      <c r="G29">
        <v>1</v>
      </c>
      <c r="H29">
        <v>1</v>
      </c>
      <c r="I29" s="334" t="s">
        <v>29</v>
      </c>
      <c r="J29" t="s">
        <v>3258</v>
      </c>
    </row>
    <row r="30" spans="1:14" x14ac:dyDescent="0.4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45">
      <c r="A31" t="s">
        <v>10</v>
      </c>
      <c r="B31" t="s">
        <v>3938</v>
      </c>
      <c r="C31" t="s">
        <v>3939</v>
      </c>
      <c r="D31" t="s">
        <v>3938</v>
      </c>
      <c r="E31" s="173" t="s">
        <v>3940</v>
      </c>
      <c r="F31" s="447">
        <v>-0.5</v>
      </c>
      <c r="G31" s="447">
        <v>0.5</v>
      </c>
      <c r="H31" s="447">
        <v>0.01</v>
      </c>
      <c r="I31" s="334" t="s">
        <v>3941</v>
      </c>
      <c r="J31" t="s">
        <v>3942</v>
      </c>
    </row>
    <row r="32" spans="1:14" x14ac:dyDescent="0.4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45">
      <c r="A33" t="s">
        <v>10</v>
      </c>
      <c r="B33" t="s">
        <v>2438</v>
      </c>
      <c r="C33" t="s">
        <v>2439</v>
      </c>
      <c r="D33" s="173"/>
      <c r="E33" s="290" t="s">
        <v>2440</v>
      </c>
      <c r="F33">
        <v>0</v>
      </c>
      <c r="G33">
        <v>1</v>
      </c>
      <c r="H33">
        <v>1</v>
      </c>
      <c r="I33" s="334" t="s">
        <v>29</v>
      </c>
      <c r="J33" s="334" t="s">
        <v>3298</v>
      </c>
      <c r="K33" s="334" t="s">
        <v>240</v>
      </c>
      <c r="L33" s="289" t="s">
        <v>241</v>
      </c>
    </row>
    <row r="34" spans="1:14" x14ac:dyDescent="0.45">
      <c r="A34" t="s">
        <v>10</v>
      </c>
      <c r="B34" t="s">
        <v>2956</v>
      </c>
      <c r="C34" t="s">
        <v>3338</v>
      </c>
      <c r="D34" s="173"/>
      <c r="E34" s="290" t="s">
        <v>3340</v>
      </c>
      <c r="F34">
        <v>0</v>
      </c>
      <c r="G34">
        <v>1</v>
      </c>
      <c r="H34">
        <v>1</v>
      </c>
      <c r="I34" s="334" t="s">
        <v>29</v>
      </c>
      <c r="J34" s="334" t="s">
        <v>3787</v>
      </c>
      <c r="K34" s="334" t="s">
        <v>240</v>
      </c>
      <c r="L34" s="289" t="s">
        <v>241</v>
      </c>
    </row>
    <row r="35" spans="1:14" x14ac:dyDescent="0.45">
      <c r="A35" t="s">
        <v>10</v>
      </c>
      <c r="B35" t="s">
        <v>2703</v>
      </c>
      <c r="C35" t="s">
        <v>2702</v>
      </c>
      <c r="D35" s="290" t="s">
        <v>2703</v>
      </c>
      <c r="E35" t="s">
        <v>2704</v>
      </c>
      <c r="F35">
        <v>0</v>
      </c>
      <c r="G35">
        <v>1</v>
      </c>
      <c r="H35">
        <v>1</v>
      </c>
      <c r="I35" s="334" t="s">
        <v>29</v>
      </c>
      <c r="J35" s="289"/>
    </row>
    <row r="36" spans="1:14" x14ac:dyDescent="0.45">
      <c r="A36" t="s">
        <v>10</v>
      </c>
      <c r="B36" t="s">
        <v>2745</v>
      </c>
      <c r="C36" t="s">
        <v>2745</v>
      </c>
      <c r="D36" s="290" t="s">
        <v>2745</v>
      </c>
      <c r="E36" s="290" t="s">
        <v>2746</v>
      </c>
      <c r="F36" s="447">
        <v>0</v>
      </c>
      <c r="G36" s="447">
        <v>1</v>
      </c>
      <c r="H36" s="447">
        <v>0.01</v>
      </c>
      <c r="I36" s="334" t="s">
        <v>2747</v>
      </c>
      <c r="J36" s="334" t="s">
        <v>3174</v>
      </c>
      <c r="K36" s="289" t="s">
        <v>2891</v>
      </c>
    </row>
    <row r="37" spans="1:14" x14ac:dyDescent="0.4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45">
      <c r="A38" t="s">
        <v>10</v>
      </c>
      <c r="B38" t="s">
        <v>3622</v>
      </c>
      <c r="C38" t="s">
        <v>3625</v>
      </c>
      <c r="D38" s="173"/>
      <c r="E38" s="173"/>
      <c r="F38">
        <v>0</v>
      </c>
      <c r="G38">
        <v>1</v>
      </c>
      <c r="H38">
        <v>1</v>
      </c>
      <c r="I38" s="334" t="s">
        <v>29</v>
      </c>
      <c r="J38" t="s">
        <v>3628</v>
      </c>
      <c r="M38"/>
    </row>
    <row r="39" spans="1:14" x14ac:dyDescent="0.45">
      <c r="A39" t="s">
        <v>10</v>
      </c>
      <c r="B39" t="s">
        <v>3621</v>
      </c>
      <c r="C39" t="s">
        <v>3624</v>
      </c>
      <c r="D39" s="173"/>
      <c r="E39" s="173"/>
      <c r="F39">
        <v>0</v>
      </c>
      <c r="G39">
        <v>1</v>
      </c>
      <c r="H39">
        <v>1</v>
      </c>
      <c r="I39" s="334" t="s">
        <v>29</v>
      </c>
      <c r="J39" t="s">
        <v>3627</v>
      </c>
    </row>
    <row r="40" spans="1:14" x14ac:dyDescent="0.45">
      <c r="A40" t="s">
        <v>10</v>
      </c>
      <c r="B40" t="s">
        <v>3623</v>
      </c>
      <c r="C40" t="s">
        <v>3626</v>
      </c>
      <c r="D40" s="173"/>
      <c r="E40" s="173"/>
      <c r="F40">
        <v>0</v>
      </c>
      <c r="G40">
        <v>1</v>
      </c>
      <c r="H40">
        <v>1</v>
      </c>
      <c r="I40" s="334" t="s">
        <v>29</v>
      </c>
      <c r="J40" t="s">
        <v>3629</v>
      </c>
    </row>
    <row r="41" spans="1:14" x14ac:dyDescent="0.45">
      <c r="A41" t="s">
        <v>10</v>
      </c>
      <c r="B41" t="s">
        <v>3297</v>
      </c>
      <c r="C41" t="s">
        <v>3339</v>
      </c>
      <c r="D41" s="173"/>
      <c r="E41" s="173"/>
      <c r="F41">
        <v>0</v>
      </c>
      <c r="G41">
        <v>1</v>
      </c>
      <c r="H41">
        <v>1</v>
      </c>
      <c r="I41" s="334" t="s">
        <v>29</v>
      </c>
      <c r="J41" s="448" t="s">
        <v>3788</v>
      </c>
      <c r="K41" s="334" t="s">
        <v>240</v>
      </c>
      <c r="L41" s="289" t="s">
        <v>241</v>
      </c>
    </row>
    <row r="42" spans="1:14" x14ac:dyDescent="0.45">
      <c r="A42" t="s">
        <v>2469</v>
      </c>
      <c r="B42" t="s">
        <v>3785</v>
      </c>
      <c r="C42" t="s">
        <v>3709</v>
      </c>
      <c r="D42" t="s">
        <v>3710</v>
      </c>
      <c r="E42" t="s">
        <v>3711</v>
      </c>
      <c r="F42">
        <v>0</v>
      </c>
      <c r="G42">
        <v>1</v>
      </c>
      <c r="H42">
        <v>1</v>
      </c>
      <c r="I42" s="334" t="s">
        <v>29</v>
      </c>
      <c r="J42" s="449" t="s">
        <v>3786</v>
      </c>
      <c r="K42" s="289"/>
      <c r="L42" s="289" t="s">
        <v>2690</v>
      </c>
      <c r="M42" s="441"/>
      <c r="N42" s="289"/>
    </row>
    <row r="43" spans="1:14" x14ac:dyDescent="0.4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4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4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45">
      <c r="A46" t="s">
        <v>8</v>
      </c>
      <c r="B46" t="s">
        <v>3671</v>
      </c>
      <c r="C46" t="s">
        <v>3672</v>
      </c>
      <c r="D46" s="290" t="s">
        <v>3671</v>
      </c>
      <c r="E46" t="s">
        <v>3673</v>
      </c>
      <c r="F46" s="290">
        <v>0</v>
      </c>
      <c r="G46" s="290">
        <v>1</v>
      </c>
      <c r="H46" s="290">
        <v>1</v>
      </c>
      <c r="I46" s="289" t="s">
        <v>29</v>
      </c>
      <c r="J46" s="334" t="s">
        <v>3674</v>
      </c>
      <c r="K46" s="334"/>
      <c r="L46" s="289"/>
    </row>
    <row r="47" spans="1:14" x14ac:dyDescent="0.45">
      <c r="A47" t="s">
        <v>8</v>
      </c>
      <c r="B47" t="s">
        <v>327</v>
      </c>
      <c r="C47" t="s">
        <v>328</v>
      </c>
      <c r="D47" s="290" t="s">
        <v>327</v>
      </c>
      <c r="E47" t="s">
        <v>2285</v>
      </c>
      <c r="F47" s="290">
        <v>0</v>
      </c>
      <c r="G47" s="290">
        <v>1</v>
      </c>
      <c r="H47" s="290">
        <v>1</v>
      </c>
      <c r="I47" s="289" t="s">
        <v>29</v>
      </c>
      <c r="J47" s="334" t="s">
        <v>3171</v>
      </c>
      <c r="K47" s="334" t="s">
        <v>329</v>
      </c>
      <c r="L47" s="289" t="s">
        <v>330</v>
      </c>
    </row>
    <row r="48" spans="1:14" x14ac:dyDescent="0.4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4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4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4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45">
      <c r="A52" t="s">
        <v>8</v>
      </c>
      <c r="B52" s="334" t="s">
        <v>3505</v>
      </c>
      <c r="C52" t="s">
        <v>3506</v>
      </c>
      <c r="D52" s="173"/>
      <c r="E52" s="173"/>
      <c r="F52" s="290">
        <v>0</v>
      </c>
      <c r="G52" s="290">
        <v>1</v>
      </c>
      <c r="H52" s="290">
        <v>1</v>
      </c>
      <c r="I52" s="289" t="s">
        <v>29</v>
      </c>
      <c r="J52" s="334" t="s">
        <v>3507</v>
      </c>
      <c r="K52" s="334"/>
      <c r="L52" s="289"/>
      <c r="M52" s="445"/>
    </row>
    <row r="53" spans="1:14" x14ac:dyDescent="0.4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4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4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45">
      <c r="A56" t="s">
        <v>8</v>
      </c>
      <c r="B56" t="s">
        <v>3572</v>
      </c>
      <c r="C56" t="s">
        <v>3573</v>
      </c>
      <c r="D56" t="s">
        <v>3572</v>
      </c>
      <c r="E56" t="s">
        <v>3574</v>
      </c>
      <c r="F56" s="353">
        <v>-100</v>
      </c>
      <c r="G56">
        <v>100</v>
      </c>
      <c r="H56">
        <v>1</v>
      </c>
      <c r="I56" s="290" t="s">
        <v>3575</v>
      </c>
      <c r="J56" s="334" t="s">
        <v>3576</v>
      </c>
      <c r="K56" s="334"/>
      <c r="L56" s="289"/>
      <c r="M56" s="441"/>
    </row>
    <row r="57" spans="1:14" x14ac:dyDescent="0.4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45">
      <c r="A58" t="s">
        <v>8</v>
      </c>
      <c r="B58" s="334" t="s">
        <v>3659</v>
      </c>
      <c r="C58" t="s">
        <v>3660</v>
      </c>
      <c r="D58" s="334" t="s">
        <v>3103</v>
      </c>
      <c r="E58" t="s">
        <v>3657</v>
      </c>
      <c r="F58" s="290">
        <v>0</v>
      </c>
      <c r="G58" s="290">
        <v>1</v>
      </c>
      <c r="H58" s="290">
        <v>1</v>
      </c>
      <c r="I58" s="290" t="s">
        <v>29</v>
      </c>
      <c r="J58" s="334" t="s">
        <v>3658</v>
      </c>
      <c r="K58" s="334"/>
      <c r="L58" s="289"/>
      <c r="M58" s="445"/>
    </row>
    <row r="59" spans="1:14" x14ac:dyDescent="0.45">
      <c r="A59" t="s">
        <v>8</v>
      </c>
      <c r="B59" t="s">
        <v>2997</v>
      </c>
      <c r="C59" t="s">
        <v>2998</v>
      </c>
      <c r="D59" t="s">
        <v>2997</v>
      </c>
      <c r="E59" s="173"/>
      <c r="F59">
        <v>0</v>
      </c>
      <c r="G59">
        <v>1</v>
      </c>
      <c r="H59">
        <v>1</v>
      </c>
      <c r="I59" s="334" t="s">
        <v>29</v>
      </c>
      <c r="J59" s="334" t="s">
        <v>3779</v>
      </c>
    </row>
    <row r="60" spans="1:14" x14ac:dyDescent="0.45">
      <c r="A60" t="s">
        <v>8</v>
      </c>
      <c r="B60" t="s">
        <v>4449</v>
      </c>
      <c r="C60" t="s">
        <v>4124</v>
      </c>
      <c r="D60" s="334" t="s">
        <v>3103</v>
      </c>
      <c r="E60" t="s">
        <v>4450</v>
      </c>
      <c r="F60">
        <v>0</v>
      </c>
      <c r="G60">
        <v>1</v>
      </c>
      <c r="H60">
        <v>1</v>
      </c>
      <c r="I60" s="334" t="s">
        <v>29</v>
      </c>
      <c r="J60" s="382" t="s">
        <v>4106</v>
      </c>
    </row>
    <row r="61" spans="1:14" x14ac:dyDescent="0.45">
      <c r="A61" t="s">
        <v>8</v>
      </c>
      <c r="B61" t="s">
        <v>301</v>
      </c>
      <c r="C61" t="s">
        <v>300</v>
      </c>
      <c r="D61" t="s">
        <v>301</v>
      </c>
      <c r="E61" t="s">
        <v>2282</v>
      </c>
      <c r="F61">
        <v>0</v>
      </c>
      <c r="G61">
        <v>1</v>
      </c>
      <c r="H61">
        <v>1</v>
      </c>
      <c r="I61" s="334" t="s">
        <v>29</v>
      </c>
    </row>
    <row r="62" spans="1:14" x14ac:dyDescent="0.45">
      <c r="A62" t="s">
        <v>8</v>
      </c>
      <c r="B62" t="s">
        <v>3630</v>
      </c>
      <c r="C62" t="s">
        <v>3631</v>
      </c>
      <c r="D62" t="s">
        <v>3630</v>
      </c>
      <c r="E62" s="173"/>
      <c r="F62">
        <v>0</v>
      </c>
      <c r="G62">
        <v>1</v>
      </c>
      <c r="H62">
        <v>1</v>
      </c>
      <c r="I62" s="334" t="s">
        <v>29</v>
      </c>
      <c r="J62" s="382" t="s">
        <v>4113</v>
      </c>
    </row>
    <row r="63" spans="1:14" x14ac:dyDescent="0.45">
      <c r="A63" t="s">
        <v>8</v>
      </c>
      <c r="B63" t="s">
        <v>59</v>
      </c>
      <c r="C63" t="s">
        <v>129</v>
      </c>
      <c r="D63" t="s">
        <v>59</v>
      </c>
      <c r="E63" s="173"/>
      <c r="F63">
        <v>0</v>
      </c>
      <c r="G63">
        <v>1</v>
      </c>
      <c r="H63">
        <v>1</v>
      </c>
      <c r="I63" s="334" t="s">
        <v>29</v>
      </c>
      <c r="J63" s="334" t="s">
        <v>3765</v>
      </c>
    </row>
    <row r="64" spans="1:14" x14ac:dyDescent="0.4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4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45">
      <c r="A66" t="s">
        <v>8</v>
      </c>
      <c r="B66" s="334" t="s">
        <v>3813</v>
      </c>
      <c r="C66" t="s">
        <v>2729</v>
      </c>
      <c r="D66" s="334" t="s">
        <v>3813</v>
      </c>
      <c r="E66" t="s">
        <v>2277</v>
      </c>
      <c r="F66" s="350">
        <v>0</v>
      </c>
      <c r="G66" s="10">
        <v>1</v>
      </c>
      <c r="H66" s="10">
        <v>0.01</v>
      </c>
      <c r="I66" s="334" t="s">
        <v>34</v>
      </c>
      <c r="J66" s="382" t="s">
        <v>4103</v>
      </c>
      <c r="K66" s="334"/>
      <c r="L66" s="289"/>
      <c r="M66" s="445"/>
    </row>
    <row r="67" spans="1:13" x14ac:dyDescent="0.4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4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45">
      <c r="A69" t="s">
        <v>8</v>
      </c>
      <c r="B69" t="s">
        <v>3567</v>
      </c>
      <c r="C69" t="s">
        <v>3568</v>
      </c>
      <c r="D69" t="s">
        <v>3565</v>
      </c>
      <c r="E69" t="s">
        <v>3570</v>
      </c>
      <c r="F69" s="350">
        <v>-1</v>
      </c>
      <c r="G69" s="10">
        <v>1</v>
      </c>
      <c r="H69" s="10">
        <v>0.01</v>
      </c>
      <c r="I69" s="290" t="s">
        <v>3571</v>
      </c>
      <c r="J69" s="334" t="s">
        <v>3721</v>
      </c>
      <c r="K69" s="334"/>
      <c r="L69" s="289"/>
      <c r="M69" s="441"/>
    </row>
    <row r="70" spans="1:13" x14ac:dyDescent="0.45">
      <c r="A70" t="s">
        <v>8</v>
      </c>
      <c r="B70" t="s">
        <v>3566</v>
      </c>
      <c r="C70" t="s">
        <v>3564</v>
      </c>
      <c r="D70" t="s">
        <v>3565</v>
      </c>
      <c r="E70" t="s">
        <v>3569</v>
      </c>
      <c r="F70" s="353">
        <v>-100</v>
      </c>
      <c r="G70">
        <v>100</v>
      </c>
      <c r="H70">
        <v>1</v>
      </c>
      <c r="I70" s="334" t="s">
        <v>3605</v>
      </c>
      <c r="J70" s="334" t="s">
        <v>3720</v>
      </c>
      <c r="K70" s="334"/>
      <c r="L70" s="289"/>
      <c r="M70" s="441"/>
    </row>
    <row r="71" spans="1:13" x14ac:dyDescent="0.45">
      <c r="A71" t="s">
        <v>8</v>
      </c>
      <c r="B71" t="s">
        <v>3762</v>
      </c>
      <c r="C71" t="s">
        <v>3763</v>
      </c>
      <c r="D71" t="s">
        <v>3565</v>
      </c>
      <c r="E71" t="s">
        <v>3764</v>
      </c>
      <c r="F71" s="353">
        <v>-100</v>
      </c>
      <c r="G71">
        <v>100</v>
      </c>
      <c r="H71">
        <v>1</v>
      </c>
      <c r="I71" s="334" t="s">
        <v>3605</v>
      </c>
      <c r="J71" s="334" t="s">
        <v>3782</v>
      </c>
      <c r="K71" s="334"/>
      <c r="L71" s="289"/>
      <c r="M71" s="441"/>
    </row>
    <row r="72" spans="1:13" x14ac:dyDescent="0.45">
      <c r="A72" t="s">
        <v>8</v>
      </c>
      <c r="B72" t="s">
        <v>3520</v>
      </c>
      <c r="C72" t="s">
        <v>3521</v>
      </c>
      <c r="D72" t="s">
        <v>3522</v>
      </c>
      <c r="E72" t="s">
        <v>3523</v>
      </c>
      <c r="F72" s="350">
        <v>0</v>
      </c>
      <c r="G72" s="10">
        <v>1</v>
      </c>
      <c r="H72" s="10">
        <v>0.01</v>
      </c>
      <c r="I72" s="290" t="s">
        <v>3524</v>
      </c>
      <c r="J72" s="334" t="s">
        <v>3525</v>
      </c>
      <c r="K72" s="334"/>
      <c r="L72" s="289"/>
      <c r="M72" s="441"/>
    </row>
    <row r="73" spans="1:13" x14ac:dyDescent="0.45">
      <c r="A73" t="s">
        <v>2926</v>
      </c>
      <c r="B73" t="s">
        <v>3768</v>
      </c>
      <c r="C73" t="s">
        <v>3771</v>
      </c>
      <c r="D73" s="173"/>
      <c r="E73" t="s">
        <v>3772</v>
      </c>
      <c r="F73">
        <v>0</v>
      </c>
      <c r="G73">
        <v>10</v>
      </c>
      <c r="H73">
        <v>1</v>
      </c>
      <c r="I73" t="s">
        <v>2904</v>
      </c>
      <c r="J73" s="236" t="s">
        <v>3789</v>
      </c>
      <c r="K73" s="236" t="s">
        <v>2905</v>
      </c>
    </row>
    <row r="74" spans="1:13" x14ac:dyDescent="0.45">
      <c r="A74" t="s">
        <v>2926</v>
      </c>
      <c r="B74" t="s">
        <v>2927</v>
      </c>
      <c r="C74" t="s">
        <v>2934</v>
      </c>
      <c r="D74" s="173"/>
      <c r="E74" t="s">
        <v>2959</v>
      </c>
      <c r="F74">
        <v>0</v>
      </c>
      <c r="G74">
        <v>10</v>
      </c>
      <c r="H74">
        <v>1</v>
      </c>
      <c r="I74" t="s">
        <v>2904</v>
      </c>
      <c r="J74" t="s">
        <v>3789</v>
      </c>
      <c r="K74" t="s">
        <v>2905</v>
      </c>
    </row>
    <row r="75" spans="1:13" x14ac:dyDescent="0.45">
      <c r="A75" t="s">
        <v>2926</v>
      </c>
      <c r="B75" t="s">
        <v>3557</v>
      </c>
      <c r="C75" t="s">
        <v>3558</v>
      </c>
      <c r="D75" s="173"/>
      <c r="E75" t="s">
        <v>3559</v>
      </c>
      <c r="F75">
        <v>0</v>
      </c>
      <c r="G75">
        <v>10</v>
      </c>
      <c r="H75">
        <v>1</v>
      </c>
      <c r="I75" t="s">
        <v>2904</v>
      </c>
      <c r="J75" s="236" t="s">
        <v>3789</v>
      </c>
      <c r="K75" s="236" t="s">
        <v>2905</v>
      </c>
    </row>
    <row r="76" spans="1:13" x14ac:dyDescent="0.45">
      <c r="A76" t="s">
        <v>2926</v>
      </c>
      <c r="B76" t="s">
        <v>262</v>
      </c>
      <c r="C76" t="s">
        <v>2938</v>
      </c>
      <c r="D76" s="173"/>
      <c r="E76" t="s">
        <v>2964</v>
      </c>
      <c r="F76">
        <v>0</v>
      </c>
      <c r="G76">
        <v>10</v>
      </c>
      <c r="H76">
        <v>1</v>
      </c>
      <c r="I76" t="s">
        <v>2904</v>
      </c>
      <c r="J76" s="236" t="s">
        <v>3789</v>
      </c>
      <c r="K76" s="236" t="s">
        <v>2905</v>
      </c>
    </row>
    <row r="77" spans="1:13" x14ac:dyDescent="0.45">
      <c r="A77" t="s">
        <v>2926</v>
      </c>
      <c r="B77" t="s">
        <v>2930</v>
      </c>
      <c r="C77" t="s">
        <v>2937</v>
      </c>
      <c r="D77" s="173"/>
      <c r="E77" t="s">
        <v>2963</v>
      </c>
      <c r="F77">
        <v>0</v>
      </c>
      <c r="G77">
        <v>10</v>
      </c>
      <c r="H77">
        <v>1</v>
      </c>
      <c r="I77" t="s">
        <v>2904</v>
      </c>
      <c r="J77" s="236" t="s">
        <v>3789</v>
      </c>
      <c r="K77" s="236" t="s">
        <v>2905</v>
      </c>
    </row>
    <row r="78" spans="1:13" x14ac:dyDescent="0.45">
      <c r="A78" t="s">
        <v>2926</v>
      </c>
      <c r="B78" t="s">
        <v>2929</v>
      </c>
      <c r="C78" t="s">
        <v>2936</v>
      </c>
      <c r="D78" s="173"/>
      <c r="E78" t="s">
        <v>2962</v>
      </c>
      <c r="F78">
        <v>0</v>
      </c>
      <c r="G78">
        <v>10</v>
      </c>
      <c r="H78">
        <v>1</v>
      </c>
      <c r="I78" t="s">
        <v>2904</v>
      </c>
      <c r="J78" s="236" t="s">
        <v>3789</v>
      </c>
      <c r="K78" s="236" t="s">
        <v>2905</v>
      </c>
    </row>
    <row r="79" spans="1:13" x14ac:dyDescent="0.45">
      <c r="A79" t="s">
        <v>2926</v>
      </c>
      <c r="B79" t="s">
        <v>2931</v>
      </c>
      <c r="C79" t="s">
        <v>2939</v>
      </c>
      <c r="D79" s="173"/>
      <c r="E79" t="s">
        <v>2965</v>
      </c>
      <c r="F79">
        <v>0</v>
      </c>
      <c r="G79">
        <v>10</v>
      </c>
      <c r="H79">
        <v>1</v>
      </c>
      <c r="I79" t="s">
        <v>2904</v>
      </c>
      <c r="J79" s="236" t="s">
        <v>3789</v>
      </c>
      <c r="K79" s="236" t="s">
        <v>2905</v>
      </c>
    </row>
    <row r="80" spans="1:13" x14ac:dyDescent="0.45">
      <c r="A80" t="s">
        <v>2926</v>
      </c>
      <c r="B80" t="s">
        <v>2928</v>
      </c>
      <c r="C80" t="s">
        <v>2935</v>
      </c>
      <c r="D80" s="173"/>
      <c r="E80" t="s">
        <v>2960</v>
      </c>
      <c r="F80">
        <v>0</v>
      </c>
      <c r="G80">
        <v>10</v>
      </c>
      <c r="H80">
        <v>1</v>
      </c>
      <c r="I80" t="s">
        <v>2904</v>
      </c>
      <c r="J80" s="236" t="s">
        <v>3789</v>
      </c>
      <c r="K80" s="236" t="s">
        <v>2905</v>
      </c>
    </row>
    <row r="81" spans="1:13" x14ac:dyDescent="0.45">
      <c r="A81" t="s">
        <v>2926</v>
      </c>
      <c r="B81" t="s">
        <v>2932</v>
      </c>
      <c r="C81" t="s">
        <v>2940</v>
      </c>
      <c r="D81" s="173"/>
      <c r="E81" t="s">
        <v>2966</v>
      </c>
      <c r="F81">
        <v>0</v>
      </c>
      <c r="G81">
        <v>10</v>
      </c>
      <c r="H81">
        <v>1</v>
      </c>
      <c r="I81" t="s">
        <v>2904</v>
      </c>
      <c r="J81" s="236" t="s">
        <v>3789</v>
      </c>
      <c r="K81" s="236" t="s">
        <v>2905</v>
      </c>
    </row>
    <row r="82" spans="1:13" x14ac:dyDescent="0.45">
      <c r="A82" t="s">
        <v>2926</v>
      </c>
      <c r="B82" t="s">
        <v>2933</v>
      </c>
      <c r="C82" t="s">
        <v>2941</v>
      </c>
      <c r="D82" s="173"/>
      <c r="E82" t="s">
        <v>2967</v>
      </c>
      <c r="F82">
        <v>0</v>
      </c>
      <c r="G82">
        <v>10</v>
      </c>
      <c r="H82">
        <v>1</v>
      </c>
      <c r="I82" t="s">
        <v>2904</v>
      </c>
      <c r="J82" s="236" t="s">
        <v>3789</v>
      </c>
      <c r="K82" s="236" t="s">
        <v>2905</v>
      </c>
    </row>
    <row r="83" spans="1:13" x14ac:dyDescent="0.45">
      <c r="A83" t="s">
        <v>2926</v>
      </c>
      <c r="B83" t="s">
        <v>3407</v>
      </c>
      <c r="C83" t="s">
        <v>3556</v>
      </c>
      <c r="D83" s="173"/>
      <c r="E83" t="s">
        <v>2961</v>
      </c>
      <c r="F83">
        <v>0</v>
      </c>
      <c r="G83">
        <v>10</v>
      </c>
      <c r="H83">
        <v>1</v>
      </c>
      <c r="I83" t="s">
        <v>2904</v>
      </c>
      <c r="J83" s="236" t="s">
        <v>3789</v>
      </c>
      <c r="K83" s="236" t="s">
        <v>2905</v>
      </c>
    </row>
    <row r="84" spans="1:13" x14ac:dyDescent="0.45">
      <c r="A84" t="s">
        <v>9</v>
      </c>
      <c r="B84" t="s">
        <v>3197</v>
      </c>
      <c r="C84" t="s">
        <v>3161</v>
      </c>
      <c r="D84" t="s">
        <v>3197</v>
      </c>
      <c r="E84" t="s">
        <v>3162</v>
      </c>
      <c r="F84" s="447">
        <v>0</v>
      </c>
      <c r="G84" s="447">
        <v>0.5</v>
      </c>
      <c r="H84" s="447">
        <v>0.01</v>
      </c>
      <c r="I84" s="289" t="s">
        <v>3160</v>
      </c>
      <c r="J84" s="334" t="s">
        <v>3198</v>
      </c>
    </row>
    <row r="85" spans="1:13" x14ac:dyDescent="0.45">
      <c r="A85" t="s">
        <v>9</v>
      </c>
      <c r="B85" t="s">
        <v>26</v>
      </c>
      <c r="C85" t="s">
        <v>3000</v>
      </c>
      <c r="D85" t="s">
        <v>3001</v>
      </c>
      <c r="E85" t="s">
        <v>2999</v>
      </c>
      <c r="F85" s="350">
        <v>0</v>
      </c>
      <c r="G85" s="10">
        <v>1</v>
      </c>
      <c r="H85" s="10">
        <v>0.01</v>
      </c>
      <c r="I85" s="334" t="s">
        <v>2802</v>
      </c>
      <c r="J85" s="334" t="s">
        <v>3002</v>
      </c>
      <c r="K85" s="334" t="s">
        <v>238</v>
      </c>
      <c r="L85" s="289" t="s">
        <v>239</v>
      </c>
    </row>
    <row r="86" spans="1:13" x14ac:dyDescent="0.4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4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4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4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45">
      <c r="A90" t="s">
        <v>9</v>
      </c>
      <c r="B90" t="s">
        <v>3675</v>
      </c>
      <c r="C90" t="s">
        <v>3693</v>
      </c>
      <c r="D90" t="s">
        <v>3675</v>
      </c>
      <c r="E90" s="290" t="s">
        <v>3676</v>
      </c>
      <c r="F90" s="347">
        <v>0</v>
      </c>
      <c r="G90" s="447">
        <v>1</v>
      </c>
      <c r="H90" s="447">
        <v>0.01</v>
      </c>
      <c r="I90" s="289" t="s">
        <v>33</v>
      </c>
      <c r="J90" s="289" t="s">
        <v>3677</v>
      </c>
      <c r="K90" s="289"/>
      <c r="L90" s="289"/>
      <c r="M90" s="445"/>
    </row>
    <row r="91" spans="1:13" x14ac:dyDescent="0.4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4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4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4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4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4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4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4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4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4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4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45">
      <c r="A102" t="s">
        <v>9</v>
      </c>
      <c r="B102" t="s">
        <v>3722</v>
      </c>
      <c r="C102" t="s">
        <v>3708</v>
      </c>
      <c r="D102" t="s">
        <v>3723</v>
      </c>
      <c r="E102" t="s">
        <v>3724</v>
      </c>
      <c r="F102">
        <v>0</v>
      </c>
      <c r="G102">
        <v>1</v>
      </c>
      <c r="H102">
        <v>1</v>
      </c>
      <c r="I102" s="334" t="s">
        <v>29</v>
      </c>
      <c r="J102" s="334" t="s">
        <v>3784</v>
      </c>
      <c r="K102" s="334"/>
      <c r="L102" s="289"/>
      <c r="M102" s="441"/>
    </row>
    <row r="103" spans="1:14" x14ac:dyDescent="0.45">
      <c r="A103" t="s">
        <v>9</v>
      </c>
      <c r="B103" t="s">
        <v>3714</v>
      </c>
      <c r="C103" t="s">
        <v>3713</v>
      </c>
      <c r="D103" t="s">
        <v>3001</v>
      </c>
      <c r="E103" t="s">
        <v>3715</v>
      </c>
      <c r="F103">
        <v>0</v>
      </c>
      <c r="G103">
        <v>1</v>
      </c>
      <c r="H103">
        <v>1</v>
      </c>
      <c r="I103" s="334" t="s">
        <v>29</v>
      </c>
      <c r="J103" s="334" t="s">
        <v>3783</v>
      </c>
      <c r="K103" s="334" t="s">
        <v>238</v>
      </c>
      <c r="L103" s="289" t="s">
        <v>239</v>
      </c>
    </row>
    <row r="104" spans="1:14" x14ac:dyDescent="0.4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4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4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4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4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4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4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4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4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4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4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4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4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4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4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4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4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4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45">
      <c r="A125" t="s">
        <v>4</v>
      </c>
      <c r="B125" t="s">
        <v>3842</v>
      </c>
      <c r="C125" t="s">
        <v>3843</v>
      </c>
      <c r="D125" t="s">
        <v>461</v>
      </c>
      <c r="E125" s="173"/>
      <c r="F125" s="351">
        <v>0</v>
      </c>
      <c r="G125" s="351">
        <v>1</v>
      </c>
      <c r="H125" s="351">
        <v>1</v>
      </c>
      <c r="I125" s="334" t="s">
        <v>29</v>
      </c>
      <c r="J125" s="334" t="s">
        <v>3844</v>
      </c>
      <c r="K125" s="345"/>
      <c r="L125" s="345"/>
    </row>
    <row r="126" spans="1:14" x14ac:dyDescent="0.45">
      <c r="A126" t="s">
        <v>4</v>
      </c>
      <c r="B126" t="s">
        <v>3774</v>
      </c>
      <c r="C126" t="s">
        <v>3707</v>
      </c>
      <c r="D126" s="290" t="s">
        <v>3396</v>
      </c>
      <c r="E126" t="s">
        <v>3706</v>
      </c>
      <c r="F126" s="351">
        <v>0</v>
      </c>
      <c r="G126" s="351">
        <v>1</v>
      </c>
      <c r="H126" s="351">
        <v>1</v>
      </c>
      <c r="I126" s="334" t="s">
        <v>29</v>
      </c>
      <c r="J126" s="334" t="s">
        <v>3777</v>
      </c>
      <c r="K126" s="345"/>
      <c r="L126" s="345"/>
    </row>
    <row r="127" spans="1:14" x14ac:dyDescent="0.45">
      <c r="A127" t="s">
        <v>4</v>
      </c>
      <c r="B127" t="s">
        <v>3400</v>
      </c>
      <c r="C127" t="s">
        <v>3401</v>
      </c>
      <c r="D127" s="290" t="s">
        <v>3396</v>
      </c>
      <c r="E127" t="s">
        <v>3398</v>
      </c>
      <c r="F127" s="351">
        <v>0</v>
      </c>
      <c r="G127" s="351">
        <v>1</v>
      </c>
      <c r="H127" s="351">
        <v>1</v>
      </c>
      <c r="I127" s="334" t="s">
        <v>29</v>
      </c>
      <c r="J127" s="334" t="s">
        <v>3399</v>
      </c>
      <c r="K127" s="345"/>
      <c r="L127" s="345"/>
    </row>
    <row r="128" spans="1:14" x14ac:dyDescent="0.4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45">
      <c r="A129" t="s">
        <v>4</v>
      </c>
      <c r="B129" t="s">
        <v>3560</v>
      </c>
      <c r="C129" t="s">
        <v>3561</v>
      </c>
      <c r="D129" s="290" t="s">
        <v>3562</v>
      </c>
      <c r="E129" t="s">
        <v>3563</v>
      </c>
      <c r="F129" s="351">
        <v>-50</v>
      </c>
      <c r="G129" s="351">
        <v>50</v>
      </c>
      <c r="H129" s="351">
        <v>1</v>
      </c>
      <c r="I129" s="334" t="s">
        <v>3605</v>
      </c>
      <c r="J129" s="334" t="s">
        <v>3969</v>
      </c>
      <c r="K129" s="345"/>
      <c r="L129" s="345"/>
    </row>
    <row r="130" spans="1:12" x14ac:dyDescent="0.45">
      <c r="A130" t="s">
        <v>2811</v>
      </c>
      <c r="B130" t="s">
        <v>4483</v>
      </c>
      <c r="C130" t="s">
        <v>4484</v>
      </c>
      <c r="F130">
        <v>0</v>
      </c>
      <c r="G130">
        <v>1</v>
      </c>
      <c r="H130">
        <v>1</v>
      </c>
      <c r="I130" t="s">
        <v>4485</v>
      </c>
      <c r="J130" t="s">
        <v>4486</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tabSelected="1" zoomScale="85" zoomScaleNormal="85" workbookViewId="0">
      <pane ySplit="1" topLeftCell="A1978" activePane="bottomLeft" state="frozen"/>
      <selection pane="bottomLeft" activeCell="H1998" sqref="H1998"/>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2799</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4484</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3771</v>
      </c>
      <c r="D2001" t="s">
        <v>2942</v>
      </c>
      <c r="F2001" t="s">
        <v>2947</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2943</v>
      </c>
      <c r="F2002" t="s">
        <v>2958</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2944</v>
      </c>
      <c r="F2003" t="s">
        <v>2948</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2945</v>
      </c>
      <c r="F2004" t="s">
        <v>2949</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3771</v>
      </c>
      <c r="D2005" t="s">
        <v>2946</v>
      </c>
      <c r="F2005" t="s">
        <v>2950</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2934</v>
      </c>
      <c r="D2006" t="s">
        <v>2942</v>
      </c>
      <c r="F2006" t="s">
        <v>2947</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2943</v>
      </c>
      <c r="F2007" t="s">
        <v>2958</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2944</v>
      </c>
      <c r="F2008" t="s">
        <v>2948</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2945</v>
      </c>
      <c r="F2009" t="s">
        <v>2949</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2934</v>
      </c>
      <c r="D2010" t="s">
        <v>2946</v>
      </c>
      <c r="F2010" t="s">
        <v>2950</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3558</v>
      </c>
      <c r="D2011" t="s">
        <v>2942</v>
      </c>
      <c r="F2011" t="s">
        <v>2947</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2943</v>
      </c>
      <c r="F2012" t="s">
        <v>2958</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2944</v>
      </c>
      <c r="F2013" t="s">
        <v>2948</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2945</v>
      </c>
      <c r="F2014" t="s">
        <v>2949</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3558</v>
      </c>
      <c r="D2015" t="s">
        <v>2946</v>
      </c>
      <c r="F2015" t="s">
        <v>2950</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2938</v>
      </c>
      <c r="D2016" t="s">
        <v>2942</v>
      </c>
      <c r="F2016" t="s">
        <v>2947</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2943</v>
      </c>
      <c r="F2017" t="s">
        <v>2958</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2944</v>
      </c>
      <c r="F2018" t="s">
        <v>2948</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2945</v>
      </c>
      <c r="F2019" t="s">
        <v>2949</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2938</v>
      </c>
      <c r="D2020" t="s">
        <v>2946</v>
      </c>
      <c r="F2020" t="s">
        <v>2950</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2937</v>
      </c>
      <c r="D2021" t="s">
        <v>2942</v>
      </c>
      <c r="F2021" t="s">
        <v>2947</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2943</v>
      </c>
      <c r="F2022" t="s">
        <v>2958</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2944</v>
      </c>
      <c r="F2023" t="s">
        <v>2948</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2945</v>
      </c>
      <c r="F2024" t="s">
        <v>2949</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2937</v>
      </c>
      <c r="D2025" t="s">
        <v>2946</v>
      </c>
      <c r="F2025" t="s">
        <v>2950</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2936</v>
      </c>
      <c r="D2026" t="s">
        <v>2942</v>
      </c>
      <c r="F2026" t="s">
        <v>2947</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2943</v>
      </c>
      <c r="F2027" t="s">
        <v>2958</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2944</v>
      </c>
      <c r="F2028" t="s">
        <v>2948</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2945</v>
      </c>
      <c r="F2029" t="s">
        <v>2949</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2936</v>
      </c>
      <c r="D2030" t="s">
        <v>2946</v>
      </c>
      <c r="F2030" t="s">
        <v>2950</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2939</v>
      </c>
      <c r="D2031" t="s">
        <v>2942</v>
      </c>
      <c r="F2031" t="s">
        <v>2947</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2943</v>
      </c>
      <c r="F2032" t="s">
        <v>2958</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2944</v>
      </c>
      <c r="F2033" t="s">
        <v>2948</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2945</v>
      </c>
      <c r="F2034" t="s">
        <v>2949</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2939</v>
      </c>
      <c r="D2035" t="s">
        <v>2946</v>
      </c>
      <c r="F2035" t="s">
        <v>2950</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2935</v>
      </c>
      <c r="D2036" t="s">
        <v>2942</v>
      </c>
      <c r="F2036" t="s">
        <v>2947</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2943</v>
      </c>
      <c r="F2037" t="s">
        <v>2958</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2944</v>
      </c>
      <c r="F2038" t="s">
        <v>2948</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2945</v>
      </c>
      <c r="F2039" t="s">
        <v>2949</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2935</v>
      </c>
      <c r="D2040" t="s">
        <v>2946</v>
      </c>
      <c r="F2040" t="s">
        <v>2950</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2940</v>
      </c>
      <c r="D2041" t="s">
        <v>2942</v>
      </c>
      <c r="F2041" t="s">
        <v>2947</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2943</v>
      </c>
      <c r="F2042" t="s">
        <v>2958</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2944</v>
      </c>
      <c r="F2043" t="s">
        <v>2948</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2945</v>
      </c>
      <c r="F2044" t="s">
        <v>2949</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2940</v>
      </c>
      <c r="D2045" t="s">
        <v>2946</v>
      </c>
      <c r="F2045" t="s">
        <v>2950</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2941</v>
      </c>
      <c r="D2046" t="s">
        <v>2942</v>
      </c>
      <c r="F2046" t="s">
        <v>2947</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2943</v>
      </c>
      <c r="F2047" t="s">
        <v>2958</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2944</v>
      </c>
      <c r="F2048" t="s">
        <v>2948</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2945</v>
      </c>
      <c r="F2049" t="s">
        <v>2949</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2941</v>
      </c>
      <c r="D2050" t="s">
        <v>2946</v>
      </c>
      <c r="F2050" t="s">
        <v>2950</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3556</v>
      </c>
      <c r="D2051" t="s">
        <v>2942</v>
      </c>
      <c r="F2051" t="s">
        <v>2947</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2943</v>
      </c>
      <c r="F2052" t="s">
        <v>2958</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2944</v>
      </c>
      <c r="F2053" t="s">
        <v>2948</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2945</v>
      </c>
      <c r="E2054"/>
      <c r="F2054" t="s">
        <v>2949</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3556</v>
      </c>
      <c r="D2055" t="s">
        <v>2946</v>
      </c>
      <c r="F2055" t="s">
        <v>2950</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4482</v>
      </c>
      <c r="B7">
        <v>6</v>
      </c>
    </row>
    <row r="8" spans="1:2" x14ac:dyDescent="0.45">
      <c r="A8" t="s">
        <v>2469</v>
      </c>
      <c r="B8">
        <v>7</v>
      </c>
    </row>
    <row r="9" spans="1:2" x14ac:dyDescent="0.45">
      <c r="A9" t="s">
        <v>10</v>
      </c>
      <c r="B9">
        <v>8</v>
      </c>
    </row>
    <row r="10" spans="1:2" x14ac:dyDescent="0.45">
      <c r="A10" t="s">
        <v>2648</v>
      </c>
      <c r="B10">
        <v>9</v>
      </c>
    </row>
    <row r="11" spans="1:2" x14ac:dyDescent="0.45">
      <c r="A11" t="s">
        <v>2811</v>
      </c>
      <c r="B11">
        <v>10</v>
      </c>
    </row>
    <row r="12" spans="1:2" x14ac:dyDescent="0.4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2" t="s">
        <v>2803</v>
      </c>
      <c r="B1" s="452"/>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3948</v>
      </c>
      <c r="B5" t="str">
        <f>A5</f>
        <v>g CO2e / 2025 dollar</v>
      </c>
    </row>
    <row r="6" spans="1:2" x14ac:dyDescent="0.45">
      <c r="A6" s="182" t="s">
        <v>2314</v>
      </c>
      <c r="B6" t="str">
        <f t="shared" ref="B6:B51" si="0">A6</f>
        <v>thousand metric tons / year</v>
      </c>
    </row>
    <row r="7" spans="1:2" x14ac:dyDescent="0.45">
      <c r="A7" s="182" t="s">
        <v>3949</v>
      </c>
      <c r="B7" t="str">
        <f>A7</f>
        <v>g CO2 / 2025 dollar</v>
      </c>
    </row>
    <row r="8" spans="1:2" ht="28.5" x14ac:dyDescent="0.45">
      <c r="A8" s="182" t="s">
        <v>3950</v>
      </c>
      <c r="B8" t="str">
        <f t="shared" si="0"/>
        <v>2025 dollars / metric ton CO2e abated, Annual average abatement (million metric tons CO2e)</v>
      </c>
    </row>
    <row r="9" spans="1:2" x14ac:dyDescent="0.45">
      <c r="A9" s="182" t="s">
        <v>3951</v>
      </c>
      <c r="B9" t="str">
        <f t="shared" si="0"/>
        <v>billion 2025 dollars / year</v>
      </c>
    </row>
    <row r="10" spans="1:2" x14ac:dyDescent="0.45">
      <c r="A10" s="182" t="s">
        <v>3952</v>
      </c>
      <c r="B10" t="str">
        <f t="shared" si="0"/>
        <v>billion 2025 dollars</v>
      </c>
    </row>
    <row r="11" spans="1:2" x14ac:dyDescent="0.45">
      <c r="A11" s="182" t="s">
        <v>2845</v>
      </c>
      <c r="B11" t="str">
        <f t="shared" si="0"/>
        <v>jobs</v>
      </c>
    </row>
    <row r="12" spans="1:2" x14ac:dyDescent="0.45">
      <c r="A12" s="182" t="s">
        <v>3816</v>
      </c>
      <c r="B12" t="str">
        <f t="shared" si="0"/>
        <v>deaths / year</v>
      </c>
    </row>
    <row r="13" spans="1:2" x14ac:dyDescent="0.45">
      <c r="A13" s="182" t="s">
        <v>3821</v>
      </c>
      <c r="B13" t="str">
        <f t="shared" si="0"/>
        <v>days / year</v>
      </c>
    </row>
    <row r="14" spans="1:2" x14ac:dyDescent="0.45">
      <c r="A14" s="182" t="s">
        <v>3826</v>
      </c>
      <c r="B14" t="str">
        <f t="shared" si="0"/>
        <v>admissions / year</v>
      </c>
    </row>
    <row r="15" spans="1:2" x14ac:dyDescent="0.45">
      <c r="A15" s="182" t="s">
        <v>3827</v>
      </c>
      <c r="B15" t="str">
        <f t="shared" si="0"/>
        <v>visits / year</v>
      </c>
    </row>
    <row r="16" spans="1:2" x14ac:dyDescent="0.45">
      <c r="A16" s="182" t="s">
        <v>3824</v>
      </c>
      <c r="B16" t="str">
        <f t="shared" si="0"/>
        <v>cases / year</v>
      </c>
    </row>
    <row r="17" spans="1:2" x14ac:dyDescent="0.45">
      <c r="A17" s="182" t="s">
        <v>3822</v>
      </c>
      <c r="B17" t="str">
        <f t="shared" si="0"/>
        <v>events / year</v>
      </c>
    </row>
    <row r="18" spans="1:2" x14ac:dyDescent="0.45">
      <c r="A18" s="182" t="s">
        <v>2864</v>
      </c>
      <c r="B18" t="str">
        <f t="shared" si="0"/>
        <v>% change</v>
      </c>
    </row>
    <row r="19" spans="1:2" x14ac:dyDescent="0.45">
      <c r="A19" s="182" t="s">
        <v>3953</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3954</v>
      </c>
      <c r="B25" t="str">
        <f t="shared" si="0"/>
        <v>kilowatt-hour / 2025 dollar</v>
      </c>
    </row>
    <row r="26" spans="1:2" x14ac:dyDescent="0.45">
      <c r="A26" s="182" t="s">
        <v>354</v>
      </c>
      <c r="B26" t="str">
        <f t="shared" si="0"/>
        <v>gigawatts (GW) / year</v>
      </c>
    </row>
    <row r="27" spans="1:2" x14ac:dyDescent="0.45">
      <c r="A27" s="182" t="s">
        <v>3955</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3956</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3957</v>
      </c>
      <c r="B42" t="str">
        <f t="shared" si="0"/>
        <v>2025 dollars / short ton</v>
      </c>
    </row>
    <row r="43" spans="1:2" x14ac:dyDescent="0.45">
      <c r="A43" s="182" t="s">
        <v>3958</v>
      </c>
      <c r="B43" t="str">
        <f t="shared" si="0"/>
        <v>2025 dollars / thousand cubic feet</v>
      </c>
    </row>
    <row r="44" spans="1:2" x14ac:dyDescent="0.45">
      <c r="A44" s="182" t="s">
        <v>3959</v>
      </c>
      <c r="B44" t="str">
        <f t="shared" si="0"/>
        <v>2025 dollars / gallon</v>
      </c>
    </row>
    <row r="45" spans="1:2" x14ac:dyDescent="0.45">
      <c r="A45" s="182" t="s">
        <v>3960</v>
      </c>
      <c r="B45" t="str">
        <f t="shared" si="0"/>
        <v>2025 dollars / barrel of oil</v>
      </c>
    </row>
    <row r="46" spans="1:2" x14ac:dyDescent="0.45">
      <c r="A46" s="182" t="s">
        <v>3961</v>
      </c>
      <c r="B46" t="str">
        <f t="shared" si="0"/>
        <v>2025 dollars / kg</v>
      </c>
    </row>
    <row r="47" spans="1:2" x14ac:dyDescent="0.45">
      <c r="A47" s="182" t="s">
        <v>3962</v>
      </c>
      <c r="B47" t="str">
        <f t="shared" si="0"/>
        <v>2025 dollars / kilowatt-hour (kWh)</v>
      </c>
    </row>
    <row r="48" spans="1:2" x14ac:dyDescent="0.45">
      <c r="A48" s="182" t="s">
        <v>3955</v>
      </c>
      <c r="B48" t="str">
        <f t="shared" ref="B48" si="1">A48</f>
        <v>2025 dollars / megawatt-hour (MWh)</v>
      </c>
    </row>
    <row r="49" spans="1:2" ht="28.5" x14ac:dyDescent="0.45">
      <c r="A49" s="182" t="s">
        <v>3963</v>
      </c>
      <c r="B49" t="str">
        <f t="shared" si="0"/>
        <v>cost of eqpt. to capture 1 metric ton CO2e/yr (2025 dollars)</v>
      </c>
    </row>
    <row r="50" spans="1:2" x14ac:dyDescent="0.45">
      <c r="A50" s="182" t="s">
        <v>3964</v>
      </c>
      <c r="B50" t="str">
        <f t="shared" si="0"/>
        <v>million 2025 dollars / megawatt (MW)</v>
      </c>
    </row>
    <row r="51" spans="1:2" x14ac:dyDescent="0.45">
      <c r="A51" s="182" t="s">
        <v>3965</v>
      </c>
      <c r="B51" t="str">
        <f t="shared" si="0"/>
        <v>cost of eqpt. to produce 1 kg H2/yr (2025 dollars)</v>
      </c>
    </row>
    <row r="53" spans="1:2" x14ac:dyDescent="0.45">
      <c r="A53" s="452" t="s">
        <v>2807</v>
      </c>
      <c r="B53" s="452"/>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328125" defaultRowHeight="14.25" x14ac:dyDescent="0.45"/>
  <cols>
    <col min="1" max="1" width="37.3984375" customWidth="1"/>
    <col min="2" max="2" width="27.398437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2305</v>
      </c>
      <c r="B1" s="422" t="s">
        <v>2306</v>
      </c>
      <c r="C1" s="378" t="s">
        <v>2806</v>
      </c>
      <c r="D1" s="422" t="s">
        <v>60</v>
      </c>
      <c r="E1" s="422" t="s">
        <v>62</v>
      </c>
      <c r="F1" s="422" t="s">
        <v>436</v>
      </c>
      <c r="G1" s="422" t="s">
        <v>61</v>
      </c>
      <c r="H1" s="422" t="s">
        <v>2315</v>
      </c>
      <c r="I1" s="423" t="s">
        <v>302</v>
      </c>
      <c r="J1" s="344" t="s">
        <v>3513</v>
      </c>
    </row>
    <row r="2" spans="1:10" x14ac:dyDescent="0.45">
      <c r="A2" s="392" t="s">
        <v>2320</v>
      </c>
      <c r="B2" s="173" t="s">
        <v>2322</v>
      </c>
      <c r="C2" s="394">
        <v>1</v>
      </c>
      <c r="D2" s="392" t="s">
        <v>63</v>
      </c>
      <c r="E2" s="392" t="s">
        <v>64</v>
      </c>
      <c r="F2" s="173" t="str">
        <f>[1]UnitControlCenter!$B$3</f>
        <v>million metric tons / year</v>
      </c>
      <c r="G2" s="173" t="s">
        <v>2304</v>
      </c>
      <c r="H2" s="173"/>
      <c r="I2" s="173"/>
      <c r="J2" s="173" t="s">
        <v>3519</v>
      </c>
    </row>
    <row r="3" spans="1:10" x14ac:dyDescent="0.45">
      <c r="A3" s="392" t="s">
        <v>2320</v>
      </c>
      <c r="B3" s="173" t="s">
        <v>2321</v>
      </c>
      <c r="C3" s="389">
        <v>1</v>
      </c>
      <c r="D3" s="173" t="s">
        <v>63</v>
      </c>
      <c r="E3" s="173" t="s">
        <v>64</v>
      </c>
      <c r="F3" s="173" t="str">
        <f>[1]UnitControlCenter!$B$3</f>
        <v>million metric tons / year</v>
      </c>
      <c r="G3" s="173" t="s">
        <v>173</v>
      </c>
      <c r="H3" s="173"/>
      <c r="I3" s="173"/>
      <c r="J3" s="173"/>
    </row>
    <row r="4" spans="1:10" x14ac:dyDescent="0.45">
      <c r="A4" s="290" t="s">
        <v>2320</v>
      </c>
      <c r="B4" t="s">
        <v>3437</v>
      </c>
      <c r="C4" s="17">
        <v>1</v>
      </c>
      <c r="D4" t="s">
        <v>63</v>
      </c>
      <c r="E4" t="s">
        <v>64</v>
      </c>
      <c r="F4" t="str">
        <f>[1]UnitControlCenter!B4</f>
        <v>million metric tons</v>
      </c>
      <c r="G4" t="s">
        <v>3440</v>
      </c>
    </row>
    <row r="5" spans="1:10" x14ac:dyDescent="0.45">
      <c r="A5" s="290" t="s">
        <v>2320</v>
      </c>
      <c r="B5" t="s">
        <v>3438</v>
      </c>
      <c r="C5" s="292">
        <v>1</v>
      </c>
      <c r="D5" s="290" t="s">
        <v>63</v>
      </c>
      <c r="E5" s="290" t="s">
        <v>64</v>
      </c>
      <c r="F5" t="str">
        <f>[1]UnitControlCenter!B4</f>
        <v>million metric tons</v>
      </c>
      <c r="G5" t="s">
        <v>3441</v>
      </c>
    </row>
    <row r="6" spans="1:10" x14ac:dyDescent="0.45">
      <c r="A6" s="290" t="s">
        <v>2320</v>
      </c>
      <c r="B6" s="290" t="s">
        <v>2323</v>
      </c>
      <c r="C6" s="17">
        <v>1</v>
      </c>
      <c r="D6" t="s">
        <v>65</v>
      </c>
      <c r="E6" t="s">
        <v>66</v>
      </c>
      <c r="F6" t="str">
        <f>[1]UnitControlCenter!$B$3</f>
        <v>million metric tons / year</v>
      </c>
      <c r="G6" t="s">
        <v>2784</v>
      </c>
      <c r="H6" t="s">
        <v>2785</v>
      </c>
      <c r="I6" t="s">
        <v>2786</v>
      </c>
    </row>
    <row r="7" spans="1:10" x14ac:dyDescent="0.45">
      <c r="A7" s="290" t="s">
        <v>2320</v>
      </c>
      <c r="B7" s="290" t="s">
        <v>2324</v>
      </c>
      <c r="C7" s="17">
        <v>1</v>
      </c>
      <c r="D7" t="s">
        <v>65</v>
      </c>
      <c r="E7" t="s">
        <v>66</v>
      </c>
      <c r="F7" t="str">
        <f>[1]UnitControlCenter!$B$3</f>
        <v>million metric tons / year</v>
      </c>
      <c r="G7" t="s">
        <v>2787</v>
      </c>
      <c r="H7" t="s">
        <v>2788</v>
      </c>
      <c r="I7" t="s">
        <v>2789</v>
      </c>
    </row>
    <row r="8" spans="1:10" x14ac:dyDescent="0.45">
      <c r="A8" s="290" t="s">
        <v>2320</v>
      </c>
      <c r="B8" s="290" t="s">
        <v>2325</v>
      </c>
      <c r="C8" s="17">
        <v>1</v>
      </c>
      <c r="D8" t="s">
        <v>65</v>
      </c>
      <c r="E8" t="s">
        <v>66</v>
      </c>
      <c r="F8" t="str">
        <f>[1]UnitControlCenter!$B$3</f>
        <v>million metric tons / year</v>
      </c>
      <c r="G8" t="s">
        <v>2591</v>
      </c>
      <c r="H8" t="s">
        <v>2592</v>
      </c>
      <c r="I8" t="s">
        <v>2593</v>
      </c>
    </row>
    <row r="9" spans="1:10" x14ac:dyDescent="0.45">
      <c r="A9" s="290" t="s">
        <v>2320</v>
      </c>
      <c r="B9" s="290" t="s">
        <v>2855</v>
      </c>
      <c r="C9" s="17">
        <v>0</v>
      </c>
      <c r="D9" t="s">
        <v>63</v>
      </c>
      <c r="E9" t="s">
        <v>64</v>
      </c>
      <c r="F9" t="str">
        <f>[1]UnitControlCenter!$B$5</f>
        <v>g CO2e / 2025 dollar</v>
      </c>
      <c r="G9" t="s">
        <v>2809</v>
      </c>
    </row>
    <row r="10" spans="1:10" x14ac:dyDescent="0.45">
      <c r="A10" s="290" t="s">
        <v>2320</v>
      </c>
      <c r="B10" s="290" t="s">
        <v>131</v>
      </c>
      <c r="C10" s="17">
        <v>1</v>
      </c>
      <c r="D10" t="s">
        <v>63</v>
      </c>
      <c r="E10" t="s">
        <v>64</v>
      </c>
      <c r="F10" t="str">
        <f>[1]UnitControlCenter!$B$3</f>
        <v>million metric tons / year</v>
      </c>
      <c r="G10" t="s">
        <v>2422</v>
      </c>
    </row>
    <row r="11" spans="1:10" x14ac:dyDescent="0.45">
      <c r="A11" s="290" t="s">
        <v>2320</v>
      </c>
      <c r="B11" s="290" t="s">
        <v>2420</v>
      </c>
      <c r="C11" s="17">
        <v>1</v>
      </c>
      <c r="D11" t="s">
        <v>63</v>
      </c>
      <c r="E11" t="s">
        <v>64</v>
      </c>
      <c r="F11" t="str">
        <f>[1]UnitControlCenter!$B$3</f>
        <v>million metric tons / year</v>
      </c>
      <c r="G11" t="s">
        <v>2423</v>
      </c>
    </row>
    <row r="12" spans="1:10" x14ac:dyDescent="0.45">
      <c r="A12" s="290" t="s">
        <v>2320</v>
      </c>
      <c r="B12" s="290" t="s">
        <v>2477</v>
      </c>
      <c r="C12" s="17">
        <v>1</v>
      </c>
      <c r="D12" t="s">
        <v>63</v>
      </c>
      <c r="E12" t="s">
        <v>64</v>
      </c>
      <c r="F12" t="str">
        <f>[1]UnitControlCenter!$B$3</f>
        <v>million metric tons / year</v>
      </c>
      <c r="G12" t="s">
        <v>2485</v>
      </c>
    </row>
    <row r="13" spans="1:10" x14ac:dyDescent="0.45">
      <c r="A13" s="290" t="s">
        <v>2320</v>
      </c>
      <c r="B13" s="290" t="s">
        <v>93</v>
      </c>
      <c r="C13" s="17">
        <v>1</v>
      </c>
      <c r="D13" t="s">
        <v>63</v>
      </c>
      <c r="E13" t="s">
        <v>64</v>
      </c>
      <c r="F13" t="str">
        <f>[1]UnitControlCenter!$B$3</f>
        <v>million metric tons / year</v>
      </c>
      <c r="G13" t="s">
        <v>2424</v>
      </c>
    </row>
    <row r="14" spans="1:10" x14ac:dyDescent="0.45">
      <c r="A14" s="290" t="s">
        <v>2320</v>
      </c>
      <c r="B14" s="290" t="s">
        <v>9</v>
      </c>
      <c r="C14" s="17">
        <v>1</v>
      </c>
      <c r="D14" t="s">
        <v>63</v>
      </c>
      <c r="E14" t="s">
        <v>64</v>
      </c>
      <c r="F14" t="str">
        <f>[1]UnitControlCenter!$B$3</f>
        <v>million metric tons / year</v>
      </c>
      <c r="G14" t="s">
        <v>2443</v>
      </c>
    </row>
    <row r="15" spans="1:10" x14ac:dyDescent="0.45">
      <c r="A15" s="290" t="s">
        <v>2320</v>
      </c>
      <c r="B15" s="290" t="s">
        <v>2421</v>
      </c>
      <c r="C15" s="17">
        <v>1</v>
      </c>
      <c r="D15" t="s">
        <v>63</v>
      </c>
      <c r="E15" t="s">
        <v>64</v>
      </c>
      <c r="F15" t="str">
        <f>[1]UnitControlCenter!$B$3</f>
        <v>million metric tons / year</v>
      </c>
      <c r="G15" t="s">
        <v>2425</v>
      </c>
    </row>
    <row r="16" spans="1:10" x14ac:dyDescent="0.45">
      <c r="A16" s="290" t="s">
        <v>2320</v>
      </c>
      <c r="B16" s="290" t="s">
        <v>4</v>
      </c>
      <c r="C16" s="17">
        <v>1</v>
      </c>
      <c r="D16" t="s">
        <v>63</v>
      </c>
      <c r="E16" t="s">
        <v>64</v>
      </c>
      <c r="F16" t="str">
        <f>[1]UnitControlCenter!$B$3</f>
        <v>million metric tons / year</v>
      </c>
      <c r="G16" t="s">
        <v>2426</v>
      </c>
    </row>
    <row r="17" spans="1:10" x14ac:dyDescent="0.45">
      <c r="A17" s="290" t="s">
        <v>2320</v>
      </c>
      <c r="B17" s="290" t="s">
        <v>2430</v>
      </c>
      <c r="C17" s="17">
        <v>1</v>
      </c>
      <c r="D17" t="s">
        <v>63</v>
      </c>
      <c r="E17" t="s">
        <v>64</v>
      </c>
      <c r="F17" t="str">
        <f>[1]UnitControlCenter!$B$3</f>
        <v>million metric tons / year</v>
      </c>
      <c r="G17" t="s">
        <v>2427</v>
      </c>
    </row>
    <row r="18" spans="1:10" ht="14.65" thickBot="1" x14ac:dyDescent="0.5">
      <c r="A18" s="424" t="s">
        <v>2320</v>
      </c>
      <c r="B18" s="424" t="s">
        <v>3607</v>
      </c>
      <c r="C18" s="379">
        <v>1</v>
      </c>
      <c r="D18" s="425" t="s">
        <v>65</v>
      </c>
      <c r="E18" s="425" t="s">
        <v>66</v>
      </c>
      <c r="F18" s="425" t="s">
        <v>351</v>
      </c>
      <c r="G18" s="425" t="s">
        <v>3608</v>
      </c>
      <c r="H18" s="425" t="s">
        <v>3640</v>
      </c>
      <c r="I18" s="425" t="s">
        <v>3609</v>
      </c>
      <c r="J18" s="425"/>
    </row>
    <row r="19" spans="1:10" x14ac:dyDescent="0.45">
      <c r="A19" s="290" t="s">
        <v>2326</v>
      </c>
      <c r="B19" s="290" t="s">
        <v>2216</v>
      </c>
      <c r="C19" s="17">
        <v>1</v>
      </c>
      <c r="D19" t="s">
        <v>65</v>
      </c>
      <c r="E19" t="s">
        <v>66</v>
      </c>
      <c r="F19" t="str">
        <f>[1]UnitControlCenter!$B$3</f>
        <v>million metric tons / year</v>
      </c>
      <c r="G19" t="s">
        <v>3274</v>
      </c>
      <c r="H19" t="s">
        <v>2785</v>
      </c>
      <c r="I19" t="s">
        <v>2786</v>
      </c>
    </row>
    <row r="20" spans="1:10" x14ac:dyDescent="0.45">
      <c r="A20" s="290" t="s">
        <v>2326</v>
      </c>
      <c r="B20" s="290" t="s">
        <v>2232</v>
      </c>
      <c r="C20" s="17">
        <v>1</v>
      </c>
      <c r="D20" t="s">
        <v>65</v>
      </c>
      <c r="E20" t="s">
        <v>66</v>
      </c>
      <c r="F20" t="str">
        <f>[1]UnitControlCenter!$B$3</f>
        <v>million metric tons / year</v>
      </c>
      <c r="G20" t="s">
        <v>3286</v>
      </c>
      <c r="H20" t="s">
        <v>2785</v>
      </c>
      <c r="I20" t="s">
        <v>3275</v>
      </c>
    </row>
    <row r="21" spans="1:10" x14ac:dyDescent="0.45">
      <c r="A21" s="290" t="s">
        <v>2326</v>
      </c>
      <c r="B21" s="290" t="s">
        <v>2234</v>
      </c>
      <c r="C21" s="17">
        <v>1</v>
      </c>
      <c r="D21" t="s">
        <v>65</v>
      </c>
      <c r="E21" t="s">
        <v>66</v>
      </c>
      <c r="F21" t="str">
        <f>[1]UnitControlCenter!$B$3</f>
        <v>million metric tons / year</v>
      </c>
      <c r="G21" t="s">
        <v>3287</v>
      </c>
      <c r="H21" t="s">
        <v>2785</v>
      </c>
      <c r="I21" t="s">
        <v>3276</v>
      </c>
    </row>
    <row r="22" spans="1:10" x14ac:dyDescent="0.45">
      <c r="A22" s="290" t="s">
        <v>2326</v>
      </c>
      <c r="B22" s="290" t="s">
        <v>2313</v>
      </c>
      <c r="C22" s="17">
        <v>1</v>
      </c>
      <c r="D22" t="s">
        <v>65</v>
      </c>
      <c r="E22" t="s">
        <v>66</v>
      </c>
      <c r="F22" t="str">
        <f>[1]UnitControlCenter!$B$3</f>
        <v>million metric tons / year</v>
      </c>
      <c r="G22" t="s">
        <v>3288</v>
      </c>
      <c r="H22" t="s">
        <v>2785</v>
      </c>
      <c r="I22" t="s">
        <v>3277</v>
      </c>
    </row>
    <row r="23" spans="1:10" x14ac:dyDescent="0.45">
      <c r="A23" s="290" t="s">
        <v>2326</v>
      </c>
      <c r="B23" s="290" t="s">
        <v>2312</v>
      </c>
      <c r="C23" s="17">
        <v>1</v>
      </c>
      <c r="D23" t="s">
        <v>65</v>
      </c>
      <c r="E23" t="s">
        <v>66</v>
      </c>
      <c r="F23" t="str">
        <f>[1]UnitControlCenter!$B$6</f>
        <v>thousand metric tons / year</v>
      </c>
      <c r="G23" t="s">
        <v>3289</v>
      </c>
      <c r="H23" t="s">
        <v>2785</v>
      </c>
      <c r="I23" t="s">
        <v>3278</v>
      </c>
    </row>
    <row r="24" spans="1:10" x14ac:dyDescent="0.45">
      <c r="A24" s="290" t="s">
        <v>2326</v>
      </c>
      <c r="B24" s="290" t="s">
        <v>2223</v>
      </c>
      <c r="C24" s="17">
        <v>1</v>
      </c>
      <c r="D24" t="s">
        <v>65</v>
      </c>
      <c r="E24" t="s">
        <v>66</v>
      </c>
      <c r="F24" t="str">
        <f>[1]UnitControlCenter!$B$6</f>
        <v>thousand metric tons / year</v>
      </c>
      <c r="G24" t="s">
        <v>3290</v>
      </c>
      <c r="H24" t="s">
        <v>2785</v>
      </c>
      <c r="I24" t="s">
        <v>3279</v>
      </c>
    </row>
    <row r="25" spans="1:10" x14ac:dyDescent="0.45">
      <c r="A25" s="290" t="s">
        <v>2326</v>
      </c>
      <c r="B25" s="290" t="s">
        <v>2228</v>
      </c>
      <c r="C25" s="17">
        <v>1</v>
      </c>
      <c r="D25" t="s">
        <v>65</v>
      </c>
      <c r="E25" t="s">
        <v>66</v>
      </c>
      <c r="F25" t="str">
        <f>[1]UnitControlCenter!$B$6</f>
        <v>thousand metric tons / year</v>
      </c>
      <c r="G25" t="s">
        <v>3291</v>
      </c>
      <c r="H25" t="s">
        <v>2785</v>
      </c>
      <c r="I25" t="s">
        <v>3280</v>
      </c>
    </row>
    <row r="26" spans="1:10" x14ac:dyDescent="0.45">
      <c r="A26" s="290" t="s">
        <v>2326</v>
      </c>
      <c r="B26" s="290" t="s">
        <v>2230</v>
      </c>
      <c r="C26" s="17">
        <v>1</v>
      </c>
      <c r="D26" t="s">
        <v>65</v>
      </c>
      <c r="E26" t="s">
        <v>66</v>
      </c>
      <c r="F26" t="str">
        <f>[1]UnitControlCenter!$B$6</f>
        <v>thousand metric tons / year</v>
      </c>
      <c r="G26" t="s">
        <v>3292</v>
      </c>
      <c r="H26" t="s">
        <v>2785</v>
      </c>
      <c r="I26" t="s">
        <v>3281</v>
      </c>
    </row>
    <row r="27" spans="1:10" x14ac:dyDescent="0.45">
      <c r="A27" s="290" t="s">
        <v>2326</v>
      </c>
      <c r="B27" s="290" t="s">
        <v>2221</v>
      </c>
      <c r="C27" s="17">
        <v>1</v>
      </c>
      <c r="D27" t="s">
        <v>65</v>
      </c>
      <c r="E27" t="s">
        <v>66</v>
      </c>
      <c r="F27" t="str">
        <f>[1]UnitControlCenter!$B$3</f>
        <v>million metric tons / year</v>
      </c>
      <c r="G27" t="s">
        <v>3293</v>
      </c>
      <c r="H27" t="s">
        <v>2785</v>
      </c>
      <c r="I27" t="s">
        <v>3282</v>
      </c>
    </row>
    <row r="28" spans="1:10" x14ac:dyDescent="0.45">
      <c r="A28" s="290" t="s">
        <v>2326</v>
      </c>
      <c r="B28" s="290" t="s">
        <v>2218</v>
      </c>
      <c r="C28" s="17">
        <v>1</v>
      </c>
      <c r="D28" t="s">
        <v>65</v>
      </c>
      <c r="E28" t="s">
        <v>66</v>
      </c>
      <c r="F28" t="str">
        <f>[1]UnitControlCenter!$B$6</f>
        <v>thousand metric tons / year</v>
      </c>
      <c r="G28" t="s">
        <v>3294</v>
      </c>
      <c r="H28" t="s">
        <v>2785</v>
      </c>
      <c r="I28" t="s">
        <v>3283</v>
      </c>
    </row>
    <row r="29" spans="1:10" x14ac:dyDescent="0.45">
      <c r="A29" s="290" t="s">
        <v>2326</v>
      </c>
      <c r="B29" s="290" t="s">
        <v>2226</v>
      </c>
      <c r="C29" s="17">
        <v>1</v>
      </c>
      <c r="D29" t="s">
        <v>65</v>
      </c>
      <c r="E29" t="s">
        <v>66</v>
      </c>
      <c r="F29" t="str">
        <f>[1]UnitControlCenter!$B$3</f>
        <v>million metric tons / year</v>
      </c>
      <c r="G29" t="s">
        <v>3295</v>
      </c>
      <c r="H29" t="s">
        <v>2785</v>
      </c>
      <c r="I29" t="s">
        <v>3284</v>
      </c>
    </row>
    <row r="30" spans="1:10" ht="14.65" thickBot="1" x14ac:dyDescent="0.5">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45">
      <c r="A31" t="s">
        <v>3990</v>
      </c>
      <c r="B31" t="s">
        <v>131</v>
      </c>
      <c r="C31" s="17">
        <v>1</v>
      </c>
      <c r="D31" t="s">
        <v>65</v>
      </c>
      <c r="E31" t="s">
        <v>66</v>
      </c>
      <c r="F31" t="str">
        <f>[1]UnitControlCenter!$B$3</f>
        <v>million metric tons / year</v>
      </c>
      <c r="G31" t="s">
        <v>3991</v>
      </c>
      <c r="H31" t="s">
        <v>2800</v>
      </c>
      <c r="I31" t="s">
        <v>2801</v>
      </c>
    </row>
    <row r="32" spans="1:10" x14ac:dyDescent="0.45">
      <c r="A32" t="s">
        <v>3990</v>
      </c>
      <c r="B32" t="s">
        <v>2420</v>
      </c>
      <c r="C32" s="17">
        <v>1</v>
      </c>
      <c r="D32" t="s">
        <v>65</v>
      </c>
      <c r="E32" t="s">
        <v>66</v>
      </c>
      <c r="F32" t="str">
        <f>[1]UnitControlCenter!$B$3</f>
        <v>million metric tons / year</v>
      </c>
      <c r="G32" t="s">
        <v>3992</v>
      </c>
      <c r="H32" t="s">
        <v>2800</v>
      </c>
      <c r="I32" t="s">
        <v>2801</v>
      </c>
    </row>
    <row r="33" spans="1:10" x14ac:dyDescent="0.45">
      <c r="A33" t="s">
        <v>3990</v>
      </c>
      <c r="B33" t="s">
        <v>2477</v>
      </c>
      <c r="C33" s="17">
        <v>1</v>
      </c>
      <c r="D33" t="s">
        <v>65</v>
      </c>
      <c r="E33" t="s">
        <v>66</v>
      </c>
      <c r="F33" t="str">
        <f>[1]UnitControlCenter!$B$3</f>
        <v>million metric tons / year</v>
      </c>
      <c r="G33" t="s">
        <v>3996</v>
      </c>
      <c r="H33" t="s">
        <v>2800</v>
      </c>
      <c r="I33" t="s">
        <v>2801</v>
      </c>
    </row>
    <row r="34" spans="1:10" x14ac:dyDescent="0.45">
      <c r="A34" t="s">
        <v>3990</v>
      </c>
      <c r="B34" t="s">
        <v>93</v>
      </c>
      <c r="C34" s="17">
        <v>1</v>
      </c>
      <c r="D34" t="s">
        <v>65</v>
      </c>
      <c r="E34" t="s">
        <v>66</v>
      </c>
      <c r="F34" t="str">
        <f>[1]UnitControlCenter!$B$3</f>
        <v>million metric tons / year</v>
      </c>
      <c r="G34" t="s">
        <v>3993</v>
      </c>
      <c r="H34" t="s">
        <v>2800</v>
      </c>
      <c r="I34" t="s">
        <v>2801</v>
      </c>
    </row>
    <row r="35" spans="1:10" x14ac:dyDescent="0.45">
      <c r="A35" t="s">
        <v>3990</v>
      </c>
      <c r="B35" t="s">
        <v>9</v>
      </c>
      <c r="C35" s="17">
        <v>1</v>
      </c>
      <c r="D35" t="s">
        <v>65</v>
      </c>
      <c r="E35" t="s">
        <v>66</v>
      </c>
      <c r="F35" t="str">
        <f>[1]UnitControlCenter!$B$3</f>
        <v>million metric tons / year</v>
      </c>
      <c r="G35" t="s">
        <v>4451</v>
      </c>
      <c r="H35" t="s">
        <v>2592</v>
      </c>
      <c r="I35" t="s">
        <v>2593</v>
      </c>
    </row>
    <row r="36" spans="1:10" x14ac:dyDescent="0.45">
      <c r="A36" t="s">
        <v>3990</v>
      </c>
      <c r="B36" t="s">
        <v>2421</v>
      </c>
      <c r="C36" s="17">
        <v>1</v>
      </c>
      <c r="D36" t="s">
        <v>65</v>
      </c>
      <c r="E36" t="s">
        <v>66</v>
      </c>
      <c r="F36" t="str">
        <f>[1]UnitControlCenter!$B$3</f>
        <v>million metric tons / year</v>
      </c>
      <c r="G36" t="s">
        <v>3994</v>
      </c>
      <c r="H36" t="s">
        <v>2800</v>
      </c>
      <c r="I36" t="s">
        <v>2801</v>
      </c>
    </row>
    <row r="37" spans="1:10" x14ac:dyDescent="0.45">
      <c r="A37" t="s">
        <v>3990</v>
      </c>
      <c r="B37" t="s">
        <v>4</v>
      </c>
      <c r="C37" s="17">
        <v>1</v>
      </c>
      <c r="D37" t="s">
        <v>65</v>
      </c>
      <c r="E37" t="s">
        <v>66</v>
      </c>
      <c r="F37" t="str">
        <f>[1]UnitControlCenter!$B$3</f>
        <v>million metric tons / year</v>
      </c>
      <c r="G37" t="s">
        <v>3995</v>
      </c>
      <c r="H37" t="s">
        <v>2800</v>
      </c>
      <c r="I37" t="s">
        <v>2801</v>
      </c>
    </row>
    <row r="38" spans="1:10" ht="14.65" thickBot="1" x14ac:dyDescent="0.5">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45">
      <c r="A39" s="290" t="s">
        <v>2327</v>
      </c>
      <c r="B39" s="290" t="s">
        <v>2323</v>
      </c>
      <c r="C39" s="17">
        <v>1</v>
      </c>
      <c r="D39" t="s">
        <v>65</v>
      </c>
      <c r="E39" t="s">
        <v>66</v>
      </c>
      <c r="F39" t="str">
        <f>[1]UnitControlCenter!$B$3</f>
        <v>million metric tons / year</v>
      </c>
      <c r="G39" t="s">
        <v>2867</v>
      </c>
      <c r="H39" t="s">
        <v>2868</v>
      </c>
      <c r="I39" t="s">
        <v>2869</v>
      </c>
    </row>
    <row r="40" spans="1:10" x14ac:dyDescent="0.45">
      <c r="A40" s="290" t="s">
        <v>2327</v>
      </c>
      <c r="B40" s="290" t="s">
        <v>2486</v>
      </c>
      <c r="C40" s="17">
        <v>1</v>
      </c>
      <c r="D40" t="s">
        <v>65</v>
      </c>
      <c r="E40" t="s">
        <v>66</v>
      </c>
      <c r="F40" t="str">
        <f>[1]UnitControlCenter!$B$3</f>
        <v>million metric tons / year</v>
      </c>
      <c r="G40" t="s">
        <v>2870</v>
      </c>
      <c r="H40" t="s">
        <v>2871</v>
      </c>
      <c r="I40" t="s">
        <v>2872</v>
      </c>
    </row>
    <row r="41" spans="1:10" x14ac:dyDescent="0.45">
      <c r="A41" s="290" t="s">
        <v>2327</v>
      </c>
      <c r="B41" s="290" t="s">
        <v>2328</v>
      </c>
      <c r="C41" s="17">
        <v>1</v>
      </c>
      <c r="D41" t="s">
        <v>65</v>
      </c>
      <c r="E41" t="s">
        <v>66</v>
      </c>
      <c r="F41" t="str">
        <f>[1]UnitControlCenter!$B$3</f>
        <v>million metric tons / year</v>
      </c>
      <c r="G41" t="s">
        <v>2873</v>
      </c>
      <c r="H41" t="s">
        <v>2874</v>
      </c>
      <c r="I41" t="s">
        <v>2875</v>
      </c>
    </row>
    <row r="42" spans="1:10" ht="14.65" thickBot="1" x14ac:dyDescent="0.5">
      <c r="A42" s="424" t="s">
        <v>2327</v>
      </c>
      <c r="B42" s="424" t="s">
        <v>2855</v>
      </c>
      <c r="C42" s="379">
        <v>0</v>
      </c>
      <c r="D42" s="425" t="s">
        <v>63</v>
      </c>
      <c r="E42" s="425" t="s">
        <v>64</v>
      </c>
      <c r="F42" s="425" t="str">
        <f>[1]UnitControlCenter!$B$7</f>
        <v>g CO2 / 2025 dollar</v>
      </c>
      <c r="G42" s="425" t="s">
        <v>2808</v>
      </c>
      <c r="H42" s="425"/>
      <c r="I42" s="425"/>
      <c r="J42" s="425"/>
    </row>
    <row r="43" spans="1:10" x14ac:dyDescent="0.45">
      <c r="A43" s="290" t="s">
        <v>2717</v>
      </c>
      <c r="B43" s="290" t="s">
        <v>2556</v>
      </c>
      <c r="C43" s="17">
        <v>1</v>
      </c>
      <c r="D43" t="s">
        <v>63</v>
      </c>
      <c r="E43" t="s">
        <v>2954</v>
      </c>
      <c r="F43" t="str">
        <f>[1]UnitControlCenter!$B$3</f>
        <v>million metric tons / year</v>
      </c>
      <c r="G43" t="s">
        <v>2994</v>
      </c>
    </row>
    <row r="44" spans="1:10" x14ac:dyDescent="0.45">
      <c r="A44" s="290" t="s">
        <v>2717</v>
      </c>
      <c r="B44" s="290" t="s">
        <v>131</v>
      </c>
      <c r="C44" s="17">
        <v>1</v>
      </c>
      <c r="D44" t="s">
        <v>63</v>
      </c>
      <c r="E44" t="s">
        <v>2954</v>
      </c>
      <c r="F44" t="str">
        <f>[1]UnitControlCenter!$B$3</f>
        <v>million metric tons / year</v>
      </c>
      <c r="G44" t="s">
        <v>2422</v>
      </c>
    </row>
    <row r="45" spans="1:10" x14ac:dyDescent="0.45">
      <c r="A45" s="290" t="s">
        <v>2717</v>
      </c>
      <c r="B45" s="290" t="s">
        <v>2420</v>
      </c>
      <c r="C45" s="17">
        <v>1</v>
      </c>
      <c r="D45" t="s">
        <v>63</v>
      </c>
      <c r="E45" t="s">
        <v>2954</v>
      </c>
      <c r="F45" t="str">
        <f>[1]UnitControlCenter!$B$3</f>
        <v>million metric tons / year</v>
      </c>
      <c r="G45" t="s">
        <v>2423</v>
      </c>
    </row>
    <row r="46" spans="1:10" x14ac:dyDescent="0.45">
      <c r="A46" s="290" t="s">
        <v>2717</v>
      </c>
      <c r="B46" s="290" t="s">
        <v>2477</v>
      </c>
      <c r="C46" s="17">
        <v>1</v>
      </c>
      <c r="D46" t="s">
        <v>63</v>
      </c>
      <c r="E46" t="s">
        <v>2954</v>
      </c>
      <c r="F46" t="str">
        <f>[1]UnitControlCenter!$B$3</f>
        <v>million metric tons / year</v>
      </c>
      <c r="G46" t="s">
        <v>2485</v>
      </c>
    </row>
    <row r="47" spans="1:10" x14ac:dyDescent="0.45">
      <c r="A47" s="290" t="s">
        <v>2717</v>
      </c>
      <c r="B47" s="290" t="s">
        <v>93</v>
      </c>
      <c r="C47" s="17">
        <v>1</v>
      </c>
      <c r="D47" t="s">
        <v>63</v>
      </c>
      <c r="E47" t="s">
        <v>2954</v>
      </c>
      <c r="F47" t="str">
        <f>[1]UnitControlCenter!$B$3</f>
        <v>million metric tons / year</v>
      </c>
      <c r="G47" t="s">
        <v>2424</v>
      </c>
    </row>
    <row r="48" spans="1:10" x14ac:dyDescent="0.45">
      <c r="A48" s="290" t="s">
        <v>2717</v>
      </c>
      <c r="B48" s="290" t="s">
        <v>9</v>
      </c>
      <c r="C48" s="17">
        <v>1</v>
      </c>
      <c r="D48" t="s">
        <v>63</v>
      </c>
      <c r="E48" t="s">
        <v>2954</v>
      </c>
      <c r="F48" t="str">
        <f>[1]UnitControlCenter!$B$3</f>
        <v>million metric tons / year</v>
      </c>
      <c r="G48" t="s">
        <v>2995</v>
      </c>
    </row>
    <row r="49" spans="1:10" ht="14.65" thickBot="1" x14ac:dyDescent="0.5">
      <c r="A49" s="424" t="s">
        <v>2717</v>
      </c>
      <c r="B49" s="424" t="s">
        <v>4</v>
      </c>
      <c r="C49" s="379">
        <v>1</v>
      </c>
      <c r="D49" s="425" t="s">
        <v>63</v>
      </c>
      <c r="E49" s="425" t="s">
        <v>2954</v>
      </c>
      <c r="F49" s="425" t="str">
        <f>[1]UnitControlCenter!$B$3</f>
        <v>million metric tons / year</v>
      </c>
      <c r="G49" s="425" t="s">
        <v>2426</v>
      </c>
      <c r="H49" s="425"/>
      <c r="I49" s="425"/>
      <c r="J49" s="425"/>
    </row>
    <row r="50" spans="1:10" x14ac:dyDescent="0.45">
      <c r="A50" s="290" t="s">
        <v>355</v>
      </c>
      <c r="B50" s="290" t="s">
        <v>2921</v>
      </c>
      <c r="C50" s="17">
        <v>1</v>
      </c>
      <c r="D50" t="s">
        <v>65</v>
      </c>
      <c r="E50" t="s">
        <v>435</v>
      </c>
      <c r="F50" t="str">
        <f>[1]UnitControlCenter!$B$8</f>
        <v>2025 dollars / metric ton CO2e abated, Annual average abatement (million metric tons CO2e)</v>
      </c>
      <c r="G50" t="s">
        <v>2996</v>
      </c>
    </row>
    <row r="51" spans="1:10" ht="14.65" thickBot="1" x14ac:dyDescent="0.5">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45">
      <c r="A52" s="290" t="s">
        <v>2329</v>
      </c>
      <c r="B52" s="290" t="s">
        <v>2925</v>
      </c>
      <c r="C52" s="17">
        <v>1</v>
      </c>
      <c r="D52" t="s">
        <v>65</v>
      </c>
      <c r="E52" t="s">
        <v>64</v>
      </c>
      <c r="F52" t="str">
        <f>[1]UnitControlCenter!$B$9</f>
        <v>billion 2025 dollars / year</v>
      </c>
      <c r="G52" t="s">
        <v>2923</v>
      </c>
      <c r="H52" t="s">
        <v>2406</v>
      </c>
      <c r="I52" t="s">
        <v>2390</v>
      </c>
    </row>
    <row r="53" spans="1:10" x14ac:dyDescent="0.45">
      <c r="A53" s="290" t="s">
        <v>2329</v>
      </c>
      <c r="B53" s="426" t="s">
        <v>2736</v>
      </c>
      <c r="C53" s="17">
        <v>1</v>
      </c>
      <c r="D53" t="s">
        <v>63</v>
      </c>
      <c r="E53" t="s">
        <v>64</v>
      </c>
      <c r="F53" t="str">
        <f>[1]UnitControlCenter!$B$9</f>
        <v>billion 2025 dollars / year</v>
      </c>
      <c r="G53" t="s">
        <v>2730</v>
      </c>
    </row>
    <row r="54" spans="1:10" x14ac:dyDescent="0.45">
      <c r="A54" s="290" t="s">
        <v>2329</v>
      </c>
      <c r="B54" s="290" t="s">
        <v>2912</v>
      </c>
      <c r="C54" s="17">
        <v>1</v>
      </c>
      <c r="D54" t="s">
        <v>65</v>
      </c>
      <c r="E54" t="s">
        <v>66</v>
      </c>
      <c r="F54" t="str">
        <f>[1]UnitControlCenter!$B$9</f>
        <v>billion 2025 dollars / year</v>
      </c>
      <c r="G54" t="s">
        <v>2913</v>
      </c>
      <c r="H54" t="s">
        <v>2914</v>
      </c>
      <c r="I54" t="s">
        <v>2915</v>
      </c>
    </row>
    <row r="55" spans="1:10" s="173" customFormat="1" x14ac:dyDescent="0.45">
      <c r="A55" s="392" t="s">
        <v>2329</v>
      </c>
      <c r="B55" s="427" t="s">
        <v>2916</v>
      </c>
      <c r="C55" s="389">
        <v>0</v>
      </c>
      <c r="D55" s="173" t="s">
        <v>63</v>
      </c>
      <c r="E55" s="173" t="s">
        <v>64</v>
      </c>
      <c r="F55" s="173" t="str">
        <f>[1]UnitControlCenter!$B$10</f>
        <v>billion 2025 dollars</v>
      </c>
      <c r="G55" s="173" t="s">
        <v>2917</v>
      </c>
    </row>
    <row r="56" spans="1:10" x14ac:dyDescent="0.45">
      <c r="A56" s="290" t="s">
        <v>2329</v>
      </c>
      <c r="B56" s="426" t="s">
        <v>2918</v>
      </c>
      <c r="C56" s="17">
        <v>1</v>
      </c>
      <c r="D56" t="s">
        <v>63</v>
      </c>
      <c r="E56" t="s">
        <v>64</v>
      </c>
      <c r="F56" t="str">
        <f>[1]UnitControlCenter!$B$9</f>
        <v>billion 2025 dollars / year</v>
      </c>
      <c r="G56" t="s">
        <v>2919</v>
      </c>
    </row>
    <row r="57" spans="1:10" x14ac:dyDescent="0.45">
      <c r="A57" s="290" t="s">
        <v>2329</v>
      </c>
      <c r="B57" s="426" t="s">
        <v>2992</v>
      </c>
      <c r="C57" s="17">
        <v>1</v>
      </c>
      <c r="D57" t="s">
        <v>65</v>
      </c>
      <c r="E57" t="s">
        <v>64</v>
      </c>
      <c r="F57" t="str">
        <f>[1]UnitControlCenter!$B$9</f>
        <v>billion 2025 dollars / year</v>
      </c>
      <c r="G57" t="s">
        <v>3767</v>
      </c>
      <c r="H57" t="s">
        <v>3766</v>
      </c>
      <c r="I57" t="s">
        <v>3769</v>
      </c>
    </row>
    <row r="58" spans="1:10" ht="14.65" thickBot="1" x14ac:dyDescent="0.5">
      <c r="A58" s="424" t="s">
        <v>2329</v>
      </c>
      <c r="B58" s="428" t="s">
        <v>3802</v>
      </c>
      <c r="C58" s="379">
        <v>1</v>
      </c>
      <c r="D58" s="425" t="s">
        <v>65</v>
      </c>
      <c r="E58" s="425" t="s">
        <v>66</v>
      </c>
      <c r="F58" s="425" t="s">
        <v>3795</v>
      </c>
      <c r="G58" s="425" t="s">
        <v>3805</v>
      </c>
      <c r="H58" s="425" t="s">
        <v>3803</v>
      </c>
      <c r="I58" s="425" t="s">
        <v>3804</v>
      </c>
      <c r="J58" s="425"/>
    </row>
    <row r="59" spans="1:10" x14ac:dyDescent="0.45">
      <c r="A59" s="290" t="s">
        <v>2842</v>
      </c>
      <c r="B59" s="426" t="s">
        <v>2859</v>
      </c>
      <c r="C59" s="17">
        <v>1</v>
      </c>
      <c r="D59" t="s">
        <v>65</v>
      </c>
      <c r="E59" t="s">
        <v>64</v>
      </c>
      <c r="F59" t="str">
        <f>[1]UnitControlCenter!$B$11</f>
        <v>jobs</v>
      </c>
      <c r="G59" t="s">
        <v>2850</v>
      </c>
      <c r="H59" t="s">
        <v>2849</v>
      </c>
      <c r="I59" t="s">
        <v>2391</v>
      </c>
    </row>
    <row r="60" spans="1:10" x14ac:dyDescent="0.45">
      <c r="A60" s="290" t="s">
        <v>2842</v>
      </c>
      <c r="B60" s="426" t="s">
        <v>3240</v>
      </c>
      <c r="C60" s="17">
        <v>0</v>
      </c>
      <c r="D60" t="s">
        <v>65</v>
      </c>
      <c r="E60" t="s">
        <v>66</v>
      </c>
      <c r="F60" t="str">
        <f>[1]UnitControlCenter!$B$11</f>
        <v>jobs</v>
      </c>
      <c r="G60" t="s">
        <v>3129</v>
      </c>
      <c r="H60" t="s">
        <v>3130</v>
      </c>
      <c r="I60" t="s">
        <v>3131</v>
      </c>
    </row>
    <row r="61" spans="1:10" x14ac:dyDescent="0.45">
      <c r="A61" s="290" t="s">
        <v>2842</v>
      </c>
      <c r="B61" s="426" t="s">
        <v>3241</v>
      </c>
      <c r="C61" s="17">
        <v>0</v>
      </c>
      <c r="D61" t="s">
        <v>65</v>
      </c>
      <c r="E61" t="s">
        <v>64</v>
      </c>
      <c r="F61" t="str">
        <f>[1]UnitControlCenter!$B$18</f>
        <v>% change</v>
      </c>
      <c r="G61" t="s">
        <v>3148</v>
      </c>
      <c r="H61" t="s">
        <v>3130</v>
      </c>
      <c r="I61" t="s">
        <v>3131</v>
      </c>
    </row>
    <row r="62" spans="1:10" x14ac:dyDescent="0.45">
      <c r="A62" s="290" t="s">
        <v>2842</v>
      </c>
      <c r="B62" s="426" t="s">
        <v>3113</v>
      </c>
      <c r="C62" s="17">
        <v>0</v>
      </c>
      <c r="D62" t="s">
        <v>65</v>
      </c>
      <c r="E62" t="s">
        <v>66</v>
      </c>
      <c r="F62" t="str">
        <f>[1]UnitControlCenter!$B$11</f>
        <v>jobs</v>
      </c>
      <c r="G62" t="s">
        <v>3152</v>
      </c>
      <c r="H62" t="s">
        <v>3132</v>
      </c>
      <c r="I62" s="17" t="s">
        <v>3133</v>
      </c>
      <c r="J62" s="17"/>
    </row>
    <row r="63" spans="1:10" x14ac:dyDescent="0.45">
      <c r="A63" s="290" t="s">
        <v>2842</v>
      </c>
      <c r="B63" s="426" t="s">
        <v>3145</v>
      </c>
      <c r="C63" s="17">
        <v>0</v>
      </c>
      <c r="D63" t="s">
        <v>65</v>
      </c>
      <c r="E63" t="s">
        <v>64</v>
      </c>
      <c r="F63" t="str">
        <f>[1]UnitControlCenter!$B$18</f>
        <v>% change</v>
      </c>
      <c r="G63" t="s">
        <v>3151</v>
      </c>
      <c r="H63" t="s">
        <v>3132</v>
      </c>
      <c r="I63" s="17" t="s">
        <v>3133</v>
      </c>
      <c r="J63" s="17"/>
    </row>
    <row r="64" spans="1:10" x14ac:dyDescent="0.45">
      <c r="A64" s="290" t="s">
        <v>2842</v>
      </c>
      <c r="B64" s="426" t="s">
        <v>3118</v>
      </c>
      <c r="C64" s="17">
        <v>0</v>
      </c>
      <c r="D64" t="s">
        <v>65</v>
      </c>
      <c r="E64" t="s">
        <v>66</v>
      </c>
      <c r="F64" t="str">
        <f>[1]UnitControlCenter!$B$11</f>
        <v>jobs</v>
      </c>
      <c r="G64" t="s">
        <v>3134</v>
      </c>
      <c r="H64" t="s">
        <v>3135</v>
      </c>
      <c r="I64" t="s">
        <v>3136</v>
      </c>
    </row>
    <row r="65" spans="1:10" x14ac:dyDescent="0.45">
      <c r="A65" s="290" t="s">
        <v>2842</v>
      </c>
      <c r="B65" s="426" t="s">
        <v>3146</v>
      </c>
      <c r="C65" s="17">
        <v>0</v>
      </c>
      <c r="D65" t="s">
        <v>65</v>
      </c>
      <c r="E65" t="s">
        <v>64</v>
      </c>
      <c r="F65" t="str">
        <f>[1]UnitControlCenter!$B$18</f>
        <v>% change</v>
      </c>
      <c r="G65" t="s">
        <v>3149</v>
      </c>
      <c r="H65" t="s">
        <v>3135</v>
      </c>
      <c r="I65" t="s">
        <v>3136</v>
      </c>
    </row>
    <row r="66" spans="1:10" x14ac:dyDescent="0.45">
      <c r="A66" s="290" t="s">
        <v>2842</v>
      </c>
      <c r="B66" s="426" t="s">
        <v>3121</v>
      </c>
      <c r="C66" s="17">
        <v>0</v>
      </c>
      <c r="D66" t="s">
        <v>65</v>
      </c>
      <c r="E66" t="s">
        <v>66</v>
      </c>
      <c r="F66" t="str">
        <f>[1]UnitControlCenter!$B$11</f>
        <v>jobs</v>
      </c>
      <c r="G66" t="s">
        <v>3137</v>
      </c>
      <c r="H66" t="s">
        <v>3138</v>
      </c>
      <c r="I66" t="s">
        <v>3139</v>
      </c>
    </row>
    <row r="67" spans="1:10" x14ac:dyDescent="0.45">
      <c r="A67" s="290" t="s">
        <v>2842</v>
      </c>
      <c r="B67" s="426" t="s">
        <v>3147</v>
      </c>
      <c r="C67" s="17">
        <v>0</v>
      </c>
      <c r="D67" t="s">
        <v>65</v>
      </c>
      <c r="E67" t="s">
        <v>64</v>
      </c>
      <c r="F67" t="str">
        <f>[1]UnitControlCenter!$B$18</f>
        <v>% change</v>
      </c>
      <c r="G67" t="s">
        <v>3150</v>
      </c>
      <c r="H67" t="s">
        <v>3138</v>
      </c>
      <c r="I67" t="s">
        <v>3139</v>
      </c>
    </row>
    <row r="68" spans="1:10" x14ac:dyDescent="0.45">
      <c r="A68" s="290" t="s">
        <v>2842</v>
      </c>
      <c r="B68" s="426" t="s">
        <v>3199</v>
      </c>
      <c r="C68" s="17">
        <v>1</v>
      </c>
      <c r="D68" t="s">
        <v>65</v>
      </c>
      <c r="E68" t="s">
        <v>66</v>
      </c>
      <c r="F68" t="str">
        <f>[1]UnitControlCenter!$B$11</f>
        <v>jobs</v>
      </c>
      <c r="G68" t="s">
        <v>3200</v>
      </c>
      <c r="H68" t="s">
        <v>3201</v>
      </c>
      <c r="I68" t="s">
        <v>3202</v>
      </c>
    </row>
    <row r="69" spans="1:10" x14ac:dyDescent="0.45">
      <c r="A69" s="290" t="s">
        <v>2842</v>
      </c>
      <c r="B69" s="426" t="s">
        <v>3203</v>
      </c>
      <c r="C69" s="17">
        <v>1</v>
      </c>
      <c r="D69" t="s">
        <v>65</v>
      </c>
      <c r="E69" t="s">
        <v>64</v>
      </c>
      <c r="F69" t="str">
        <f>[1]UnitControlCenter!$B$18</f>
        <v>% change</v>
      </c>
      <c r="G69" t="s">
        <v>3204</v>
      </c>
      <c r="H69" t="s">
        <v>3201</v>
      </c>
      <c r="I69" t="s">
        <v>3202</v>
      </c>
    </row>
    <row r="70" spans="1:10" x14ac:dyDescent="0.45">
      <c r="A70" s="290" t="s">
        <v>2842</v>
      </c>
      <c r="B70" s="426" t="s">
        <v>2897</v>
      </c>
      <c r="C70" s="17">
        <v>1</v>
      </c>
      <c r="D70" t="s">
        <v>65</v>
      </c>
      <c r="E70" t="s">
        <v>64</v>
      </c>
      <c r="F70" t="str">
        <f>[1]UnitControlCenter!$B$11</f>
        <v>jobs</v>
      </c>
      <c r="G70" t="s">
        <v>2901</v>
      </c>
      <c r="H70" t="s">
        <v>2900</v>
      </c>
      <c r="I70" t="s">
        <v>2911</v>
      </c>
    </row>
    <row r="71" spans="1:10" x14ac:dyDescent="0.45">
      <c r="A71" s="290" t="s">
        <v>2842</v>
      </c>
      <c r="B71" s="426" t="s">
        <v>2952</v>
      </c>
      <c r="C71" s="17">
        <v>1</v>
      </c>
      <c r="D71" t="s">
        <v>65</v>
      </c>
      <c r="E71" t="s">
        <v>64</v>
      </c>
      <c r="F71" t="str">
        <f>[1]UnitControlCenter!$B$11</f>
        <v>jobs</v>
      </c>
      <c r="G71" t="s">
        <v>2951</v>
      </c>
      <c r="H71" t="s">
        <v>2849</v>
      </c>
      <c r="I71" t="s">
        <v>2391</v>
      </c>
    </row>
    <row r="72" spans="1:10" x14ac:dyDescent="0.45">
      <c r="A72" s="290" t="s">
        <v>2842</v>
      </c>
      <c r="B72" s="426" t="s">
        <v>2844</v>
      </c>
      <c r="C72" s="17">
        <v>1</v>
      </c>
      <c r="D72" t="s">
        <v>65</v>
      </c>
      <c r="E72" t="s">
        <v>64</v>
      </c>
      <c r="F72" t="str">
        <f>[1]UnitControlCenter!$B$9</f>
        <v>billion 2025 dollars / year</v>
      </c>
      <c r="G72" t="s">
        <v>2851</v>
      </c>
      <c r="H72" t="s">
        <v>2853</v>
      </c>
      <c r="I72" t="s">
        <v>2391</v>
      </c>
    </row>
    <row r="73" spans="1:10" x14ac:dyDescent="0.45">
      <c r="A73" s="290" t="s">
        <v>2842</v>
      </c>
      <c r="B73" s="426" t="s">
        <v>2863</v>
      </c>
      <c r="C73" s="17">
        <v>1</v>
      </c>
      <c r="D73" t="s">
        <v>65</v>
      </c>
      <c r="E73" t="s">
        <v>64</v>
      </c>
      <c r="F73" t="str">
        <f>[1]UnitControlCenter!$B$18</f>
        <v>% change</v>
      </c>
      <c r="G73" t="s">
        <v>2865</v>
      </c>
      <c r="H73" t="s">
        <v>2853</v>
      </c>
      <c r="I73" t="s">
        <v>2391</v>
      </c>
    </row>
    <row r="74" spans="1:10" x14ac:dyDescent="0.45">
      <c r="A74" s="290" t="s">
        <v>2842</v>
      </c>
      <c r="B74" s="426" t="s">
        <v>2898</v>
      </c>
      <c r="C74" s="17">
        <v>1</v>
      </c>
      <c r="D74" t="s">
        <v>65</v>
      </c>
      <c r="E74" t="s">
        <v>64</v>
      </c>
      <c r="F74" t="str">
        <f>[1]UnitControlCenter!$B$9</f>
        <v>billion 2025 dollars / year</v>
      </c>
      <c r="G74" t="s">
        <v>2902</v>
      </c>
      <c r="H74" t="s">
        <v>2900</v>
      </c>
      <c r="I74" t="s">
        <v>2911</v>
      </c>
    </row>
    <row r="75" spans="1:10" x14ac:dyDescent="0.45">
      <c r="A75" s="290" t="s">
        <v>2842</v>
      </c>
      <c r="B75" s="426" t="s">
        <v>2858</v>
      </c>
      <c r="C75" s="17">
        <v>1</v>
      </c>
      <c r="D75" t="s">
        <v>65</v>
      </c>
      <c r="E75" t="s">
        <v>64</v>
      </c>
      <c r="F75" t="str">
        <f>[1]UnitControlCenter!$B$9</f>
        <v>billion 2025 dollars / year</v>
      </c>
      <c r="G75" t="s">
        <v>2854</v>
      </c>
      <c r="H75" t="s">
        <v>2852</v>
      </c>
      <c r="I75" t="s">
        <v>2391</v>
      </c>
    </row>
    <row r="76" spans="1:10" x14ac:dyDescent="0.45">
      <c r="A76" s="290" t="s">
        <v>2842</v>
      </c>
      <c r="B76" s="426" t="s">
        <v>2856</v>
      </c>
      <c r="C76" s="17">
        <v>1</v>
      </c>
      <c r="D76" t="s">
        <v>63</v>
      </c>
      <c r="E76" t="s">
        <v>64</v>
      </c>
      <c r="F76" t="str">
        <f>[1]UnitControlCenter!$B$19</f>
        <v>2025 dollars / employee-year</v>
      </c>
      <c r="G76" t="s">
        <v>2857</v>
      </c>
    </row>
    <row r="77" spans="1:10" ht="14.65" thickBot="1" x14ac:dyDescent="0.5">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45">
      <c r="A78" s="290" t="s">
        <v>2843</v>
      </c>
      <c r="B78" s="290" t="s">
        <v>2649</v>
      </c>
      <c r="C78" s="17">
        <v>0</v>
      </c>
      <c r="D78" t="s">
        <v>65</v>
      </c>
      <c r="E78" t="s">
        <v>64</v>
      </c>
      <c r="F78" t="str">
        <f>[1]UnitControlCenter!$B$9</f>
        <v>billion 2025 dollars / year</v>
      </c>
      <c r="G78" t="s">
        <v>2650</v>
      </c>
      <c r="H78" t="s">
        <v>2651</v>
      </c>
      <c r="I78" t="s">
        <v>2630</v>
      </c>
    </row>
    <row r="79" spans="1:10" x14ac:dyDescent="0.45">
      <c r="A79" s="290" t="s">
        <v>2843</v>
      </c>
      <c r="B79" s="290" t="s">
        <v>2653</v>
      </c>
      <c r="C79" s="17">
        <v>0</v>
      </c>
      <c r="D79" t="s">
        <v>65</v>
      </c>
      <c r="E79" t="s">
        <v>64</v>
      </c>
      <c r="F79" t="str">
        <f>[1]UnitControlCenter!$B$9</f>
        <v>billion 2025 dollars / year</v>
      </c>
      <c r="G79" t="s">
        <v>2663</v>
      </c>
      <c r="H79" t="s">
        <v>2664</v>
      </c>
      <c r="I79" t="s">
        <v>2665</v>
      </c>
    </row>
    <row r="80" spans="1:10" x14ac:dyDescent="0.45">
      <c r="A80" s="290" t="s">
        <v>2843</v>
      </c>
      <c r="B80" s="290" t="s">
        <v>2654</v>
      </c>
      <c r="C80" s="17">
        <v>0</v>
      </c>
      <c r="D80" t="s">
        <v>65</v>
      </c>
      <c r="E80" t="s">
        <v>64</v>
      </c>
      <c r="F80" t="str">
        <f>[1]UnitControlCenter!$B$9</f>
        <v>billion 2025 dollars / year</v>
      </c>
      <c r="G80" t="s">
        <v>2674</v>
      </c>
      <c r="H80" t="s">
        <v>2672</v>
      </c>
      <c r="I80" t="s">
        <v>2673</v>
      </c>
    </row>
    <row r="81" spans="1:10" x14ac:dyDescent="0.45">
      <c r="A81" s="290" t="s">
        <v>2843</v>
      </c>
      <c r="B81" s="290" t="s">
        <v>2655</v>
      </c>
      <c r="C81" s="17">
        <v>0</v>
      </c>
      <c r="D81" t="s">
        <v>65</v>
      </c>
      <c r="E81" t="s">
        <v>64</v>
      </c>
      <c r="F81" t="str">
        <f>[1]UnitControlCenter!$B$9</f>
        <v>billion 2025 dollars / year</v>
      </c>
      <c r="G81" t="s">
        <v>2668</v>
      </c>
      <c r="H81" t="s">
        <v>2664</v>
      </c>
      <c r="I81" t="s">
        <v>2666</v>
      </c>
    </row>
    <row r="82" spans="1:10" x14ac:dyDescent="0.45">
      <c r="A82" s="290" t="s">
        <v>2843</v>
      </c>
      <c r="B82" s="290" t="s">
        <v>2656</v>
      </c>
      <c r="C82" s="17">
        <v>0</v>
      </c>
      <c r="D82" t="s">
        <v>65</v>
      </c>
      <c r="E82" t="s">
        <v>64</v>
      </c>
      <c r="F82" t="str">
        <f>[1]UnitControlCenter!$B$9</f>
        <v>billion 2025 dollars / year</v>
      </c>
      <c r="G82" t="s">
        <v>2669</v>
      </c>
      <c r="H82" t="s">
        <v>2664</v>
      </c>
      <c r="I82" t="s">
        <v>2667</v>
      </c>
    </row>
    <row r="83" spans="1:10" x14ac:dyDescent="0.45">
      <c r="A83" s="290" t="s">
        <v>2843</v>
      </c>
      <c r="B83" s="290" t="s">
        <v>2657</v>
      </c>
      <c r="C83" s="17">
        <v>0</v>
      </c>
      <c r="D83" t="s">
        <v>65</v>
      </c>
      <c r="E83" t="s">
        <v>64</v>
      </c>
      <c r="F83" t="str">
        <f>[1]UnitControlCenter!$B$9</f>
        <v>billion 2025 dollars / year</v>
      </c>
      <c r="G83" t="s">
        <v>2675</v>
      </c>
      <c r="H83" t="s">
        <v>2672</v>
      </c>
      <c r="I83" t="s">
        <v>2673</v>
      </c>
    </row>
    <row r="84" spans="1:10" x14ac:dyDescent="0.45">
      <c r="A84" s="290" t="s">
        <v>2843</v>
      </c>
      <c r="B84" s="290" t="s">
        <v>2658</v>
      </c>
      <c r="C84" s="17">
        <v>0</v>
      </c>
      <c r="D84" t="s">
        <v>65</v>
      </c>
      <c r="E84" t="s">
        <v>64</v>
      </c>
      <c r="F84" t="str">
        <f>[1]UnitControlCenter!$B$9</f>
        <v>billion 2025 dollars / year</v>
      </c>
      <c r="G84" t="s">
        <v>2676</v>
      </c>
      <c r="H84" t="s">
        <v>2672</v>
      </c>
      <c r="I84" t="s">
        <v>2673</v>
      </c>
    </row>
    <row r="85" spans="1:10" x14ac:dyDescent="0.45">
      <c r="A85" s="290" t="s">
        <v>2843</v>
      </c>
      <c r="B85" s="290" t="s">
        <v>2659</v>
      </c>
      <c r="C85" s="17">
        <v>0</v>
      </c>
      <c r="D85" t="s">
        <v>65</v>
      </c>
      <c r="E85" t="s">
        <v>64</v>
      </c>
      <c r="F85" t="str">
        <f>[1]UnitControlCenter!$B$9</f>
        <v>billion 2025 dollars / year</v>
      </c>
      <c r="G85" t="s">
        <v>2677</v>
      </c>
      <c r="H85" t="s">
        <v>2672</v>
      </c>
      <c r="I85" t="s">
        <v>2673</v>
      </c>
    </row>
    <row r="86" spans="1:10" x14ac:dyDescent="0.45">
      <c r="A86" s="290" t="s">
        <v>2843</v>
      </c>
      <c r="B86" s="290" t="s">
        <v>2682</v>
      </c>
      <c r="C86" s="17">
        <v>0</v>
      </c>
      <c r="D86" t="s">
        <v>65</v>
      </c>
      <c r="E86" t="s">
        <v>64</v>
      </c>
      <c r="F86" t="str">
        <f>[1]UnitControlCenter!$B$9</f>
        <v>billion 2025 dollars / year</v>
      </c>
      <c r="G86" t="s">
        <v>2680</v>
      </c>
      <c r="H86" t="s">
        <v>2672</v>
      </c>
      <c r="I86" t="s">
        <v>2678</v>
      </c>
    </row>
    <row r="87" spans="1:10" ht="14.65" thickBot="1" x14ac:dyDescent="0.5">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45">
      <c r="A88" s="392" t="s">
        <v>2330</v>
      </c>
      <c r="B88" s="392" t="s">
        <v>2953</v>
      </c>
      <c r="C88" s="389">
        <v>0</v>
      </c>
      <c r="D88" s="173" t="s">
        <v>63</v>
      </c>
      <c r="E88" s="173" t="s">
        <v>2955</v>
      </c>
      <c r="F88" s="173" t="str">
        <f>[1]UnitControlCenter!B12</f>
        <v>deaths / year</v>
      </c>
      <c r="G88" s="173" t="s">
        <v>3817</v>
      </c>
    </row>
    <row r="89" spans="1:10" x14ac:dyDescent="0.45">
      <c r="A89" s="290" t="s">
        <v>2330</v>
      </c>
      <c r="B89" s="290" t="s">
        <v>3158</v>
      </c>
      <c r="C89" s="17">
        <v>1</v>
      </c>
      <c r="D89" t="s">
        <v>63</v>
      </c>
      <c r="E89" t="s">
        <v>64</v>
      </c>
      <c r="F89" t="str">
        <f>[1]UnitControlCenter!B18</f>
        <v>% change</v>
      </c>
      <c r="G89" t="s">
        <v>3159</v>
      </c>
    </row>
    <row r="90" spans="1:10" x14ac:dyDescent="0.45">
      <c r="A90" s="290" t="s">
        <v>2330</v>
      </c>
      <c r="B90" s="290" t="s">
        <v>3238</v>
      </c>
      <c r="C90" s="17">
        <v>1</v>
      </c>
      <c r="D90" t="s">
        <v>65</v>
      </c>
      <c r="E90" t="s">
        <v>66</v>
      </c>
      <c r="F90" t="str">
        <f>[1]UnitControlCenter!B12</f>
        <v>deaths / year</v>
      </c>
      <c r="G90" t="s">
        <v>3142</v>
      </c>
      <c r="H90" t="s">
        <v>3130</v>
      </c>
      <c r="I90" t="s">
        <v>3131</v>
      </c>
    </row>
    <row r="91" spans="1:10" x14ac:dyDescent="0.45">
      <c r="A91" s="290" t="s">
        <v>2330</v>
      </c>
      <c r="B91" s="290" t="s">
        <v>3239</v>
      </c>
      <c r="C91" s="17">
        <v>1</v>
      </c>
      <c r="D91" t="s">
        <v>65</v>
      </c>
      <c r="E91" t="s">
        <v>64</v>
      </c>
      <c r="F91" t="str">
        <f>[1]UnitControlCenter!B18</f>
        <v>% change</v>
      </c>
      <c r="G91" t="s">
        <v>3153</v>
      </c>
      <c r="H91" t="s">
        <v>3130</v>
      </c>
      <c r="I91" t="s">
        <v>3131</v>
      </c>
    </row>
    <row r="92" spans="1:10" x14ac:dyDescent="0.45">
      <c r="A92" s="290" t="s">
        <v>2330</v>
      </c>
      <c r="B92" s="290" t="s">
        <v>3140</v>
      </c>
      <c r="C92" s="17">
        <v>1</v>
      </c>
      <c r="D92" t="s">
        <v>65</v>
      </c>
      <c r="E92" t="s">
        <v>66</v>
      </c>
      <c r="F92" t="str">
        <f>[1]UnitControlCenter!B12</f>
        <v>deaths / year</v>
      </c>
      <c r="G92" t="s">
        <v>3143</v>
      </c>
      <c r="H92" t="s">
        <v>3132</v>
      </c>
      <c r="I92" s="17" t="s">
        <v>3133</v>
      </c>
      <c r="J92" s="17"/>
    </row>
    <row r="93" spans="1:10" x14ac:dyDescent="0.45">
      <c r="A93" s="290" t="s">
        <v>2330</v>
      </c>
      <c r="B93" s="290" t="s">
        <v>3156</v>
      </c>
      <c r="C93" s="17">
        <v>1</v>
      </c>
      <c r="D93" t="s">
        <v>65</v>
      </c>
      <c r="E93" t="s">
        <v>64</v>
      </c>
      <c r="F93" t="str">
        <f>[1]UnitControlCenter!B18</f>
        <v>% change</v>
      </c>
      <c r="G93" t="s">
        <v>3154</v>
      </c>
      <c r="H93" t="s">
        <v>3132</v>
      </c>
      <c r="I93" s="17" t="s">
        <v>3133</v>
      </c>
      <c r="J93" s="17"/>
    </row>
    <row r="94" spans="1:10" x14ac:dyDescent="0.45">
      <c r="A94" s="290" t="s">
        <v>2330</v>
      </c>
      <c r="B94" s="290" t="s">
        <v>3141</v>
      </c>
      <c r="C94" s="17">
        <v>1</v>
      </c>
      <c r="D94" t="s">
        <v>65</v>
      </c>
      <c r="E94" t="s">
        <v>66</v>
      </c>
      <c r="F94" t="str">
        <f>[1]UnitControlCenter!B12</f>
        <v>deaths / year</v>
      </c>
      <c r="G94" t="s">
        <v>3144</v>
      </c>
      <c r="H94" t="s">
        <v>3135</v>
      </c>
      <c r="I94" t="s">
        <v>3136</v>
      </c>
    </row>
    <row r="95" spans="1:10" x14ac:dyDescent="0.45">
      <c r="A95" s="290" t="s">
        <v>2330</v>
      </c>
      <c r="B95" s="290" t="s">
        <v>3157</v>
      </c>
      <c r="C95" s="17">
        <v>1</v>
      </c>
      <c r="D95" t="s">
        <v>65</v>
      </c>
      <c r="E95" t="s">
        <v>64</v>
      </c>
      <c r="F95" t="str">
        <f>[1]UnitControlCenter!B18</f>
        <v>% change</v>
      </c>
      <c r="G95" t="s">
        <v>3155</v>
      </c>
      <c r="H95" t="s">
        <v>3135</v>
      </c>
      <c r="I95" t="s">
        <v>3136</v>
      </c>
    </row>
    <row r="96" spans="1:10" x14ac:dyDescent="0.45">
      <c r="A96" s="290" t="s">
        <v>2330</v>
      </c>
      <c r="B96" s="290" t="s">
        <v>3818</v>
      </c>
      <c r="C96" s="17">
        <v>0</v>
      </c>
      <c r="D96" t="s">
        <v>63</v>
      </c>
      <c r="E96" t="s">
        <v>64</v>
      </c>
      <c r="F96" t="str">
        <f>[1]UnitControlCenter!B12</f>
        <v>deaths / year</v>
      </c>
      <c r="G96" t="s">
        <v>2884</v>
      </c>
    </row>
    <row r="97" spans="1:10" x14ac:dyDescent="0.45">
      <c r="A97" s="290" t="s">
        <v>2330</v>
      </c>
      <c r="B97" s="290" t="s">
        <v>3819</v>
      </c>
      <c r="C97" s="17">
        <v>1</v>
      </c>
      <c r="D97" t="s">
        <v>63</v>
      </c>
      <c r="E97" t="s">
        <v>64</v>
      </c>
      <c r="F97" t="str">
        <f>[1]UnitControlCenter!B12</f>
        <v>deaths / year</v>
      </c>
      <c r="G97" t="s">
        <v>3820</v>
      </c>
    </row>
    <row r="98" spans="1:10" x14ac:dyDescent="0.45">
      <c r="A98" s="290" t="s">
        <v>2330</v>
      </c>
      <c r="B98" s="290" t="s">
        <v>2331</v>
      </c>
      <c r="C98" s="17">
        <v>1</v>
      </c>
      <c r="D98" t="s">
        <v>63</v>
      </c>
      <c r="E98" t="s">
        <v>64</v>
      </c>
      <c r="F98" t="str">
        <f>[1]UnitControlCenter!B9</f>
        <v>billion 2025 dollars / year</v>
      </c>
      <c r="G98" t="s">
        <v>67</v>
      </c>
    </row>
    <row r="99" spans="1:10" x14ac:dyDescent="0.45">
      <c r="A99" s="290" t="s">
        <v>2330</v>
      </c>
      <c r="B99" s="290" t="s">
        <v>2880</v>
      </c>
      <c r="C99" s="17">
        <v>1</v>
      </c>
      <c r="D99" t="s">
        <v>63</v>
      </c>
      <c r="E99" t="s">
        <v>64</v>
      </c>
      <c r="F99" t="str">
        <f>[1]UnitControlCenter!B13</f>
        <v>days / year</v>
      </c>
      <c r="G99" t="s">
        <v>2885</v>
      </c>
    </row>
    <row r="100" spans="1:10" x14ac:dyDescent="0.45">
      <c r="A100" s="290" t="s">
        <v>2330</v>
      </c>
      <c r="B100" s="290" t="s">
        <v>2889</v>
      </c>
      <c r="C100" s="17">
        <v>1</v>
      </c>
      <c r="D100" t="s">
        <v>63</v>
      </c>
      <c r="E100" t="s">
        <v>64</v>
      </c>
      <c r="F100" t="str">
        <f>[1]UnitControlCenter!B17</f>
        <v>events / year</v>
      </c>
      <c r="G100" t="s">
        <v>2890</v>
      </c>
    </row>
    <row r="101" spans="1:10" x14ac:dyDescent="0.45">
      <c r="A101" s="290" t="s">
        <v>2330</v>
      </c>
      <c r="B101" s="290" t="s">
        <v>3823</v>
      </c>
      <c r="C101" s="17">
        <v>1</v>
      </c>
      <c r="D101" t="s">
        <v>63</v>
      </c>
      <c r="E101" t="s">
        <v>64</v>
      </c>
      <c r="F101" t="str">
        <f>[1]UnitControlCenter!B16</f>
        <v>cases / year</v>
      </c>
      <c r="G101" t="s">
        <v>3825</v>
      </c>
    </row>
    <row r="102" spans="1:10" x14ac:dyDescent="0.45">
      <c r="A102" s="290" t="s">
        <v>2330</v>
      </c>
      <c r="B102" s="290" t="s">
        <v>2881</v>
      </c>
      <c r="C102" s="17">
        <v>1</v>
      </c>
      <c r="D102" t="s">
        <v>63</v>
      </c>
      <c r="E102" t="s">
        <v>64</v>
      </c>
      <c r="F102" t="str">
        <f>[1]UnitControlCenter!B17</f>
        <v>events / year</v>
      </c>
      <c r="G102" t="s">
        <v>2886</v>
      </c>
    </row>
    <row r="103" spans="1:10" x14ac:dyDescent="0.45">
      <c r="A103" s="290" t="s">
        <v>2330</v>
      </c>
      <c r="B103" s="290" t="s">
        <v>2882</v>
      </c>
      <c r="C103" s="17">
        <v>1</v>
      </c>
      <c r="D103" t="s">
        <v>63</v>
      </c>
      <c r="E103" t="s">
        <v>64</v>
      </c>
      <c r="F103" t="str">
        <f>[1]UnitControlCenter!B14</f>
        <v>admissions / year</v>
      </c>
      <c r="G103" t="s">
        <v>2887</v>
      </c>
    </row>
    <row r="104" spans="1:10" x14ac:dyDescent="0.45">
      <c r="A104" s="290" t="s">
        <v>2330</v>
      </c>
      <c r="B104" s="290" t="s">
        <v>3839</v>
      </c>
      <c r="C104" s="17">
        <v>1</v>
      </c>
      <c r="D104" t="s">
        <v>63</v>
      </c>
      <c r="E104" t="s">
        <v>64</v>
      </c>
      <c r="F104" t="str">
        <f>[1]UnitControlCenter!B15</f>
        <v>visits / year</v>
      </c>
      <c r="G104" t="s">
        <v>3838</v>
      </c>
    </row>
    <row r="105" spans="1:10" x14ac:dyDescent="0.45">
      <c r="A105" s="290" t="s">
        <v>2330</v>
      </c>
      <c r="B105" s="290" t="s">
        <v>2883</v>
      </c>
      <c r="C105" s="17">
        <v>1</v>
      </c>
      <c r="D105" t="s">
        <v>63</v>
      </c>
      <c r="E105" t="s">
        <v>64</v>
      </c>
      <c r="F105" t="str">
        <f>[1]UnitControlCenter!B13</f>
        <v>days / year</v>
      </c>
      <c r="G105" t="s">
        <v>2888</v>
      </c>
    </row>
    <row r="106" spans="1:10" x14ac:dyDescent="0.45">
      <c r="A106" s="290" t="s">
        <v>2330</v>
      </c>
      <c r="B106" s="290" t="s">
        <v>3828</v>
      </c>
      <c r="C106" s="17">
        <v>1</v>
      </c>
      <c r="D106" t="s">
        <v>63</v>
      </c>
      <c r="E106" t="s">
        <v>64</v>
      </c>
      <c r="F106" t="str">
        <f>[1]UnitControlCenter!B16</f>
        <v>cases / year</v>
      </c>
      <c r="G106" t="s">
        <v>3829</v>
      </c>
    </row>
    <row r="107" spans="1:10" x14ac:dyDescent="0.45">
      <c r="A107" s="290" t="s">
        <v>2330</v>
      </c>
      <c r="B107" s="290" t="s">
        <v>3830</v>
      </c>
      <c r="C107" s="17">
        <v>1</v>
      </c>
      <c r="D107" t="s">
        <v>63</v>
      </c>
      <c r="E107" t="s">
        <v>64</v>
      </c>
      <c r="F107" t="str">
        <f>[1]UnitControlCenter!B16</f>
        <v>cases / year</v>
      </c>
      <c r="G107" t="s">
        <v>3831</v>
      </c>
    </row>
    <row r="108" spans="1:10" x14ac:dyDescent="0.45">
      <c r="A108" s="290" t="s">
        <v>2330</v>
      </c>
      <c r="B108" s="290" t="s">
        <v>3832</v>
      </c>
      <c r="C108" s="17">
        <v>1</v>
      </c>
      <c r="D108" t="s">
        <v>63</v>
      </c>
      <c r="E108" t="s">
        <v>64</v>
      </c>
      <c r="F108" t="str">
        <f>[1]UnitControlCenter!B16</f>
        <v>cases / year</v>
      </c>
      <c r="G108" t="s">
        <v>3833</v>
      </c>
    </row>
    <row r="109" spans="1:10" x14ac:dyDescent="0.45">
      <c r="A109" s="290" t="s">
        <v>2330</v>
      </c>
      <c r="B109" s="290" t="s">
        <v>3834</v>
      </c>
      <c r="C109" s="17">
        <v>1</v>
      </c>
      <c r="D109" t="s">
        <v>63</v>
      </c>
      <c r="E109" t="s">
        <v>64</v>
      </c>
      <c r="F109" t="str">
        <f>[1]UnitControlCenter!B16</f>
        <v>cases / year</v>
      </c>
      <c r="G109" t="s">
        <v>3835</v>
      </c>
    </row>
    <row r="110" spans="1:10" x14ac:dyDescent="0.45">
      <c r="A110" t="s">
        <v>2330</v>
      </c>
      <c r="B110" t="s">
        <v>2883</v>
      </c>
      <c r="C110" s="17">
        <v>1</v>
      </c>
      <c r="D110" t="s">
        <v>63</v>
      </c>
      <c r="E110" t="s">
        <v>64</v>
      </c>
      <c r="F110" t="str">
        <f>[1]UnitControlCenter!B13</f>
        <v>days / year</v>
      </c>
      <c r="G110" t="s">
        <v>2888</v>
      </c>
    </row>
    <row r="111" spans="1:10" ht="14.65" thickBot="1" x14ac:dyDescent="0.5">
      <c r="A111" s="424" t="s">
        <v>2330</v>
      </c>
      <c r="B111" s="424" t="s">
        <v>3836</v>
      </c>
      <c r="C111" s="379">
        <v>1</v>
      </c>
      <c r="D111" s="425" t="s">
        <v>63</v>
      </c>
      <c r="E111" s="425" t="s">
        <v>64</v>
      </c>
      <c r="F111" s="425" t="str">
        <f>[1]UnitControlCenter!B13</f>
        <v>days / year</v>
      </c>
      <c r="G111" s="425" t="s">
        <v>3837</v>
      </c>
      <c r="H111" s="425"/>
      <c r="I111" s="425"/>
      <c r="J111" s="425"/>
    </row>
    <row r="112" spans="1:10" x14ac:dyDescent="0.4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4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45">
      <c r="A114" s="290" t="s">
        <v>2455</v>
      </c>
      <c r="B114" s="290" t="s">
        <v>2334</v>
      </c>
      <c r="C114" s="17">
        <v>1</v>
      </c>
      <c r="D114" t="s">
        <v>65</v>
      </c>
      <c r="E114" t="s">
        <v>66</v>
      </c>
      <c r="F114" t="str">
        <f>[2]UnitControlCenter!$B$26</f>
        <v>gigawatts (GW) / year</v>
      </c>
      <c r="G114" s="173" t="s">
        <v>4467</v>
      </c>
      <c r="H114" s="173" t="s">
        <v>4468</v>
      </c>
      <c r="I114" s="173" t="s">
        <v>4469</v>
      </c>
    </row>
    <row r="115" spans="1:10" x14ac:dyDescent="0.45">
      <c r="A115" s="290" t="s">
        <v>2455</v>
      </c>
      <c r="B115" s="290" t="s">
        <v>2335</v>
      </c>
      <c r="C115" s="17">
        <v>1</v>
      </c>
      <c r="D115" t="s">
        <v>65</v>
      </c>
      <c r="E115" t="s">
        <v>64</v>
      </c>
      <c r="F115" t="str">
        <f>[2]UnitControlCenter!$B$26</f>
        <v>gigawatts (GW) / year</v>
      </c>
      <c r="G115" s="173" t="s">
        <v>4470</v>
      </c>
      <c r="H115" s="173" t="s">
        <v>4468</v>
      </c>
      <c r="I115" s="173" t="s">
        <v>4469</v>
      </c>
    </row>
    <row r="116" spans="1:10" x14ac:dyDescent="0.45">
      <c r="A116" s="290" t="s">
        <v>2455</v>
      </c>
      <c r="B116" s="290" t="s">
        <v>2456</v>
      </c>
      <c r="C116" s="17">
        <v>1</v>
      </c>
      <c r="D116" t="s">
        <v>65</v>
      </c>
      <c r="E116" t="s">
        <v>66</v>
      </c>
      <c r="F116" t="str">
        <f>[1]UnitControlCenter!$B$21</f>
        <v>terawatt-hours (TWh) / year</v>
      </c>
      <c r="G116" t="s">
        <v>3974</v>
      </c>
      <c r="H116" t="s">
        <v>3975</v>
      </c>
      <c r="I116" t="s">
        <v>3977</v>
      </c>
    </row>
    <row r="117" spans="1:10" x14ac:dyDescent="0.45">
      <c r="A117" s="290" t="s">
        <v>2455</v>
      </c>
      <c r="B117" s="290" t="s">
        <v>3790</v>
      </c>
      <c r="C117" s="17">
        <v>1</v>
      </c>
      <c r="D117" t="s">
        <v>65</v>
      </c>
      <c r="E117" t="s">
        <v>64</v>
      </c>
      <c r="F117" t="str">
        <f>[1]UnitControlCenter!B23</f>
        <v>%</v>
      </c>
      <c r="G117" t="s">
        <v>3791</v>
      </c>
      <c r="H117" t="s">
        <v>3792</v>
      </c>
      <c r="I117" t="s">
        <v>3793</v>
      </c>
    </row>
    <row r="118" spans="1:10" x14ac:dyDescent="0.45">
      <c r="A118" s="290" t="s">
        <v>2455</v>
      </c>
      <c r="B118" s="290" t="s">
        <v>3302</v>
      </c>
      <c r="C118" s="17">
        <v>1</v>
      </c>
      <c r="D118" t="s">
        <v>63</v>
      </c>
      <c r="E118" t="s">
        <v>64</v>
      </c>
      <c r="F118" t="str">
        <f>[1]UnitControlCenter!B24</f>
        <v>metric tons CO2e / megawatt-hour (MWh)</v>
      </c>
      <c r="G118" t="s">
        <v>3301</v>
      </c>
    </row>
    <row r="119" spans="1:10" x14ac:dyDescent="0.45">
      <c r="A119" s="290" t="s">
        <v>2455</v>
      </c>
      <c r="B119" s="290" t="s">
        <v>3309</v>
      </c>
      <c r="C119" s="17">
        <v>1</v>
      </c>
      <c r="D119" t="s">
        <v>63</v>
      </c>
      <c r="E119" t="s">
        <v>64</v>
      </c>
      <c r="F119" t="str">
        <f>[1]UnitControlCenter!B25</f>
        <v>kilowatt-hour / 2025 dollar</v>
      </c>
      <c r="G119" t="s">
        <v>3310</v>
      </c>
    </row>
    <row r="120" spans="1:10" x14ac:dyDescent="0.45">
      <c r="A120" s="290" t="s">
        <v>2455</v>
      </c>
      <c r="B120" s="290" t="s">
        <v>3978</v>
      </c>
      <c r="C120" s="17">
        <v>1</v>
      </c>
      <c r="D120" t="s">
        <v>65</v>
      </c>
      <c r="E120" t="s">
        <v>3508</v>
      </c>
      <c r="F120" t="str">
        <f>[1]UnitControlCenter!$B$22</f>
        <v>terawatt-hours (TWh)</v>
      </c>
      <c r="G120" t="s">
        <v>4452</v>
      </c>
      <c r="H120" t="s">
        <v>4459</v>
      </c>
      <c r="I120" t="s">
        <v>4460</v>
      </c>
    </row>
    <row r="121" spans="1:10" x14ac:dyDescent="0.4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4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45">
      <c r="A133" s="290" t="s">
        <v>3810</v>
      </c>
      <c r="B133" s="392" t="s">
        <v>3689</v>
      </c>
      <c r="C133" s="17">
        <v>0</v>
      </c>
      <c r="D133" t="s">
        <v>63</v>
      </c>
      <c r="E133" t="s">
        <v>64</v>
      </c>
      <c r="F133" t="str">
        <f>[1]UnitControlCenter!B27</f>
        <v>2025 dollars / megawatt-hour (MWh)</v>
      </c>
      <c r="G133" t="s">
        <v>3690</v>
      </c>
    </row>
    <row r="134" spans="1:10" x14ac:dyDescent="0.45">
      <c r="A134" s="290" t="s">
        <v>3810</v>
      </c>
      <c r="B134" s="290" t="s">
        <v>2336</v>
      </c>
      <c r="C134" s="17">
        <v>1</v>
      </c>
      <c r="D134" t="s">
        <v>65</v>
      </c>
      <c r="E134" t="s">
        <v>66</v>
      </c>
      <c r="F134" t="str">
        <f>[1]UnitControlCenter!$B$21</f>
        <v>terawatt-hours (TWh) / year</v>
      </c>
      <c r="G134" t="s">
        <v>2754</v>
      </c>
      <c r="H134" t="s">
        <v>2755</v>
      </c>
      <c r="I134" t="s">
        <v>2756</v>
      </c>
    </row>
    <row r="135" spans="1:10" x14ac:dyDescent="0.45">
      <c r="A135" s="290" t="s">
        <v>3810</v>
      </c>
      <c r="B135" s="290" t="s">
        <v>3092</v>
      </c>
      <c r="C135" s="17">
        <v>1</v>
      </c>
      <c r="D135" t="s">
        <v>65</v>
      </c>
      <c r="E135" t="s">
        <v>66</v>
      </c>
      <c r="F135" t="str">
        <f>[1]UnitControlCenter!$B$3</f>
        <v>million metric tons / year</v>
      </c>
      <c r="G135" t="s">
        <v>4458</v>
      </c>
      <c r="H135" t="s">
        <v>4461</v>
      </c>
      <c r="I135" s="17" t="s">
        <v>4462</v>
      </c>
    </row>
    <row r="136" spans="1:10" x14ac:dyDescent="0.45">
      <c r="A136" s="290" t="s">
        <v>3810</v>
      </c>
      <c r="B136" s="290" t="s">
        <v>2449</v>
      </c>
      <c r="C136" s="17">
        <v>1</v>
      </c>
      <c r="D136" t="s">
        <v>65</v>
      </c>
      <c r="E136" t="s">
        <v>66</v>
      </c>
      <c r="F136" t="str">
        <f>[1]UnitControlCenter!$B$28</f>
        <v>cubic km / yr</v>
      </c>
      <c r="G136" t="s">
        <v>3532</v>
      </c>
      <c r="H136" t="s">
        <v>3588</v>
      </c>
      <c r="I136" s="17" t="s">
        <v>3589</v>
      </c>
    </row>
    <row r="137" spans="1:10" s="425" customFormat="1" ht="14.65" thickBot="1" x14ac:dyDescent="0.5">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45">
      <c r="A138" s="290" t="s">
        <v>2731</v>
      </c>
      <c r="B138" s="290" t="s">
        <v>2732</v>
      </c>
      <c r="C138" s="17">
        <v>1</v>
      </c>
      <c r="D138" t="s">
        <v>65</v>
      </c>
      <c r="E138" t="s">
        <v>66</v>
      </c>
      <c r="F138" t="str">
        <f>[1]UnitControlCenter!$B$31</f>
        <v>million vehicles / year</v>
      </c>
      <c r="G138" t="s">
        <v>2596</v>
      </c>
      <c r="H138" t="s">
        <v>2597</v>
      </c>
      <c r="I138" t="s">
        <v>2598</v>
      </c>
    </row>
    <row r="139" spans="1:10" x14ac:dyDescent="0.45">
      <c r="A139" s="290" t="s">
        <v>2731</v>
      </c>
      <c r="B139" s="290" t="s">
        <v>2733</v>
      </c>
      <c r="C139" s="17">
        <v>1</v>
      </c>
      <c r="D139" t="s">
        <v>65</v>
      </c>
      <c r="E139" t="s">
        <v>66</v>
      </c>
      <c r="F139" t="str">
        <f>[1]UnitControlCenter!$B$32</f>
        <v>thousand vehicles / year</v>
      </c>
      <c r="G139" t="s">
        <v>2599</v>
      </c>
      <c r="H139" t="s">
        <v>2600</v>
      </c>
      <c r="I139" t="s">
        <v>2601</v>
      </c>
    </row>
    <row r="140" spans="1:10" x14ac:dyDescent="0.45">
      <c r="A140" s="290" t="s">
        <v>2731</v>
      </c>
      <c r="B140" s="290" t="s">
        <v>3093</v>
      </c>
      <c r="C140" s="17">
        <v>1</v>
      </c>
      <c r="D140" t="s">
        <v>65</v>
      </c>
      <c r="E140" t="s">
        <v>66</v>
      </c>
      <c r="F140" t="str">
        <f>[1]UnitControlCenter!$B$32</f>
        <v>thousand vehicles / year</v>
      </c>
      <c r="G140" t="s">
        <v>2602</v>
      </c>
      <c r="H140" t="s">
        <v>2597</v>
      </c>
      <c r="I140" t="s">
        <v>2598</v>
      </c>
    </row>
    <row r="141" spans="1:10" x14ac:dyDescent="0.45">
      <c r="A141" s="290" t="s">
        <v>2731</v>
      </c>
      <c r="B141" s="290" t="s">
        <v>3096</v>
      </c>
      <c r="C141" s="17">
        <v>1</v>
      </c>
      <c r="D141" t="s">
        <v>65</v>
      </c>
      <c r="E141" t="s">
        <v>66</v>
      </c>
      <c r="F141" t="str">
        <f>[1]UnitControlCenter!$B$32</f>
        <v>thousand vehicles / year</v>
      </c>
      <c r="G141" t="s">
        <v>2603</v>
      </c>
      <c r="H141" t="s">
        <v>2600</v>
      </c>
      <c r="I141" t="s">
        <v>2601</v>
      </c>
    </row>
    <row r="142" spans="1:10" x14ac:dyDescent="0.45">
      <c r="A142" s="290" t="s">
        <v>2731</v>
      </c>
      <c r="B142" s="290" t="s">
        <v>3332</v>
      </c>
      <c r="C142" s="17">
        <v>1</v>
      </c>
      <c r="D142" t="s">
        <v>65</v>
      </c>
      <c r="E142" t="s">
        <v>66</v>
      </c>
      <c r="F142" t="str">
        <f>[1]UnitControlCenter!$B$32</f>
        <v>thousand vehicles / year</v>
      </c>
      <c r="G142" t="s">
        <v>2487</v>
      </c>
      <c r="H142" t="s">
        <v>2488</v>
      </c>
      <c r="I142" t="s">
        <v>2587</v>
      </c>
    </row>
    <row r="143" spans="1:10" x14ac:dyDescent="0.45">
      <c r="A143" s="290" t="s">
        <v>2731</v>
      </c>
      <c r="B143" s="290" t="s">
        <v>3333</v>
      </c>
      <c r="C143" s="17">
        <v>0</v>
      </c>
      <c r="D143" t="s">
        <v>65</v>
      </c>
      <c r="E143" t="s">
        <v>66</v>
      </c>
      <c r="F143" t="str">
        <f>[1]UnitControlCenter!$B$32</f>
        <v>thousand vehicles / year</v>
      </c>
      <c r="G143" t="s">
        <v>3334</v>
      </c>
      <c r="H143" t="s">
        <v>2488</v>
      </c>
      <c r="I143" t="s">
        <v>2587</v>
      </c>
    </row>
    <row r="144" spans="1:10" x14ac:dyDescent="0.45">
      <c r="A144" s="290" t="s">
        <v>2731</v>
      </c>
      <c r="B144" s="290" t="s">
        <v>2734</v>
      </c>
      <c r="C144" s="17">
        <v>1</v>
      </c>
      <c r="D144" t="s">
        <v>65</v>
      </c>
      <c r="E144" t="s">
        <v>66</v>
      </c>
      <c r="F144" t="str">
        <f>[1]UnitControlCenter!$B$33</f>
        <v>million vehicles</v>
      </c>
      <c r="G144" t="s">
        <v>2604</v>
      </c>
      <c r="H144" t="s">
        <v>2597</v>
      </c>
      <c r="I144" t="s">
        <v>2598</v>
      </c>
    </row>
    <row r="145" spans="1:10" x14ac:dyDescent="0.45">
      <c r="A145" s="290" t="s">
        <v>2731</v>
      </c>
      <c r="B145" s="290" t="s">
        <v>2735</v>
      </c>
      <c r="C145" s="17">
        <v>1</v>
      </c>
      <c r="D145" t="s">
        <v>65</v>
      </c>
      <c r="E145" t="s">
        <v>66</v>
      </c>
      <c r="F145" t="str">
        <f>[1]UnitControlCenter!$B$34</f>
        <v>thousand vehicles</v>
      </c>
      <c r="G145" t="s">
        <v>2814</v>
      </c>
      <c r="H145" t="s">
        <v>2600</v>
      </c>
      <c r="I145" t="s">
        <v>2601</v>
      </c>
    </row>
    <row r="146" spans="1:10" x14ac:dyDescent="0.45">
      <c r="A146" s="290" t="s">
        <v>2731</v>
      </c>
      <c r="B146" s="290" t="s">
        <v>3094</v>
      </c>
      <c r="C146" s="17">
        <v>1</v>
      </c>
      <c r="D146" t="s">
        <v>65</v>
      </c>
      <c r="E146" t="s">
        <v>66</v>
      </c>
      <c r="F146" t="str">
        <f>[1]UnitControlCenter!$B$33</f>
        <v>million vehicles</v>
      </c>
      <c r="G146" t="s">
        <v>2605</v>
      </c>
      <c r="H146" t="s">
        <v>2597</v>
      </c>
      <c r="I146" t="s">
        <v>2598</v>
      </c>
    </row>
    <row r="147" spans="1:10" x14ac:dyDescent="0.45">
      <c r="A147" s="290" t="s">
        <v>2731</v>
      </c>
      <c r="B147" s="290" t="s">
        <v>3097</v>
      </c>
      <c r="C147" s="17">
        <v>1</v>
      </c>
      <c r="D147" t="s">
        <v>65</v>
      </c>
      <c r="E147" t="s">
        <v>66</v>
      </c>
      <c r="F147" t="str">
        <f>[1]UnitControlCenter!$B$33</f>
        <v>million vehicles</v>
      </c>
      <c r="G147" t="s">
        <v>2606</v>
      </c>
      <c r="H147" t="s">
        <v>2600</v>
      </c>
      <c r="I147" t="s">
        <v>2601</v>
      </c>
    </row>
    <row r="148" spans="1:10" x14ac:dyDescent="0.45">
      <c r="A148" s="290" t="s">
        <v>2731</v>
      </c>
      <c r="B148" s="290" t="s">
        <v>3335</v>
      </c>
      <c r="C148" s="17">
        <v>1</v>
      </c>
      <c r="D148" t="s">
        <v>65</v>
      </c>
      <c r="E148" t="s">
        <v>66</v>
      </c>
      <c r="F148" t="str">
        <f>[1]UnitControlCenter!$B$33</f>
        <v>million vehicles</v>
      </c>
      <c r="G148" t="s">
        <v>2588</v>
      </c>
      <c r="H148" t="s">
        <v>2488</v>
      </c>
      <c r="I148" t="s">
        <v>2587</v>
      </c>
    </row>
    <row r="149" spans="1:10" s="425" customFormat="1" ht="14.65" thickBot="1" x14ac:dyDescent="0.5">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45">
      <c r="A150" s="290" t="s">
        <v>2839</v>
      </c>
      <c r="B150" s="290" t="s">
        <v>2338</v>
      </c>
      <c r="C150" s="17">
        <v>1</v>
      </c>
      <c r="D150" t="s">
        <v>65</v>
      </c>
      <c r="E150" t="s">
        <v>66</v>
      </c>
      <c r="F150" t="str">
        <f>[1]UnitControlCenter!$B$3</f>
        <v>million metric tons / year</v>
      </c>
      <c r="G150" t="s">
        <v>3243</v>
      </c>
      <c r="H150" t="s">
        <v>3242</v>
      </c>
      <c r="I150" t="s">
        <v>2589</v>
      </c>
    </row>
    <row r="151" spans="1:10" x14ac:dyDescent="0.45">
      <c r="A151" s="290" t="s">
        <v>2839</v>
      </c>
      <c r="B151" s="290" t="s">
        <v>2339</v>
      </c>
      <c r="C151" s="17">
        <v>1</v>
      </c>
      <c r="D151" t="s">
        <v>65</v>
      </c>
      <c r="E151" t="s">
        <v>66</v>
      </c>
      <c r="F151" t="str">
        <f>[1]UnitControlCenter!$B$35</f>
        <v>quads / year</v>
      </c>
      <c r="G151" t="s">
        <v>2753</v>
      </c>
      <c r="H151" t="s">
        <v>2607</v>
      </c>
      <c r="I151" t="s">
        <v>2608</v>
      </c>
    </row>
    <row r="152" spans="1:10" x14ac:dyDescent="0.45">
      <c r="A152" s="290" t="s">
        <v>2839</v>
      </c>
      <c r="B152" s="290" t="s">
        <v>2389</v>
      </c>
      <c r="C152" s="17">
        <v>1</v>
      </c>
      <c r="D152" t="s">
        <v>65</v>
      </c>
      <c r="E152" t="s">
        <v>66</v>
      </c>
      <c r="F152" t="str">
        <f>[1]UnitControlCenter!$B$35</f>
        <v>quads / year</v>
      </c>
      <c r="G152" t="s">
        <v>3244</v>
      </c>
      <c r="H152" t="s">
        <v>3242</v>
      </c>
      <c r="I152" t="s">
        <v>2589</v>
      </c>
    </row>
    <row r="153" spans="1:10" x14ac:dyDescent="0.45">
      <c r="A153" s="290" t="s">
        <v>2839</v>
      </c>
      <c r="B153" s="290" t="s">
        <v>3250</v>
      </c>
      <c r="C153" s="17">
        <v>1</v>
      </c>
      <c r="D153" t="s">
        <v>63</v>
      </c>
      <c r="E153" t="s">
        <v>64</v>
      </c>
      <c r="F153" t="str">
        <f>[1]UnitControlCenter!$B$35</f>
        <v>quads / year</v>
      </c>
      <c r="G153" t="s">
        <v>3251</v>
      </c>
    </row>
    <row r="154" spans="1:10" x14ac:dyDescent="0.45">
      <c r="A154" s="290" t="s">
        <v>2839</v>
      </c>
      <c r="B154" s="290" t="s">
        <v>2840</v>
      </c>
      <c r="C154" s="17">
        <v>1</v>
      </c>
      <c r="D154" t="s">
        <v>65</v>
      </c>
      <c r="E154" t="s">
        <v>66</v>
      </c>
      <c r="F154" t="str">
        <f>[1]UnitControlCenter!$B$29</f>
        <v>trillion passenger-miles / year</v>
      </c>
      <c r="G154" t="s">
        <v>2348</v>
      </c>
      <c r="H154" t="s">
        <v>2548</v>
      </c>
      <c r="I154" t="s">
        <v>2549</v>
      </c>
    </row>
    <row r="155" spans="1:10" ht="14.65" thickBot="1" x14ac:dyDescent="0.5">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45">
      <c r="A156" s="290" t="s">
        <v>2340</v>
      </c>
      <c r="B156" s="290" t="s">
        <v>2723</v>
      </c>
      <c r="C156" s="17">
        <v>1</v>
      </c>
      <c r="D156" t="s">
        <v>65</v>
      </c>
      <c r="E156" t="s">
        <v>66</v>
      </c>
      <c r="F156" t="str">
        <f>[1]UnitControlCenter!$B$35</f>
        <v>quads / year</v>
      </c>
      <c r="G156" t="s">
        <v>3038</v>
      </c>
      <c r="H156" t="s">
        <v>3036</v>
      </c>
      <c r="I156" s="14" t="s">
        <v>3037</v>
      </c>
      <c r="J156" s="14"/>
    </row>
    <row r="157" spans="1:10" x14ac:dyDescent="0.45">
      <c r="A157" s="290" t="s">
        <v>2340</v>
      </c>
      <c r="B157" s="290" t="s">
        <v>2724</v>
      </c>
      <c r="C157" s="17">
        <v>1</v>
      </c>
      <c r="D157" t="s">
        <v>65</v>
      </c>
      <c r="E157" t="s">
        <v>66</v>
      </c>
      <c r="F157" t="str">
        <f>[1]UnitControlCenter!$B$35</f>
        <v>quads / year</v>
      </c>
      <c r="G157" t="s">
        <v>2725</v>
      </c>
      <c r="H157" t="s">
        <v>2719</v>
      </c>
      <c r="I157" t="s">
        <v>2720</v>
      </c>
    </row>
    <row r="158" spans="1:10" x14ac:dyDescent="0.45">
      <c r="A158" s="290" t="s">
        <v>2340</v>
      </c>
      <c r="B158" s="290" t="s">
        <v>3252</v>
      </c>
      <c r="C158" s="17">
        <v>1</v>
      </c>
      <c r="D158" t="s">
        <v>63</v>
      </c>
      <c r="E158" t="s">
        <v>64</v>
      </c>
      <c r="F158" t="str">
        <f>[1]UnitControlCenter!$B$35</f>
        <v>quads / year</v>
      </c>
      <c r="G158" t="s">
        <v>3253</v>
      </c>
    </row>
    <row r="159" spans="1:10" x14ac:dyDescent="0.45">
      <c r="A159" s="290" t="s">
        <v>2340</v>
      </c>
      <c r="B159" s="290" t="s">
        <v>2721</v>
      </c>
      <c r="C159" s="17">
        <v>1</v>
      </c>
      <c r="D159" t="s">
        <v>65</v>
      </c>
      <c r="E159" t="s">
        <v>66</v>
      </c>
      <c r="F159" t="str">
        <f>[1]UnitControlCenter!$B$35</f>
        <v>quads / year</v>
      </c>
      <c r="G159" t="s">
        <v>3035</v>
      </c>
      <c r="H159" t="s">
        <v>3036</v>
      </c>
      <c r="I159" s="14" t="s">
        <v>3037</v>
      </c>
      <c r="J159" s="14"/>
    </row>
    <row r="160" spans="1:10" x14ac:dyDescent="0.45">
      <c r="A160" s="290" t="s">
        <v>2340</v>
      </c>
      <c r="B160" s="290" t="s">
        <v>2722</v>
      </c>
      <c r="C160" s="17">
        <v>1</v>
      </c>
      <c r="D160" t="s">
        <v>65</v>
      </c>
      <c r="E160" t="s">
        <v>66</v>
      </c>
      <c r="F160" t="str">
        <f>[1]UnitControlCenter!$B$35</f>
        <v>quads / year</v>
      </c>
      <c r="G160" t="s">
        <v>2718</v>
      </c>
      <c r="H160" t="s">
        <v>2719</v>
      </c>
      <c r="I160" t="s">
        <v>2720</v>
      </c>
    </row>
    <row r="161" spans="1:10" x14ac:dyDescent="0.45">
      <c r="A161" s="290" t="s">
        <v>2340</v>
      </c>
      <c r="B161" s="290" t="s">
        <v>3254</v>
      </c>
      <c r="C161" s="17">
        <v>1</v>
      </c>
      <c r="D161" t="s">
        <v>63</v>
      </c>
      <c r="E161" t="s">
        <v>64</v>
      </c>
      <c r="F161" t="str">
        <f>[1]UnitControlCenter!$B$35</f>
        <v>quads / year</v>
      </c>
      <c r="G161" t="s">
        <v>3255</v>
      </c>
    </row>
    <row r="162" spans="1:10" x14ac:dyDescent="0.45">
      <c r="A162" s="290" t="s">
        <v>2340</v>
      </c>
      <c r="B162" s="290" t="s">
        <v>3491</v>
      </c>
      <c r="C162" s="17">
        <v>1</v>
      </c>
      <c r="D162" t="s">
        <v>65</v>
      </c>
      <c r="E162" t="s">
        <v>66</v>
      </c>
      <c r="F162" t="str">
        <f>[1]UnitControlCenter!$B$35</f>
        <v>quads / year</v>
      </c>
      <c r="G162" t="s">
        <v>3603</v>
      </c>
      <c r="H162" t="s">
        <v>3495</v>
      </c>
      <c r="I162" t="s">
        <v>3496</v>
      </c>
    </row>
    <row r="163" spans="1:10" s="425" customFormat="1" ht="14.65" thickBot="1" x14ac:dyDescent="0.5">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4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[1]UnitControlCenter!$B$3</f>
        <v>million metric tons / year</v>
      </c>
      <c r="G165" t="s">
        <v>2594</v>
      </c>
      <c r="H165" t="s">
        <v>2592</v>
      </c>
      <c r="I165" t="s">
        <v>2593</v>
      </c>
    </row>
    <row r="166" spans="1:10" x14ac:dyDescent="0.4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[1]UnitControlCenter!$B$3</f>
        <v>million metric tons / year</v>
      </c>
      <c r="G167" t="s">
        <v>2595</v>
      </c>
      <c r="H167" t="s">
        <v>2592</v>
      </c>
      <c r="I167" t="s">
        <v>2593</v>
      </c>
    </row>
    <row r="168" spans="1:10" x14ac:dyDescent="0.4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[1]UnitControlCenter!$B$3</f>
        <v>million metric tons / year</v>
      </c>
      <c r="G169" t="s">
        <v>2836</v>
      </c>
      <c r="H169" t="s">
        <v>2800</v>
      </c>
      <c r="I169" t="s">
        <v>2801</v>
      </c>
    </row>
    <row r="170" spans="1:10" x14ac:dyDescent="0.45">
      <c r="A170" s="290" t="s">
        <v>2799</v>
      </c>
      <c r="B170" s="290" t="s">
        <v>3311</v>
      </c>
      <c r="C170" s="17">
        <v>1</v>
      </c>
      <c r="D170" t="s">
        <v>65</v>
      </c>
      <c r="E170" t="s">
        <v>66</v>
      </c>
      <c r="F170" t="str">
        <f>[1]UnitControlCenter!$B$3</f>
        <v>million metric tons / year</v>
      </c>
      <c r="G170" t="s">
        <v>3402</v>
      </c>
      <c r="H170" t="s">
        <v>3305</v>
      </c>
      <c r="I170" t="s">
        <v>3308</v>
      </c>
    </row>
    <row r="171" spans="1:10" x14ac:dyDescent="0.45">
      <c r="A171" s="290" t="s">
        <v>2799</v>
      </c>
      <c r="B171" s="290" t="s">
        <v>3303</v>
      </c>
      <c r="C171" s="17">
        <v>1</v>
      </c>
      <c r="D171" t="s">
        <v>65</v>
      </c>
      <c r="E171" t="s">
        <v>66</v>
      </c>
      <c r="F171" t="str">
        <f>[1]UnitControlCenter!$B$3</f>
        <v>million metric tons / year</v>
      </c>
      <c r="G171" t="s">
        <v>3306</v>
      </c>
      <c r="H171" t="s">
        <v>3036</v>
      </c>
      <c r="I171" s="14" t="s">
        <v>3037</v>
      </c>
      <c r="J171" s="14"/>
    </row>
    <row r="172" spans="1:10" ht="14.65" thickBot="1" x14ac:dyDescent="0.5">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45">
      <c r="A173" s="290" t="s">
        <v>3428</v>
      </c>
      <c r="B173" s="290" t="s">
        <v>3429</v>
      </c>
      <c r="C173" s="17">
        <v>1</v>
      </c>
      <c r="D173" t="s">
        <v>65</v>
      </c>
      <c r="E173" t="s">
        <v>66</v>
      </c>
      <c r="F173" t="str">
        <f>[1]UnitControlCenter!$B$35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45">
      <c r="A175" s="290" t="s">
        <v>3428</v>
      </c>
      <c r="B175" s="290" t="s">
        <v>3431</v>
      </c>
      <c r="C175" s="17">
        <v>1</v>
      </c>
      <c r="D175" t="s">
        <v>65</v>
      </c>
      <c r="E175" t="s">
        <v>66</v>
      </c>
      <c r="F175" t="str">
        <f>[1]UnitControlCenter!$B$35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[1]UnitControlCenter!$B$35</f>
        <v>quads / year</v>
      </c>
      <c r="G176" s="290" t="s">
        <v>3256</v>
      </c>
    </row>
    <row r="177" spans="1:10" x14ac:dyDescent="0.4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4.65" thickBot="1" x14ac:dyDescent="0.5">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45">
      <c r="A179" s="290" t="s">
        <v>2407</v>
      </c>
      <c r="B179" s="290" t="s">
        <v>2408</v>
      </c>
      <c r="C179" s="17">
        <v>1</v>
      </c>
      <c r="D179" t="s">
        <v>65</v>
      </c>
      <c r="E179" t="s">
        <v>66</v>
      </c>
      <c r="F179" t="str">
        <f>[1]UnitControlCenter!$B$35</f>
        <v>quads / year</v>
      </c>
      <c r="G179" t="s">
        <v>3582</v>
      </c>
      <c r="H179" t="s">
        <v>3581</v>
      </c>
      <c r="I179" t="s">
        <v>3580</v>
      </c>
    </row>
    <row r="180" spans="1:10" x14ac:dyDescent="0.45">
      <c r="A180" s="290" t="s">
        <v>2407</v>
      </c>
      <c r="B180" s="290" t="s">
        <v>2409</v>
      </c>
      <c r="C180" s="17">
        <v>1</v>
      </c>
      <c r="D180" t="s">
        <v>65</v>
      </c>
      <c r="E180" t="s">
        <v>66</v>
      </c>
      <c r="F180" t="str">
        <f>[1]UnitControlCenter!$B$35</f>
        <v>quads / year</v>
      </c>
      <c r="G180" t="s">
        <v>3583</v>
      </c>
      <c r="H180" t="s">
        <v>3248</v>
      </c>
      <c r="I180" t="s">
        <v>3249</v>
      </c>
    </row>
    <row r="181" spans="1:10" x14ac:dyDescent="0.45">
      <c r="A181" s="290" t="s">
        <v>2407</v>
      </c>
      <c r="B181" s="290" t="s">
        <v>3578</v>
      </c>
      <c r="C181" s="17">
        <v>1</v>
      </c>
      <c r="D181" t="s">
        <v>65</v>
      </c>
      <c r="E181" t="s">
        <v>66</v>
      </c>
      <c r="F181" t="str">
        <f>[1]UnitControlCenter!$B$35</f>
        <v>quads / year</v>
      </c>
      <c r="G181" t="s">
        <v>3590</v>
      </c>
      <c r="H181" t="s">
        <v>3584</v>
      </c>
      <c r="I181" s="17" t="s">
        <v>3585</v>
      </c>
    </row>
    <row r="182" spans="1:10" x14ac:dyDescent="0.45">
      <c r="A182" s="290" t="s">
        <v>2407</v>
      </c>
      <c r="B182" s="290" t="s">
        <v>3579</v>
      </c>
      <c r="C182" s="17">
        <v>1</v>
      </c>
      <c r="D182" t="s">
        <v>65</v>
      </c>
      <c r="E182" t="s">
        <v>66</v>
      </c>
      <c r="F182" t="str">
        <f>[1]UnitControlCenter!$B$35</f>
        <v>quads / year</v>
      </c>
      <c r="G182" t="s">
        <v>3761</v>
      </c>
      <c r="H182" t="s">
        <v>3760</v>
      </c>
      <c r="I182" t="s">
        <v>3759</v>
      </c>
    </row>
    <row r="183" spans="1:10" x14ac:dyDescent="0.45">
      <c r="A183" s="290" t="s">
        <v>2407</v>
      </c>
      <c r="B183" s="290" t="s">
        <v>2855</v>
      </c>
      <c r="C183" s="17">
        <v>0</v>
      </c>
      <c r="D183" t="s">
        <v>63</v>
      </c>
      <c r="E183" t="s">
        <v>64</v>
      </c>
      <c r="F183" t="str">
        <f>[1]UnitControlCenter!$B$36</f>
        <v>thousand BTU / 2025 dollar</v>
      </c>
      <c r="G183" t="s">
        <v>2810</v>
      </c>
    </row>
    <row r="184" spans="1:10" x14ac:dyDescent="0.45">
      <c r="A184" s="290" t="s">
        <v>2407</v>
      </c>
      <c r="B184" s="290" t="s">
        <v>2410</v>
      </c>
      <c r="C184" s="17">
        <v>1</v>
      </c>
      <c r="D184" t="s">
        <v>63</v>
      </c>
      <c r="E184" t="s">
        <v>64</v>
      </c>
      <c r="F184" t="str">
        <f>[1]UnitControlCenter!$B$21</f>
        <v>terawatt-hours (TWh) / year</v>
      </c>
      <c r="G184" t="s">
        <v>2311</v>
      </c>
    </row>
    <row r="185" spans="1:10" x14ac:dyDescent="0.45">
      <c r="A185" s="290" t="s">
        <v>2407</v>
      </c>
      <c r="B185" s="290" t="s">
        <v>2411</v>
      </c>
      <c r="C185" s="17">
        <v>1</v>
      </c>
      <c r="D185" t="s">
        <v>63</v>
      </c>
      <c r="E185" t="s">
        <v>64</v>
      </c>
      <c r="F185" t="str">
        <f>[1]UnitControlCenter!$B$37</f>
        <v>millions of short tons / year</v>
      </c>
      <c r="G185" t="s">
        <v>2310</v>
      </c>
    </row>
    <row r="186" spans="1:10" x14ac:dyDescent="0.45">
      <c r="A186" s="290" t="s">
        <v>2407</v>
      </c>
      <c r="B186" s="290" t="s">
        <v>2412</v>
      </c>
      <c r="C186" s="17">
        <v>1</v>
      </c>
      <c r="D186" t="s">
        <v>63</v>
      </c>
      <c r="E186" t="s">
        <v>64</v>
      </c>
      <c r="F186" t="str">
        <f>[1]UnitControlCenter!$B$37</f>
        <v>millions of short tons / year</v>
      </c>
      <c r="G186" t="s">
        <v>2309</v>
      </c>
    </row>
    <row r="187" spans="1:10" x14ac:dyDescent="0.45">
      <c r="A187" s="290" t="s">
        <v>2407</v>
      </c>
      <c r="B187" s="290" t="s">
        <v>2413</v>
      </c>
      <c r="C187" s="17">
        <v>1</v>
      </c>
      <c r="D187" t="s">
        <v>63</v>
      </c>
      <c r="E187" t="s">
        <v>64</v>
      </c>
      <c r="F187" t="str">
        <f>[1]UnitControlCenter!$B$38</f>
        <v>trillion cubic feet / year</v>
      </c>
      <c r="G187" t="s">
        <v>2308</v>
      </c>
    </row>
    <row r="188" spans="1:10" x14ac:dyDescent="0.45">
      <c r="A188" s="290" t="s">
        <v>2407</v>
      </c>
      <c r="B188" s="290" t="s">
        <v>2414</v>
      </c>
      <c r="C188" s="17">
        <v>1</v>
      </c>
      <c r="D188" t="s">
        <v>63</v>
      </c>
      <c r="E188" t="s">
        <v>64</v>
      </c>
      <c r="F188" t="str">
        <f>[1]UnitControlCenter!$B$39</f>
        <v>million barrels of oil / year</v>
      </c>
      <c r="G188" t="s">
        <v>2307</v>
      </c>
    </row>
    <row r="189" spans="1:10" x14ac:dyDescent="0.45">
      <c r="A189" s="290" t="s">
        <v>2407</v>
      </c>
      <c r="B189" s="290" t="s">
        <v>2415</v>
      </c>
      <c r="C189" s="17">
        <v>1</v>
      </c>
      <c r="D189" t="s">
        <v>63</v>
      </c>
      <c r="E189" t="s">
        <v>64</v>
      </c>
      <c r="F189" t="str">
        <f>[1]UnitControlCenter!$B$39</f>
        <v>million barrels of oil / year</v>
      </c>
      <c r="G189" t="s">
        <v>2357</v>
      </c>
    </row>
    <row r="190" spans="1:10" x14ac:dyDescent="0.45">
      <c r="A190" s="290" t="s">
        <v>2407</v>
      </c>
      <c r="B190" s="290" t="s">
        <v>2416</v>
      </c>
      <c r="C190" s="17">
        <v>1</v>
      </c>
      <c r="D190" t="s">
        <v>63</v>
      </c>
      <c r="E190" t="s">
        <v>64</v>
      </c>
      <c r="F190" t="str">
        <f>[1]UnitControlCenter!$B$37</f>
        <v>millions of short tons / year</v>
      </c>
      <c r="G190" t="s">
        <v>2358</v>
      </c>
    </row>
    <row r="191" spans="1:10" x14ac:dyDescent="0.45">
      <c r="A191" s="290" t="s">
        <v>2407</v>
      </c>
      <c r="B191" s="290" t="s">
        <v>2620</v>
      </c>
      <c r="C191" s="17">
        <v>1</v>
      </c>
      <c r="D191" t="s">
        <v>63</v>
      </c>
      <c r="E191" t="s">
        <v>64</v>
      </c>
      <c r="F191" t="str">
        <f>[1]UnitControlCenter!$B$40</f>
        <v>million gallons / year</v>
      </c>
      <c r="G191" t="s">
        <v>2624</v>
      </c>
    </row>
    <row r="192" spans="1:10" x14ac:dyDescent="0.45">
      <c r="A192" s="290" t="s">
        <v>2407</v>
      </c>
      <c r="B192" s="290" t="s">
        <v>2621</v>
      </c>
      <c r="C192" s="17">
        <v>1</v>
      </c>
      <c r="D192" t="s">
        <v>63</v>
      </c>
      <c r="E192" t="s">
        <v>64</v>
      </c>
      <c r="F192" t="str">
        <f>[1]UnitControlCenter!$B$37</f>
        <v>millions of short tons / year</v>
      </c>
      <c r="G192" t="s">
        <v>2625</v>
      </c>
    </row>
    <row r="193" spans="1:10" ht="14.65" thickBot="1" x14ac:dyDescent="0.5">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45">
      <c r="A194" s="290" t="s">
        <v>3314</v>
      </c>
      <c r="B194" s="290" t="s">
        <v>3341</v>
      </c>
      <c r="C194" s="17">
        <v>1</v>
      </c>
      <c r="D194" t="s">
        <v>65</v>
      </c>
      <c r="E194" t="s">
        <v>66</v>
      </c>
      <c r="F194" t="str">
        <f>[1]UnitControlCenter!$B$41</f>
        <v>trillion BTU / year</v>
      </c>
      <c r="G194" t="s">
        <v>2631</v>
      </c>
      <c r="H194" t="s">
        <v>2632</v>
      </c>
      <c r="I194" t="s">
        <v>2633</v>
      </c>
    </row>
    <row r="195" spans="1:10" x14ac:dyDescent="0.45">
      <c r="A195" s="290" t="s">
        <v>3314</v>
      </c>
      <c r="B195" s="290" t="s">
        <v>3342</v>
      </c>
      <c r="C195" s="17">
        <v>1</v>
      </c>
      <c r="D195" t="s">
        <v>65</v>
      </c>
      <c r="E195" t="s">
        <v>66</v>
      </c>
      <c r="F195" t="str">
        <f>[1]UnitControlCenter!$B$41</f>
        <v>trillion BTU / year</v>
      </c>
      <c r="G195" t="s">
        <v>2634</v>
      </c>
      <c r="H195" t="s">
        <v>2632</v>
      </c>
      <c r="I195" t="s">
        <v>2633</v>
      </c>
    </row>
    <row r="196" spans="1:10" x14ac:dyDescent="0.45">
      <c r="A196" s="290" t="s">
        <v>3314</v>
      </c>
      <c r="B196" s="290" t="s">
        <v>3343</v>
      </c>
      <c r="C196" s="17">
        <v>1</v>
      </c>
      <c r="D196" t="s">
        <v>65</v>
      </c>
      <c r="E196" t="s">
        <v>66</v>
      </c>
      <c r="F196" t="str">
        <f>[1]UnitControlCenter!$B$9</f>
        <v>billion 2025 dollars / year</v>
      </c>
      <c r="G196" t="s">
        <v>2635</v>
      </c>
      <c r="H196" t="s">
        <v>2632</v>
      </c>
      <c r="I196" t="s">
        <v>2633</v>
      </c>
    </row>
    <row r="197" spans="1:10" x14ac:dyDescent="0.45">
      <c r="A197" s="290" t="s">
        <v>3314</v>
      </c>
      <c r="B197" s="290" t="s">
        <v>3344</v>
      </c>
      <c r="C197" s="17">
        <v>1</v>
      </c>
      <c r="D197" t="s">
        <v>65</v>
      </c>
      <c r="E197" t="s">
        <v>66</v>
      </c>
      <c r="F197" t="str">
        <f>[1]UnitControlCenter!$B$9</f>
        <v>billion 2025 dollars / year</v>
      </c>
      <c r="G197" t="s">
        <v>2636</v>
      </c>
      <c r="H197" t="s">
        <v>2632</v>
      </c>
      <c r="I197" t="s">
        <v>2633</v>
      </c>
    </row>
    <row r="198" spans="1:10" x14ac:dyDescent="0.45">
      <c r="A198" s="290" t="s">
        <v>3314</v>
      </c>
      <c r="B198" s="290" t="s">
        <v>3345</v>
      </c>
      <c r="C198" s="17">
        <v>1</v>
      </c>
      <c r="D198" t="s">
        <v>65</v>
      </c>
      <c r="E198" t="s">
        <v>66</v>
      </c>
      <c r="F198" t="str">
        <f>[1]UnitControlCenter!B3</f>
        <v>million metric tons / year</v>
      </c>
      <c r="G198" t="s">
        <v>2878</v>
      </c>
      <c r="H198" t="s">
        <v>2876</v>
      </c>
      <c r="I198" t="s">
        <v>2877</v>
      </c>
    </row>
    <row r="199" spans="1:10" x14ac:dyDescent="0.45">
      <c r="A199" s="290" t="s">
        <v>3314</v>
      </c>
      <c r="B199" s="290" t="s">
        <v>3346</v>
      </c>
      <c r="C199" s="17">
        <v>1</v>
      </c>
      <c r="D199" t="s">
        <v>65</v>
      </c>
      <c r="E199" t="s">
        <v>66</v>
      </c>
      <c r="F199" t="str">
        <f>[1]UnitControlCenter!B3</f>
        <v>million metric tons / year</v>
      </c>
      <c r="G199" t="s">
        <v>2879</v>
      </c>
      <c r="H199" t="s">
        <v>2876</v>
      </c>
      <c r="I199" t="s">
        <v>2877</v>
      </c>
    </row>
    <row r="200" spans="1:10" x14ac:dyDescent="0.45">
      <c r="A200" s="290" t="s">
        <v>3314</v>
      </c>
      <c r="B200" s="290" t="s">
        <v>3347</v>
      </c>
      <c r="C200" s="17">
        <v>1</v>
      </c>
      <c r="D200" t="s">
        <v>65</v>
      </c>
      <c r="E200" t="s">
        <v>66</v>
      </c>
      <c r="F200" t="str">
        <f>[1]UnitControlCenter!$B$41</f>
        <v>trillion BTU / year</v>
      </c>
      <c r="G200" t="s">
        <v>2713</v>
      </c>
      <c r="H200" t="s">
        <v>2708</v>
      </c>
      <c r="I200" t="s">
        <v>2709</v>
      </c>
    </row>
    <row r="201" spans="1:10" x14ac:dyDescent="0.45">
      <c r="A201" s="290" t="s">
        <v>3314</v>
      </c>
      <c r="B201" s="290" t="s">
        <v>3348</v>
      </c>
      <c r="C201" s="17">
        <v>1</v>
      </c>
      <c r="D201" t="s">
        <v>65</v>
      </c>
      <c r="E201" t="s">
        <v>66</v>
      </c>
      <c r="F201" t="str">
        <f>[1]UnitControlCenter!$B$41</f>
        <v>trillion BTU / year</v>
      </c>
      <c r="G201" t="s">
        <v>2714</v>
      </c>
      <c r="H201" t="s">
        <v>2708</v>
      </c>
      <c r="I201" t="s">
        <v>2710</v>
      </c>
    </row>
    <row r="202" spans="1:10" x14ac:dyDescent="0.45">
      <c r="A202" s="290" t="s">
        <v>3314</v>
      </c>
      <c r="B202" s="290" t="s">
        <v>3349</v>
      </c>
      <c r="C202" s="17">
        <v>1</v>
      </c>
      <c r="D202" t="s">
        <v>65</v>
      </c>
      <c r="E202" t="s">
        <v>66</v>
      </c>
      <c r="F202" t="str">
        <f>[1]UnitControlCenter!$B$9</f>
        <v>billion 2025 dollars / year</v>
      </c>
      <c r="G202" t="s">
        <v>2715</v>
      </c>
      <c r="H202" t="s">
        <v>2708</v>
      </c>
      <c r="I202" t="s">
        <v>2711</v>
      </c>
    </row>
    <row r="203" spans="1:10" x14ac:dyDescent="0.45">
      <c r="A203" s="290" t="s">
        <v>3314</v>
      </c>
      <c r="B203" s="290" t="s">
        <v>3350</v>
      </c>
      <c r="C203" s="17">
        <v>1</v>
      </c>
      <c r="D203" t="s">
        <v>65</v>
      </c>
      <c r="E203" t="s">
        <v>66</v>
      </c>
      <c r="F203" t="str">
        <f>[1]UnitControlCenter!$B$9</f>
        <v>billion 2025 dollars / year</v>
      </c>
      <c r="G203" t="s">
        <v>2716</v>
      </c>
      <c r="H203" t="s">
        <v>2708</v>
      </c>
      <c r="I203" t="s">
        <v>2712</v>
      </c>
    </row>
    <row r="204" spans="1:10" x14ac:dyDescent="0.45">
      <c r="A204" s="290" t="s">
        <v>3314</v>
      </c>
      <c r="B204" s="290" t="s">
        <v>3351</v>
      </c>
      <c r="C204" s="17">
        <v>1</v>
      </c>
      <c r="D204" t="s">
        <v>65</v>
      </c>
      <c r="E204" t="s">
        <v>66</v>
      </c>
      <c r="F204" t="str">
        <f>[1]UnitControlCenter!$B$35</f>
        <v>quads / year</v>
      </c>
      <c r="G204" t="s">
        <v>2741</v>
      </c>
      <c r="H204" t="s">
        <v>2743</v>
      </c>
      <c r="I204" t="s">
        <v>2744</v>
      </c>
    </row>
    <row r="205" spans="1:10" x14ac:dyDescent="0.45">
      <c r="A205" s="290" t="s">
        <v>3314</v>
      </c>
      <c r="B205" s="290" t="s">
        <v>3352</v>
      </c>
      <c r="C205" s="17">
        <v>1</v>
      </c>
      <c r="D205" t="s">
        <v>65</v>
      </c>
      <c r="E205" t="s">
        <v>66</v>
      </c>
      <c r="F205" t="str">
        <f>[1]UnitControlCenter!$B$35</f>
        <v>quads / year</v>
      </c>
      <c r="G205" t="s">
        <v>2742</v>
      </c>
      <c r="H205" t="s">
        <v>2743</v>
      </c>
      <c r="I205" t="s">
        <v>2744</v>
      </c>
    </row>
    <row r="206" spans="1:10" ht="101.45" customHeight="1" x14ac:dyDescent="0.45">
      <c r="A206" s="290" t="s">
        <v>3314</v>
      </c>
      <c r="B206" s="290" t="s">
        <v>3610</v>
      </c>
      <c r="C206" s="17">
        <v>1</v>
      </c>
      <c r="D206" t="s">
        <v>65</v>
      </c>
      <c r="E206" t="s">
        <v>66</v>
      </c>
      <c r="F206" t="s">
        <v>351</v>
      </c>
      <c r="G206" t="s">
        <v>3691</v>
      </c>
      <c r="H206" t="s">
        <v>3692</v>
      </c>
      <c r="I206" t="s">
        <v>3705</v>
      </c>
    </row>
    <row r="207" spans="1:10" x14ac:dyDescent="0.4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[1]UnitControlCenter!$B$10</f>
        <v>billion 2025 dollars</v>
      </c>
      <c r="G213" t="s">
        <v>3328</v>
      </c>
      <c r="H213" t="s">
        <v>3316</v>
      </c>
      <c r="I213" s="14" t="s">
        <v>3323</v>
      </c>
      <c r="J213" s="14"/>
    </row>
    <row r="214" spans="1:10" ht="14.65" thickBot="1" x14ac:dyDescent="0.5">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45">
      <c r="A215" s="290" t="s">
        <v>2341</v>
      </c>
      <c r="B215" s="290" t="s">
        <v>93</v>
      </c>
      <c r="C215" s="17">
        <v>1</v>
      </c>
      <c r="D215" t="s">
        <v>65</v>
      </c>
      <c r="E215" t="s">
        <v>2347</v>
      </c>
      <c r="F215" t="str">
        <f>[1]UnitControlCenter!$B$27</f>
        <v>2025 dollars / megawatt-hour (MWh)</v>
      </c>
      <c r="G215" t="s">
        <v>3271</v>
      </c>
      <c r="H215" t="s">
        <v>3270</v>
      </c>
      <c r="I215" t="s">
        <v>3586</v>
      </c>
    </row>
    <row r="216" spans="1:10" x14ac:dyDescent="0.45">
      <c r="A216" s="290" t="s">
        <v>2341</v>
      </c>
      <c r="B216" s="290" t="s">
        <v>443</v>
      </c>
      <c r="C216" s="17">
        <v>1</v>
      </c>
      <c r="D216" t="s">
        <v>65</v>
      </c>
      <c r="E216" t="s">
        <v>2347</v>
      </c>
      <c r="F216" t="str">
        <f>[1]UnitControlCenter!$B$42</f>
        <v>2025 dollars / short ton</v>
      </c>
      <c r="G216" t="s">
        <v>2644</v>
      </c>
      <c r="H216" t="s">
        <v>2645</v>
      </c>
      <c r="I216" t="s">
        <v>2646</v>
      </c>
    </row>
    <row r="217" spans="1:10" x14ac:dyDescent="0.45">
      <c r="A217" s="290" t="s">
        <v>2341</v>
      </c>
      <c r="B217" s="290" t="s">
        <v>440</v>
      </c>
      <c r="C217" s="17">
        <v>1</v>
      </c>
      <c r="D217" t="s">
        <v>65</v>
      </c>
      <c r="E217" t="s">
        <v>2347</v>
      </c>
      <c r="F217" t="str">
        <f>[1]UnitControlCenter!$B$42</f>
        <v>2025 dollars / short ton</v>
      </c>
      <c r="G217" t="s">
        <v>2360</v>
      </c>
      <c r="H217" t="s">
        <v>340</v>
      </c>
      <c r="I217" t="s">
        <v>2531</v>
      </c>
    </row>
    <row r="218" spans="1:10" x14ac:dyDescent="0.45">
      <c r="A218" s="290" t="s">
        <v>2341</v>
      </c>
      <c r="B218" s="290" t="s">
        <v>87</v>
      </c>
      <c r="C218" s="17">
        <v>1</v>
      </c>
      <c r="D218" t="s">
        <v>65</v>
      </c>
      <c r="E218" t="s">
        <v>2347</v>
      </c>
      <c r="F218" t="str">
        <f>[1]UnitControlCenter!$B$43</f>
        <v>2025 dollars / thousand cubic feet</v>
      </c>
      <c r="G218" t="s">
        <v>3273</v>
      </c>
      <c r="H218" t="s">
        <v>3272</v>
      </c>
      <c r="I218" t="s">
        <v>3587</v>
      </c>
    </row>
    <row r="219" spans="1:10" x14ac:dyDescent="0.45">
      <c r="A219" s="290" t="s">
        <v>2341</v>
      </c>
      <c r="B219" s="290" t="s">
        <v>95</v>
      </c>
      <c r="C219" s="17">
        <v>1</v>
      </c>
      <c r="D219" t="s">
        <v>65</v>
      </c>
      <c r="E219" t="s">
        <v>2347</v>
      </c>
      <c r="F219" t="str">
        <f>[1]UnitControlCenter!$B$44</f>
        <v>2025 dollars / gallon</v>
      </c>
      <c r="G219" t="s">
        <v>2362</v>
      </c>
      <c r="H219" t="s">
        <v>335</v>
      </c>
      <c r="I219" s="17">
        <v>969696</v>
      </c>
      <c r="J219" s="17"/>
    </row>
    <row r="220" spans="1:10" x14ac:dyDescent="0.45">
      <c r="A220" s="290" t="s">
        <v>2341</v>
      </c>
      <c r="B220" s="290" t="s">
        <v>96</v>
      </c>
      <c r="C220" s="17">
        <v>1</v>
      </c>
      <c r="D220" t="s">
        <v>65</v>
      </c>
      <c r="E220" t="s">
        <v>2347</v>
      </c>
      <c r="F220" t="str">
        <f>[1]UnitControlCenter!$B$44</f>
        <v>2025 dollars / gallon</v>
      </c>
      <c r="G220" t="s">
        <v>2639</v>
      </c>
      <c r="H220" t="s">
        <v>2637</v>
      </c>
      <c r="I220" t="s">
        <v>2638</v>
      </c>
    </row>
    <row r="221" spans="1:10" x14ac:dyDescent="0.45">
      <c r="A221" s="290" t="s">
        <v>2341</v>
      </c>
      <c r="B221" s="290" t="s">
        <v>92</v>
      </c>
      <c r="C221" s="17">
        <v>1</v>
      </c>
      <c r="D221" t="s">
        <v>65</v>
      </c>
      <c r="E221" t="s">
        <v>2347</v>
      </c>
      <c r="F221" t="str">
        <f>[1]UnitControlCenter!$B$42</f>
        <v>2025 dollars / short ton</v>
      </c>
      <c r="G221" t="s">
        <v>2640</v>
      </c>
      <c r="H221" t="s">
        <v>2641</v>
      </c>
      <c r="I221" t="s">
        <v>2642</v>
      </c>
    </row>
    <row r="222" spans="1:10" x14ac:dyDescent="0.45">
      <c r="A222" s="290" t="s">
        <v>2341</v>
      </c>
      <c r="B222" s="290" t="s">
        <v>2581</v>
      </c>
      <c r="C222" s="17">
        <v>1</v>
      </c>
      <c r="D222" t="s">
        <v>65</v>
      </c>
      <c r="E222" t="s">
        <v>2347</v>
      </c>
      <c r="F222" t="str">
        <f>[1]UnitControlCenter!$B$45</f>
        <v>2025 dollars / barrel of oil</v>
      </c>
      <c r="G222" t="s">
        <v>2705</v>
      </c>
      <c r="H222" t="s">
        <v>2706</v>
      </c>
      <c r="I222" t="s">
        <v>2707</v>
      </c>
    </row>
    <row r="223" spans="1:10" x14ac:dyDescent="0.45">
      <c r="A223" s="290" t="s">
        <v>2341</v>
      </c>
      <c r="B223" s="290" t="s">
        <v>2643</v>
      </c>
      <c r="C223" s="17">
        <v>1</v>
      </c>
      <c r="D223" t="s">
        <v>65</v>
      </c>
      <c r="E223" t="s">
        <v>2347</v>
      </c>
      <c r="F223" t="str">
        <f>[1]UnitControlCenter!$B$44</f>
        <v>2025 dollars / gallon</v>
      </c>
      <c r="G223" t="s">
        <v>2647</v>
      </c>
      <c r="H223" t="s">
        <v>2359</v>
      </c>
      <c r="I223" t="s">
        <v>2577</v>
      </c>
    </row>
    <row r="224" spans="1:10" ht="14.65" thickBot="1" x14ac:dyDescent="0.5">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45">
      <c r="A225" s="290" t="s">
        <v>2342</v>
      </c>
      <c r="B225" s="290" t="s">
        <v>3442</v>
      </c>
      <c r="C225" s="17">
        <v>1</v>
      </c>
      <c r="D225" t="s">
        <v>63</v>
      </c>
      <c r="E225" t="s">
        <v>64</v>
      </c>
      <c r="F225" t="str">
        <f>[1]UnitControlCenter!$B$47</f>
        <v>2025 dollars / kilowatt-hour (kWh)</v>
      </c>
      <c r="G225" t="s">
        <v>2363</v>
      </c>
    </row>
    <row r="226" spans="1:10" x14ac:dyDescent="0.4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[1]UnitControlCenter!$B$50</f>
        <v>million 2025 dollars / megawatt (MW)</v>
      </c>
      <c r="G227" t="s">
        <v>2364</v>
      </c>
    </row>
    <row r="228" spans="1:10" x14ac:dyDescent="0.45">
      <c r="A228" s="290" t="s">
        <v>2342</v>
      </c>
      <c r="B228" s="290" t="s">
        <v>2345</v>
      </c>
      <c r="C228" s="17">
        <v>1</v>
      </c>
      <c r="D228" t="s">
        <v>63</v>
      </c>
      <c r="E228" t="s">
        <v>64</v>
      </c>
      <c r="F228" t="str">
        <f>[1]UnitControlCenter!$B$50</f>
        <v>million 2025 dollars / megawatt (MW)</v>
      </c>
      <c r="G228" t="s">
        <v>2365</v>
      </c>
    </row>
    <row r="229" spans="1:10" x14ac:dyDescent="0.45">
      <c r="A229" s="290" t="s">
        <v>2342</v>
      </c>
      <c r="B229" s="290" t="s">
        <v>2346</v>
      </c>
      <c r="C229" s="17">
        <v>1</v>
      </c>
      <c r="D229" t="s">
        <v>63</v>
      </c>
      <c r="E229" t="s">
        <v>64</v>
      </c>
      <c r="F229" t="str">
        <f>[1]UnitControlCenter!$B$50</f>
        <v>million 2025 dollars / megawatt (MW)</v>
      </c>
      <c r="G229" t="s">
        <v>2366</v>
      </c>
    </row>
    <row r="230" spans="1:10" ht="14.65" thickBot="1" x14ac:dyDescent="0.5">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3535</v>
      </c>
      <c r="B3" s="338" t="s">
        <v>3537</v>
      </c>
      <c r="C3" s="336"/>
      <c r="D3" s="337" t="s">
        <v>3536</v>
      </c>
    </row>
    <row r="4" spans="1:5" x14ac:dyDescent="0.45">
      <c r="A4" t="s">
        <v>2540</v>
      </c>
      <c r="B4" s="17" t="s">
        <v>2534</v>
      </c>
      <c r="C4" s="177"/>
      <c r="D4" s="339" t="s">
        <v>3538</v>
      </c>
      <c r="E4" t="s">
        <v>3541</v>
      </c>
    </row>
    <row r="5" spans="1:5" x14ac:dyDescent="0.45">
      <c r="A5" t="s">
        <v>3545</v>
      </c>
      <c r="B5" s="160" t="s">
        <v>3546</v>
      </c>
      <c r="C5" s="340"/>
      <c r="D5" s="339" t="s">
        <v>3540</v>
      </c>
      <c r="E5" t="s">
        <v>3544</v>
      </c>
    </row>
    <row r="6" spans="1:5" x14ac:dyDescent="0.45">
      <c r="A6" t="s">
        <v>3685</v>
      </c>
      <c r="B6" s="160" t="s">
        <v>3684</v>
      </c>
      <c r="C6" s="359"/>
      <c r="D6" s="356" t="s">
        <v>3678</v>
      </c>
    </row>
    <row r="7" spans="1:5" x14ac:dyDescent="0.45">
      <c r="A7" t="s">
        <v>3682</v>
      </c>
      <c r="B7" s="160" t="s">
        <v>3681</v>
      </c>
      <c r="C7" s="357"/>
      <c r="D7" s="356" t="s">
        <v>3679</v>
      </c>
    </row>
    <row r="8" spans="1:5" x14ac:dyDescent="0.45">
      <c r="A8" t="s">
        <v>3683</v>
      </c>
      <c r="B8" s="17">
        <v>6699</v>
      </c>
      <c r="C8" s="358"/>
      <c r="D8" s="356" t="s">
        <v>3680</v>
      </c>
    </row>
    <row r="9" spans="1:5" x14ac:dyDescent="0.45">
      <c r="A9" t="s">
        <v>3685</v>
      </c>
      <c r="B9" s="160" t="s">
        <v>3547</v>
      </c>
      <c r="C9" s="188"/>
      <c r="D9" t="s">
        <v>3551</v>
      </c>
    </row>
    <row r="10" spans="1:5" x14ac:dyDescent="0.45">
      <c r="A10" t="s">
        <v>3552</v>
      </c>
      <c r="B10" s="160" t="s">
        <v>3553</v>
      </c>
      <c r="C10" s="342"/>
      <c r="D10" s="341" t="s">
        <v>3527</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3548</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3549</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3550</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3545</v>
      </c>
      <c r="B35" s="160" t="s">
        <v>3546</v>
      </c>
      <c r="C35" s="340"/>
      <c r="D35" t="s">
        <v>3539</v>
      </c>
      <c r="E35" t="s">
        <v>3543</v>
      </c>
    </row>
    <row r="36" spans="1:5" x14ac:dyDescent="0.45">
      <c r="A36" t="s">
        <v>2540</v>
      </c>
      <c r="B36" s="17" t="s">
        <v>2534</v>
      </c>
      <c r="C36" s="177"/>
      <c r="D36" s="361" t="s">
        <v>3806</v>
      </c>
      <c r="E36" t="s">
        <v>3542</v>
      </c>
    </row>
    <row r="37" spans="1:5" x14ac:dyDescent="0.45">
      <c r="A37" t="s">
        <v>3808</v>
      </c>
      <c r="B37" s="17" t="s">
        <v>3809</v>
      </c>
      <c r="C37" s="362"/>
      <c r="D37" s="361" t="s">
        <v>3807</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3686</v>
      </c>
    </row>
    <row r="50" spans="1:4" x14ac:dyDescent="0.45">
      <c r="A50" t="s">
        <v>2536</v>
      </c>
      <c r="B50" s="17" t="s">
        <v>2530</v>
      </c>
      <c r="C50" s="174"/>
      <c r="D50" t="s">
        <v>3687</v>
      </c>
    </row>
    <row r="51" spans="1:4" x14ac:dyDescent="0.45">
      <c r="A51" t="s">
        <v>2515</v>
      </c>
      <c r="B51" s="17" t="s">
        <v>2531</v>
      </c>
      <c r="C51" s="169"/>
      <c r="D51" t="s">
        <v>3688</v>
      </c>
    </row>
    <row r="52" spans="1:4" x14ac:dyDescent="0.45">
      <c r="A52" t="s">
        <v>2582</v>
      </c>
      <c r="B52" s="160" t="s">
        <v>2584</v>
      </c>
      <c r="C52" s="178"/>
      <c r="D52" t="s">
        <v>2782</v>
      </c>
    </row>
    <row r="53" spans="1:4" x14ac:dyDescent="0.45">
      <c r="A53" t="s">
        <v>3510</v>
      </c>
      <c r="B53" s="17" t="s">
        <v>3549</v>
      </c>
      <c r="C53" s="328"/>
      <c r="D53" t="s">
        <v>3976</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3768</v>
      </c>
    </row>
    <row r="91" spans="1:4" x14ac:dyDescent="0.45">
      <c r="A91" t="s">
        <v>2536</v>
      </c>
      <c r="B91" s="17" t="s">
        <v>2530</v>
      </c>
      <c r="C91" s="174"/>
      <c r="D91" t="s">
        <v>3557</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3794</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3796</v>
      </c>
    </row>
    <row r="103" spans="1:4" x14ac:dyDescent="0.45">
      <c r="A103" t="s">
        <v>2515</v>
      </c>
      <c r="B103" s="17" t="s">
        <v>2531</v>
      </c>
      <c r="C103" s="169"/>
      <c r="D103" t="s">
        <v>3797</v>
      </c>
    </row>
    <row r="104" spans="1:4" x14ac:dyDescent="0.45">
      <c r="A104" t="s">
        <v>2495</v>
      </c>
      <c r="B104" s="160" t="s">
        <v>2505</v>
      </c>
      <c r="C104" s="162"/>
      <c r="D104" t="s">
        <v>3798</v>
      </c>
    </row>
    <row r="105" spans="1:4" x14ac:dyDescent="0.45">
      <c r="A105" t="s">
        <v>2501</v>
      </c>
      <c r="B105" s="160" t="s">
        <v>2506</v>
      </c>
      <c r="C105" s="163"/>
      <c r="D105" t="s">
        <v>3799</v>
      </c>
    </row>
    <row r="106" spans="1:4" x14ac:dyDescent="0.45">
      <c r="A106" t="s">
        <v>2508</v>
      </c>
      <c r="B106" s="160" t="s">
        <v>2509</v>
      </c>
      <c r="C106" s="164"/>
      <c r="D106" t="s">
        <v>3800</v>
      </c>
    </row>
    <row r="107" spans="1:4" x14ac:dyDescent="0.45">
      <c r="A107" t="s">
        <v>2500</v>
      </c>
      <c r="B107" s="17" t="s">
        <v>2511</v>
      </c>
      <c r="C107" s="167"/>
      <c r="D107" t="s">
        <v>3801</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3694</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3695</v>
      </c>
    </row>
    <row r="333" spans="1:4" x14ac:dyDescent="0.45">
      <c r="A333" t="s">
        <v>3703</v>
      </c>
      <c r="B333" s="17" t="s">
        <v>3702</v>
      </c>
      <c r="C333" s="151"/>
      <c r="D333" t="s">
        <v>3696</v>
      </c>
    </row>
    <row r="334" spans="1:4" x14ac:dyDescent="0.45">
      <c r="A334" t="s">
        <v>2502</v>
      </c>
      <c r="B334" s="160" t="s">
        <v>2503</v>
      </c>
      <c r="C334" s="156"/>
      <c r="D334" t="s">
        <v>3697</v>
      </c>
    </row>
    <row r="335" spans="1:4" x14ac:dyDescent="0.45">
      <c r="A335" t="s">
        <v>2582</v>
      </c>
      <c r="B335" s="160" t="s">
        <v>2584</v>
      </c>
      <c r="C335" s="178"/>
      <c r="D335" t="s">
        <v>3698</v>
      </c>
    </row>
    <row r="336" spans="1:4" x14ac:dyDescent="0.45">
      <c r="A336" t="s">
        <v>3704</v>
      </c>
      <c r="B336" s="160">
        <v>808080</v>
      </c>
      <c r="C336" s="360"/>
      <c r="D336" t="s">
        <v>3699</v>
      </c>
    </row>
    <row r="337" spans="1:4" x14ac:dyDescent="0.45">
      <c r="A337" t="s">
        <v>2508</v>
      </c>
      <c r="B337" s="160" t="s">
        <v>2509</v>
      </c>
      <c r="C337" s="164"/>
      <c r="D337" t="s">
        <v>3700</v>
      </c>
    </row>
    <row r="338" spans="1:4" x14ac:dyDescent="0.4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3661</v>
      </c>
      <c r="B2" t="s">
        <v>3390</v>
      </c>
      <c r="C2" s="155" t="s">
        <v>3391</v>
      </c>
    </row>
    <row r="3" spans="1:3" x14ac:dyDescent="0.4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107.83299125999999</v>
      </c>
      <c r="E2" s="437">
        <f>SUMIFS('frozen policy trendline'!E:E,'frozen policy trendline'!$A:$A,About!$B$2)-SUMIFS('frozen policy trendline'!E:E,'frozen policy trendline'!$A:$A,About!$B$2,'frozen policy trendline'!$B:$B,"Output Total CO2e Emissions by Sector[LULUCF sector]")</f>
        <v>101.10584660000001</v>
      </c>
      <c r="F2" s="437">
        <f>SUMIFS('frozen policy trendline'!F:F,'frozen policy trendline'!$A:$A,About!$B$2)-SUMIFS('frozen policy trendline'!F:F,'frozen policy trendline'!$A:$A,About!$B$2,'frozen policy trendline'!$B:$B,"Output Total CO2e Emissions by Sector[LULUCF sector]")</f>
        <v>93.245424719999988</v>
      </c>
      <c r="G2" s="437">
        <f>SUMIFS('frozen policy trendline'!G:G,'frozen policy trendline'!$A:$A,About!$B$2)-SUMIFS('frozen policy trendline'!G:G,'frozen policy trendline'!$A:$A,About!$B$2,'frozen policy trendline'!$B:$B,"Output Total CO2e Emissions by Sector[LULUCF sector]")</f>
        <v>84.568323520000007</v>
      </c>
      <c r="H2" s="437">
        <f>SUMIFS('frozen policy trendline'!H:H,'frozen policy trendline'!$A:$A,About!$B$2)-SUMIFS('frozen policy trendline'!H:H,'frozen policy trendline'!$A:$A,About!$B$2,'frozen policy trendline'!$B:$B,"Output Total CO2e Emissions by Sector[LULUCF sector]")</f>
        <v>81.53039179000001</v>
      </c>
      <c r="I2" s="437">
        <f>SUMIFS('frozen policy trendline'!I:I,'frozen policy trendline'!$A:$A,About!$B$2)-SUMIFS('frozen policy trendline'!I:I,'frozen policy trendline'!$A:$A,About!$B$2,'frozen policy trendline'!$B:$B,"Output Total CO2e Emissions by Sector[LULUCF sector]")</f>
        <v>80.088517559999985</v>
      </c>
      <c r="J2" s="437">
        <f>SUMIFS('frozen policy trendline'!J:J,'frozen policy trendline'!$A:$A,About!$B$2)-SUMIFS('frozen policy trendline'!J:J,'frozen policy trendline'!$A:$A,About!$B$2,'frozen policy trendline'!$B:$B,"Output Total CO2e Emissions by Sector[LULUCF sector]")</f>
        <v>79.16022117</v>
      </c>
      <c r="K2" s="437">
        <f>SUMIFS('frozen policy trendline'!K:K,'frozen policy trendline'!$A:$A,About!$B$2)-SUMIFS('frozen policy trendline'!K:K,'frozen policy trendline'!$A:$A,About!$B$2,'frozen policy trendline'!$B:$B,"Output Total CO2e Emissions by Sector[LULUCF sector]")</f>
        <v>78.449026989999979</v>
      </c>
      <c r="L2" s="437">
        <f>SUMIFS('frozen policy trendline'!L:L,'frozen policy trendline'!$A:$A,About!$B$2)-SUMIFS('frozen policy trendline'!L:L,'frozen policy trendline'!$A:$A,About!$B$2,'frozen policy trendline'!$B:$B,"Output Total CO2e Emissions by Sector[LULUCF sector]")</f>
        <v>77.644272500000014</v>
      </c>
      <c r="M2" s="437">
        <f>SUMIFS('frozen policy trendline'!M:M,'frozen policy trendline'!$A:$A,About!$B$2)-SUMIFS('frozen policy trendline'!M:M,'frozen policy trendline'!$A:$A,About!$B$2,'frozen policy trendline'!$B:$B,"Output Total CO2e Emissions by Sector[LULUCF sector]")</f>
        <v>76.44936903</v>
      </c>
      <c r="N2" s="437">
        <f>SUMIFS('frozen policy trendline'!N:N,'frozen policy trendline'!$A:$A,About!$B$2)-SUMIFS('frozen policy trendline'!N:N,'frozen policy trendline'!$A:$A,About!$B$2,'frozen policy trendline'!$B:$B,"Output Total CO2e Emissions by Sector[LULUCF sector]")</f>
        <v>60.569565400000002</v>
      </c>
      <c r="O2" s="437">
        <f>SUMIFS('frozen policy trendline'!O:O,'frozen policy trendline'!$A:$A,About!$B$2)-SUMIFS('frozen policy trendline'!O:O,'frozen policy trendline'!$A:$A,About!$B$2,'frozen policy trendline'!$B:$B,"Output Total CO2e Emissions by Sector[LULUCF sector]")</f>
        <v>59.543142869999997</v>
      </c>
      <c r="P2" s="437">
        <f>SUMIFS('frozen policy trendline'!P:P,'frozen policy trendline'!$A:$A,About!$B$2)-SUMIFS('frozen policy trendline'!P:P,'frozen policy trendline'!$A:$A,About!$B$2,'frozen policy trendline'!$B:$B,"Output Total CO2e Emissions by Sector[LULUCF sector]")</f>
        <v>58.805000239999998</v>
      </c>
      <c r="Q2" s="437">
        <f>SUMIFS('frozen policy trendline'!Q:Q,'frozen policy trendline'!$A:$A,About!$B$2)-SUMIFS('frozen policy trendline'!Q:Q,'frozen policy trendline'!$A:$A,About!$B$2,'frozen policy trendline'!$B:$B,"Output Total CO2e Emissions by Sector[LULUCF sector]")</f>
        <v>58.182067779999997</v>
      </c>
      <c r="R2" s="437">
        <f>SUMIFS('frozen policy trendline'!R:R,'frozen policy trendline'!$A:$A,About!$B$2)-SUMIFS('frozen policy trendline'!R:R,'frozen policy trendline'!$A:$A,About!$B$2,'frozen policy trendline'!$B:$B,"Output Total CO2e Emissions by Sector[LULUCF sector]")</f>
        <v>57.155945309999993</v>
      </c>
      <c r="S2" s="437">
        <f>SUMIFS('frozen policy trendline'!S:S,'frozen policy trendline'!$A:$A,About!$B$2)-SUMIFS('frozen policy trendline'!S:S,'frozen policy trendline'!$A:$A,About!$B$2,'frozen policy trendline'!$B:$B,"Output Total CO2e Emissions by Sector[LULUCF sector]")</f>
        <v>57.197273109999998</v>
      </c>
      <c r="T2" s="437">
        <f>SUMIFS('frozen policy trendline'!T:T,'frozen policy trendline'!$A:$A,About!$B$2)-SUMIFS('frozen policy trendline'!T:T,'frozen policy trendline'!$A:$A,About!$B$2,'frozen policy trendline'!$B:$B,"Output Total CO2e Emissions by Sector[LULUCF sector]")</f>
        <v>57.228000790000003</v>
      </c>
      <c r="U2" s="437">
        <f>SUMIFS('frozen policy trendline'!U:U,'frozen policy trendline'!$A:$A,About!$B$2)-SUMIFS('frozen policy trendline'!U:U,'frozen policy trendline'!$A:$A,About!$B$2,'frozen policy trendline'!$B:$B,"Output Total CO2e Emissions by Sector[LULUCF sector]")</f>
        <v>57.264578440000001</v>
      </c>
      <c r="V2" s="437">
        <f>SUMIFS('frozen policy trendline'!V:V,'frozen policy trendline'!$A:$A,About!$B$2)-SUMIFS('frozen policy trendline'!V:V,'frozen policy trendline'!$A:$A,About!$B$2,'frozen policy trendline'!$B:$B,"Output Total CO2e Emissions by Sector[LULUCF sector]")</f>
        <v>57.011055800000008</v>
      </c>
      <c r="W2" s="437">
        <f>SUMIFS('frozen policy trendline'!W:W,'frozen policy trendline'!$A:$A,About!$B$2)-SUMIFS('frozen policy trendline'!W:W,'frozen policy trendline'!$A:$A,About!$B$2,'frozen policy trendline'!$B:$B,"Output Total CO2e Emissions by Sector[LULUCF sector]")</f>
        <v>56.570663179999997</v>
      </c>
      <c r="X2" s="437">
        <f>SUMIFS('frozen policy trendline'!X:X,'frozen policy trendline'!$A:$A,About!$B$2)-SUMIFS('frozen policy trendline'!X:X,'frozen policy trendline'!$A:$A,About!$B$2,'frozen policy trendline'!$B:$B,"Output Total CO2e Emissions by Sector[LULUCF sector]")</f>
        <v>60.261248719999983</v>
      </c>
      <c r="Y2" s="437">
        <f>SUMIFS('frozen policy trendline'!Y:Y,'frozen policy trendline'!$A:$A,About!$B$2)-SUMIFS('frozen policy trendline'!Y:Y,'frozen policy trendline'!$A:$A,About!$B$2,'frozen policy trendline'!$B:$B,"Output Total CO2e Emissions by Sector[LULUCF sector]")</f>
        <v>60.430518329999998</v>
      </c>
      <c r="Z2" s="437">
        <f>SUMIFS('frozen policy trendline'!Z:Z,'frozen policy trendline'!$A:$A,About!$B$2)-SUMIFS('frozen policy trendline'!Z:Z,'frozen policy trendline'!$A:$A,About!$B$2,'frozen policy trendline'!$B:$B,"Output Total CO2e Emissions by Sector[LULUCF sector]")</f>
        <v>60.272487949999999</v>
      </c>
      <c r="AA2" s="437">
        <f>SUMIFS('frozen policy trendline'!AA:AA,'frozen policy trendline'!$A:$A,About!$B$2)-SUMIFS('frozen policy trendline'!AA:AA,'frozen policy trendline'!$A:$A,About!$B$2,'frozen policy trendline'!$B:$B,"Output Total CO2e Emissions by Sector[LULUCF sector]")</f>
        <v>60.133371039999986</v>
      </c>
      <c r="AB2" s="437">
        <f>SUMIFS('frozen policy trendline'!AB:AB,'frozen policy trendline'!$A:$A,About!$B$2)-SUMIFS('frozen policy trendline'!AB:AB,'frozen policy trendline'!$A:$A,About!$B$2,'frozen policy trendline'!$B:$B,"Output Total CO2e Emissions by Sector[LULUCF sector]")</f>
        <v>59.976102489999988</v>
      </c>
      <c r="AC2" s="437">
        <f>SUMIFS('frozen policy trendline'!AC:AC,'frozen policy trendline'!$A:$A,About!$B$2)-SUMIFS('frozen policy trendline'!AC:AC,'frozen policy trendline'!$A:$A,About!$B$2,'frozen policy trendline'!$B:$B,"Output Total CO2e Emissions by Sector[LULUCF sector]")</f>
        <v>59.749818610000005</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4"/>
    <col min="2" max="2" width="66.3984375" style="434" bestFit="1" customWidth="1"/>
    <col min="3" max="16384" width="9.1328125" style="434"/>
  </cols>
  <sheetData>
    <row r="1" spans="1:29" x14ac:dyDescent="0.45">
      <c r="A1" s="436" t="s">
        <v>4478</v>
      </c>
    </row>
    <row r="3" spans="1:29" x14ac:dyDescent="0.4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4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4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4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4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4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4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4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4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4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4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4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4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4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4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4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4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4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4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4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4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4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4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4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4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4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4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4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4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4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4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4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4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4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4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4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4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4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4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4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4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4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4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4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4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4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4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4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4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4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4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4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4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4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4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4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4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4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4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4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4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4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4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4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4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4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4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4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4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4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4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4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4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4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4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4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4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4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4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4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4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4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4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4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4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4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4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4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4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4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4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4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4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4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4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4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4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4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4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4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4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4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4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4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4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4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4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4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4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4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4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4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4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4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4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4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4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4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4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4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4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4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4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4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4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4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4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4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4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4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4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4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4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4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4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4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4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4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4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4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4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4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4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4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4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4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4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4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4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4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4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4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4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4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4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4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4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4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4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4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4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4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4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4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4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4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4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4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4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4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4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4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4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4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4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4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4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4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4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4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4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4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4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4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4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4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4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4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4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4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4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4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4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4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4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4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4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4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4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4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4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4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4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4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4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4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4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4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4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4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4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4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4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4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4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4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4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4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4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4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4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4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4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4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4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4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4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4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4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4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4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4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4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4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4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4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4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4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4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4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4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4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4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4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4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4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4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4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4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4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4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4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4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4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4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4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4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4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4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4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4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4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4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4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4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4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4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4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4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4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4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4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4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4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4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4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4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4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4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4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4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4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4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4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4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4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4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4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4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4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4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4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4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4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4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4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4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4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4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4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4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4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4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4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4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4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4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4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4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4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4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4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4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4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4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4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4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4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4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4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4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4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4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4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4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4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4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4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4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4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4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4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4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4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4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4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4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4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4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4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4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4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4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4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4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4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4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4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4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4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4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4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4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4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4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4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4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4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4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4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4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4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4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4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4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4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4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4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4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4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4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4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4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4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4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4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4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4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4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4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4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4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4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4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4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71.25"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1.25"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45">
      <c r="A2" t="s">
        <v>4001</v>
      </c>
      <c r="B2" t="s">
        <v>4002</v>
      </c>
    </row>
    <row r="3" spans="1:15" x14ac:dyDescent="0.45">
      <c r="A3" t="s">
        <v>4003</v>
      </c>
      <c r="B3" t="s">
        <v>3998</v>
      </c>
    </row>
    <row r="4" spans="1:15" x14ac:dyDescent="0.45">
      <c r="A4" t="s">
        <v>4004</v>
      </c>
      <c r="B4" t="s">
        <v>4005</v>
      </c>
    </row>
    <row r="5" spans="1:15" x14ac:dyDescent="0.45">
      <c r="A5" t="s">
        <v>4006</v>
      </c>
      <c r="B5" t="s">
        <v>4007</v>
      </c>
    </row>
    <row r="6" spans="1:15" ht="57" x14ac:dyDescent="0.4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42.75" x14ac:dyDescent="0.4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2.75" x14ac:dyDescent="0.4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45">
      <c r="A9" t="s">
        <v>4013</v>
      </c>
      <c r="B9" t="s">
        <v>4013</v>
      </c>
      <c r="J9" s="402" t="str">
        <f t="shared" si="0"/>
        <v/>
      </c>
      <c r="K9" s="402" t="str">
        <f t="shared" si="1"/>
        <v/>
      </c>
      <c r="N9" t="str">
        <f t="shared" si="2"/>
        <v/>
      </c>
      <c r="O9" t="str">
        <f t="shared" si="3"/>
        <v/>
      </c>
    </row>
    <row r="10" spans="1:15" ht="42.75" x14ac:dyDescent="0.4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45">
      <c r="A11" t="s">
        <v>4016</v>
      </c>
      <c r="B11" t="s">
        <v>4017</v>
      </c>
      <c r="N11" t="str">
        <f t="shared" si="2"/>
        <v/>
      </c>
      <c r="O11" t="str">
        <f t="shared" si="3"/>
        <v/>
      </c>
    </row>
    <row r="12" spans="1:15" x14ac:dyDescent="0.45">
      <c r="A12" t="s">
        <v>4018</v>
      </c>
      <c r="B12" t="s">
        <v>4019</v>
      </c>
      <c r="J12" s="402" t="str">
        <f t="shared" si="0"/>
        <v/>
      </c>
      <c r="K12" s="402" t="str">
        <f t="shared" si="1"/>
        <v/>
      </c>
      <c r="N12" t="str">
        <f t="shared" si="2"/>
        <v/>
      </c>
      <c r="O12" t="str">
        <f t="shared" si="3"/>
        <v/>
      </c>
    </row>
    <row r="13" spans="1:15" x14ac:dyDescent="0.45">
      <c r="A13" t="s">
        <v>4020</v>
      </c>
      <c r="B13" t="s">
        <v>4021</v>
      </c>
      <c r="J13" s="402" t="str">
        <f t="shared" si="0"/>
        <v/>
      </c>
      <c r="K13" s="402" t="str">
        <f t="shared" si="1"/>
        <v/>
      </c>
      <c r="N13" t="str">
        <f t="shared" si="2"/>
        <v/>
      </c>
      <c r="O13" t="str">
        <f t="shared" si="3"/>
        <v/>
      </c>
    </row>
    <row r="14" spans="1:15" x14ac:dyDescent="0.45">
      <c r="A14" t="s">
        <v>4022</v>
      </c>
      <c r="B14" t="s">
        <v>4023</v>
      </c>
      <c r="J14" s="402" t="str">
        <f t="shared" si="0"/>
        <v/>
      </c>
      <c r="K14" s="402" t="str">
        <f t="shared" si="1"/>
        <v/>
      </c>
      <c r="N14" t="str">
        <f t="shared" si="2"/>
        <v/>
      </c>
      <c r="O14" t="str">
        <f t="shared" si="3"/>
        <v/>
      </c>
    </row>
    <row r="15" spans="1:15" x14ac:dyDescent="0.45">
      <c r="A15" t="s">
        <v>4024</v>
      </c>
      <c r="B15" t="s">
        <v>4025</v>
      </c>
      <c r="J15" s="402" t="str">
        <f t="shared" si="0"/>
        <v/>
      </c>
      <c r="K15" s="402" t="str">
        <f t="shared" si="1"/>
        <v/>
      </c>
      <c r="N15" t="str">
        <f t="shared" si="2"/>
        <v/>
      </c>
      <c r="O15" t="str">
        <f t="shared" si="3"/>
        <v/>
      </c>
    </row>
    <row r="16" spans="1:15" x14ac:dyDescent="0.45">
      <c r="A16" t="s">
        <v>4026</v>
      </c>
      <c r="B16" t="s">
        <v>4027</v>
      </c>
      <c r="J16" s="402" t="str">
        <f t="shared" si="0"/>
        <v/>
      </c>
      <c r="K16" s="402" t="str">
        <f t="shared" si="1"/>
        <v/>
      </c>
      <c r="N16" t="str">
        <f t="shared" si="2"/>
        <v/>
      </c>
      <c r="O16" t="str">
        <f t="shared" si="3"/>
        <v/>
      </c>
    </row>
    <row r="17" spans="1:15" x14ac:dyDescent="0.45">
      <c r="A17" t="s">
        <v>4028</v>
      </c>
      <c r="B17" t="s">
        <v>4029</v>
      </c>
      <c r="J17" s="402" t="str">
        <f t="shared" si="0"/>
        <v/>
      </c>
      <c r="K17" s="402" t="str">
        <f t="shared" si="1"/>
        <v/>
      </c>
      <c r="N17" t="str">
        <f t="shared" si="2"/>
        <v/>
      </c>
      <c r="O17" t="str">
        <f t="shared" si="3"/>
        <v/>
      </c>
    </row>
    <row r="18" spans="1:15" x14ac:dyDescent="0.45">
      <c r="A18" t="s">
        <v>4030</v>
      </c>
      <c r="B18" t="s">
        <v>4031</v>
      </c>
      <c r="J18" s="402" t="str">
        <f t="shared" si="0"/>
        <v/>
      </c>
      <c r="K18" s="402" t="str">
        <f t="shared" si="1"/>
        <v/>
      </c>
      <c r="N18" t="str">
        <f t="shared" si="2"/>
        <v/>
      </c>
      <c r="O18" t="str">
        <f t="shared" si="3"/>
        <v/>
      </c>
    </row>
    <row r="19" spans="1:15" ht="42.75" x14ac:dyDescent="0.4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42.75" x14ac:dyDescent="0.4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42.75" x14ac:dyDescent="0.4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2.75" x14ac:dyDescent="0.4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57" x14ac:dyDescent="0.4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57" x14ac:dyDescent="0.4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2.75" x14ac:dyDescent="0.4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45">
      <c r="A26" t="s">
        <v>4046</v>
      </c>
      <c r="B26" t="s">
        <v>4047</v>
      </c>
      <c r="J26" s="402" t="str">
        <f t="shared" si="0"/>
        <v/>
      </c>
      <c r="K26" s="402" t="str">
        <f t="shared" si="1"/>
        <v/>
      </c>
      <c r="N26" t="str">
        <f t="shared" si="2"/>
        <v/>
      </c>
      <c r="O26" t="str">
        <f t="shared" si="3"/>
        <v/>
      </c>
    </row>
    <row r="27" spans="1:15" x14ac:dyDescent="0.45">
      <c r="A27" t="s">
        <v>4048</v>
      </c>
      <c r="B27" t="s">
        <v>4049</v>
      </c>
      <c r="J27" s="402" t="str">
        <f t="shared" si="0"/>
        <v/>
      </c>
      <c r="K27" s="402" t="str">
        <f t="shared" si="1"/>
        <v/>
      </c>
      <c r="N27" t="str">
        <f t="shared" si="2"/>
        <v/>
      </c>
      <c r="O27" t="str">
        <f t="shared" si="3"/>
        <v/>
      </c>
    </row>
    <row r="28" spans="1:15" ht="42.75" x14ac:dyDescent="0.4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2.75" x14ac:dyDescent="0.4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45">
      <c r="A30" t="s">
        <v>4054</v>
      </c>
      <c r="B30" t="s">
        <v>4055</v>
      </c>
      <c r="J30" s="402" t="str">
        <f t="shared" si="0"/>
        <v/>
      </c>
      <c r="K30" s="402" t="str">
        <f t="shared" si="1"/>
        <v/>
      </c>
      <c r="N30" t="str">
        <f t="shared" si="2"/>
        <v/>
      </c>
      <c r="O30" t="str">
        <f t="shared" si="3"/>
        <v/>
      </c>
    </row>
    <row r="31" spans="1:15" x14ac:dyDescent="0.45">
      <c r="A31" t="s">
        <v>517</v>
      </c>
      <c r="B31" t="s">
        <v>4056</v>
      </c>
      <c r="J31" s="402" t="str">
        <f t="shared" si="0"/>
        <v/>
      </c>
      <c r="K31" s="402" t="str">
        <f t="shared" si="1"/>
        <v/>
      </c>
      <c r="N31" t="str">
        <f t="shared" si="2"/>
        <v/>
      </c>
      <c r="O31" t="str">
        <f t="shared" si="3"/>
        <v/>
      </c>
    </row>
    <row r="32" spans="1:15" ht="42.75" x14ac:dyDescent="0.4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57" x14ac:dyDescent="0.4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28.5" x14ac:dyDescent="0.4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2.75" x14ac:dyDescent="0.4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57" x14ac:dyDescent="0.4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45">
      <c r="A37" t="s">
        <v>4067</v>
      </c>
      <c r="B37" t="s">
        <v>4068</v>
      </c>
      <c r="J37" s="402" t="str">
        <f t="shared" si="0"/>
        <v/>
      </c>
      <c r="K37" s="402" t="str">
        <f t="shared" si="1"/>
        <v/>
      </c>
      <c r="N37" t="str">
        <f t="shared" si="2"/>
        <v/>
      </c>
      <c r="O37" t="str">
        <f t="shared" si="3"/>
        <v/>
      </c>
    </row>
    <row r="38" spans="1:15" x14ac:dyDescent="0.45">
      <c r="A38" t="s">
        <v>4069</v>
      </c>
      <c r="B38" t="s">
        <v>4070</v>
      </c>
      <c r="J38" s="402" t="str">
        <f t="shared" si="0"/>
        <v/>
      </c>
      <c r="K38" s="402" t="str">
        <f t="shared" si="1"/>
        <v/>
      </c>
      <c r="N38" t="str">
        <f t="shared" si="2"/>
        <v/>
      </c>
      <c r="O38" t="str">
        <f t="shared" si="3"/>
        <v/>
      </c>
    </row>
    <row r="39" spans="1:15" ht="28.5" x14ac:dyDescent="0.4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28.5" x14ac:dyDescent="0.4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57" x14ac:dyDescent="0.4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45">
      <c r="A42" t="s">
        <v>4077</v>
      </c>
      <c r="B42" t="s">
        <v>4078</v>
      </c>
      <c r="J42" s="402" t="str">
        <f t="shared" si="0"/>
        <v/>
      </c>
      <c r="K42" s="402" t="str">
        <f t="shared" si="1"/>
        <v/>
      </c>
      <c r="N42" t="str">
        <f t="shared" si="2"/>
        <v/>
      </c>
      <c r="O42" t="str">
        <f t="shared" si="3"/>
        <v/>
      </c>
    </row>
    <row r="43" spans="1:15" x14ac:dyDescent="0.45">
      <c r="A43" t="s">
        <v>4079</v>
      </c>
      <c r="B43" t="s">
        <v>4080</v>
      </c>
      <c r="J43" s="402" t="str">
        <f t="shared" si="0"/>
        <v/>
      </c>
      <c r="K43" s="402" t="str">
        <f t="shared" si="1"/>
        <v/>
      </c>
      <c r="N43" t="str">
        <f t="shared" si="2"/>
        <v/>
      </c>
      <c r="O43" t="str">
        <f t="shared" si="3"/>
        <v/>
      </c>
    </row>
    <row r="44" spans="1:15" x14ac:dyDescent="0.45">
      <c r="A44" t="s">
        <v>4081</v>
      </c>
      <c r="B44" t="s">
        <v>4082</v>
      </c>
      <c r="J44" s="402" t="str">
        <f t="shared" si="0"/>
        <v/>
      </c>
      <c r="K44" s="402" t="str">
        <f t="shared" si="1"/>
        <v/>
      </c>
      <c r="N44" t="str">
        <f t="shared" si="2"/>
        <v/>
      </c>
      <c r="O44" t="str">
        <f t="shared" si="3"/>
        <v/>
      </c>
    </row>
    <row r="45" spans="1:15" x14ac:dyDescent="0.45">
      <c r="A45" t="s">
        <v>4083</v>
      </c>
      <c r="B45" t="s">
        <v>4084</v>
      </c>
      <c r="J45" s="402" t="str">
        <f t="shared" si="0"/>
        <v/>
      </c>
      <c r="K45" s="402" t="str">
        <f t="shared" si="1"/>
        <v/>
      </c>
      <c r="N45" t="str">
        <f t="shared" si="2"/>
        <v/>
      </c>
      <c r="O45" t="str">
        <f t="shared" si="3"/>
        <v/>
      </c>
    </row>
    <row r="46" spans="1:15" x14ac:dyDescent="0.45">
      <c r="A46" t="s">
        <v>4085</v>
      </c>
      <c r="B46" t="s">
        <v>4086</v>
      </c>
      <c r="J46" s="402" t="str">
        <f t="shared" si="0"/>
        <v/>
      </c>
      <c r="K46" s="402" t="str">
        <f t="shared" si="1"/>
        <v/>
      </c>
      <c r="N46" t="str">
        <f t="shared" si="2"/>
        <v/>
      </c>
      <c r="O46" t="str">
        <f t="shared" si="3"/>
        <v/>
      </c>
    </row>
    <row r="47" spans="1:15" ht="28.5" x14ac:dyDescent="0.45">
      <c r="A47" t="s">
        <v>4087</v>
      </c>
      <c r="B47" t="s">
        <v>4088</v>
      </c>
      <c r="C47" s="419" t="s">
        <v>4172</v>
      </c>
      <c r="E47" s="400">
        <v>1</v>
      </c>
      <c r="H47" s="402" t="s">
        <v>4153</v>
      </c>
      <c r="I47" s="402">
        <v>2045</v>
      </c>
      <c r="J47" s="402">
        <f t="shared" si="0"/>
        <v>0</v>
      </c>
      <c r="K47" s="402">
        <f t="shared" si="1"/>
        <v>0</v>
      </c>
      <c r="N47" t="str">
        <f t="shared" si="2"/>
        <v/>
      </c>
      <c r="O47" t="str">
        <f t="shared" si="3"/>
        <v/>
      </c>
    </row>
    <row r="48" spans="1:15" ht="42.75" x14ac:dyDescent="0.4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42.75" x14ac:dyDescent="0.4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45">
      <c r="A50" t="s">
        <v>4093</v>
      </c>
      <c r="B50" t="s">
        <v>4094</v>
      </c>
      <c r="J50" s="402" t="str">
        <f t="shared" si="0"/>
        <v/>
      </c>
      <c r="K50" s="402" t="str">
        <f t="shared" si="1"/>
        <v/>
      </c>
      <c r="N50" t="str">
        <f t="shared" si="2"/>
        <v/>
      </c>
      <c r="O50" t="str">
        <f t="shared" si="3"/>
        <v/>
      </c>
    </row>
    <row r="51" spans="1:15" x14ac:dyDescent="0.45">
      <c r="A51" t="s">
        <v>4095</v>
      </c>
      <c r="B51" t="s">
        <v>4096</v>
      </c>
      <c r="J51" s="402" t="str">
        <f t="shared" si="0"/>
        <v/>
      </c>
      <c r="K51" s="402" t="str">
        <f t="shared" si="1"/>
        <v/>
      </c>
      <c r="N51" t="str">
        <f t="shared" si="2"/>
        <v/>
      </c>
      <c r="O51" t="str">
        <f t="shared" si="3"/>
        <v/>
      </c>
    </row>
    <row r="52" spans="1:15" x14ac:dyDescent="0.4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4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WV</v>
      </c>
      <c r="C1" s="409">
        <f>SUM(C4:C87)</f>
        <v>103.16958733096612</v>
      </c>
      <c r="D1" s="409">
        <f t="shared" ref="D1:AG1" si="0">SUM(D4:D87)</f>
        <v>95.328436509652803</v>
      </c>
      <c r="E1" s="409">
        <f t="shared" si="0"/>
        <v>98.319090762025397</v>
      </c>
      <c r="F1" s="409">
        <f t="shared" si="0"/>
        <v>98.56566958630151</v>
      </c>
      <c r="G1" s="409">
        <f t="shared" si="0"/>
        <v>106.77264065616049</v>
      </c>
      <c r="H1" s="409">
        <f t="shared" si="0"/>
        <v>105.37994140121309</v>
      </c>
      <c r="I1" s="409">
        <f t="shared" si="0"/>
        <v>108.70413644478613</v>
      </c>
      <c r="J1" s="409">
        <f t="shared" si="0"/>
        <v>114.0939791916839</v>
      </c>
      <c r="K1" s="409">
        <f t="shared" si="0"/>
        <v>115.88222321778593</v>
      </c>
      <c r="L1" s="409">
        <f t="shared" si="0"/>
        <v>119.3856043653372</v>
      </c>
      <c r="M1" s="409">
        <f t="shared" si="0"/>
        <v>116.37413041228469</v>
      </c>
      <c r="N1" s="409">
        <f t="shared" si="0"/>
        <v>106.28387776226238</v>
      </c>
      <c r="O1" s="409">
        <f t="shared" si="0"/>
        <v>118.41194303511463</v>
      </c>
      <c r="P1" s="409">
        <f t="shared" si="0"/>
        <v>115.189062820112</v>
      </c>
      <c r="Q1" s="409">
        <f t="shared" si="0"/>
        <v>113.01713824423751</v>
      </c>
      <c r="R1" s="409">
        <f t="shared" si="0"/>
        <v>114.63723220957161</v>
      </c>
      <c r="S1" s="409">
        <f t="shared" si="0"/>
        <v>115.43000421918356</v>
      </c>
      <c r="T1" s="409">
        <f t="shared" si="0"/>
        <v>116.33929274812228</v>
      </c>
      <c r="U1" s="409">
        <f t="shared" si="0"/>
        <v>112.436526565866</v>
      </c>
      <c r="V1" s="409">
        <f t="shared" si="0"/>
        <v>91.237948885081096</v>
      </c>
      <c r="W1" s="409">
        <f t="shared" si="0"/>
        <v>100.63338519299774</v>
      </c>
      <c r="X1" s="409">
        <f t="shared" si="0"/>
        <v>98.083573817177069</v>
      </c>
      <c r="Y1" s="409">
        <f t="shared" si="0"/>
        <v>93.752692906798018</v>
      </c>
      <c r="Z1" s="409">
        <f t="shared" si="0"/>
        <v>96.632650978848986</v>
      </c>
      <c r="AA1" s="409">
        <f t="shared" si="0"/>
        <v>102.60177411508471</v>
      </c>
      <c r="AB1" s="409">
        <f t="shared" si="0"/>
        <v>95.481803030488422</v>
      </c>
      <c r="AC1" s="409">
        <f t="shared" si="0"/>
        <v>96.008388660658682</v>
      </c>
      <c r="AD1" s="409">
        <f t="shared" si="0"/>
        <v>94.022176797003794</v>
      </c>
      <c r="AE1" s="409">
        <f t="shared" si="0"/>
        <v>92.662873982419512</v>
      </c>
      <c r="AF1" s="409">
        <f t="shared" si="0"/>
        <v>90.25612036385391</v>
      </c>
      <c r="AG1" s="409">
        <f t="shared" si="0"/>
        <v>80.793055017281702</v>
      </c>
      <c r="AH1" s="409">
        <f>SUM(AH4:AH87)</f>
        <v>92.513902678304703</v>
      </c>
    </row>
    <row r="2" spans="1:34" x14ac:dyDescent="0.45">
      <c r="B2" s="410"/>
    </row>
    <row r="3" spans="1:34" s="411" customFormat="1" x14ac:dyDescent="0.4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2216</v>
      </c>
      <c r="B4" s="414" t="s">
        <v>4214</v>
      </c>
      <c r="C4">
        <f>SUMIFS('EPA Export Aggregation'!F:F,'EPA Export Aggregation'!$A:$A,$B4,'EPA Export Aggregation'!$D:$D,$A$1)*IF($A4="CH4",About!$D$58,IF($A4="N2O",About!$D$59,1))</f>
        <v>71.004564330851196</v>
      </c>
      <c r="D4">
        <f>SUMIFS('EPA Export Aggregation'!G:G,'EPA Export Aggregation'!$A:$A,$B4,'EPA Export Aggregation'!$D:$D,$A$1)*IF($A4="CH4",About!$D$58,IF($A4="N2O",About!$D$59,1))</f>
        <v>66.001765400422002</v>
      </c>
      <c r="E4">
        <f>SUMIFS('EPA Export Aggregation'!H:H,'EPA Export Aggregation'!$A:$A,$B4,'EPA Export Aggregation'!$D:$D,$A$1)*IF($A4="CH4",About!$D$58,IF($A4="N2O",About!$D$59,1))</f>
        <v>67.876950097509294</v>
      </c>
      <c r="F4">
        <f>SUMIFS('EPA Export Aggregation'!I:I,'EPA Export Aggregation'!$A:$A,$B4,'EPA Export Aggregation'!$D:$D,$A$1)*IF($A4="CH4",About!$D$58,IF($A4="N2O",About!$D$59,1))</f>
        <v>67.698369044155001</v>
      </c>
      <c r="G4">
        <f>SUMIFS('EPA Export Aggregation'!J:J,'EPA Export Aggregation'!$A:$A,$B4,'EPA Export Aggregation'!$D:$D,$A$1)*IF($A4="CH4",About!$D$58,IF($A4="N2O",About!$D$59,1))</f>
        <v>73.902068046179394</v>
      </c>
      <c r="H4">
        <f>SUMIFS('EPA Export Aggregation'!K:K,'EPA Export Aggregation'!$A:$A,$B4,'EPA Export Aggregation'!$D:$D,$A$1)*IF($A4="CH4",About!$D$58,IF($A4="N2O",About!$D$59,1))</f>
        <v>73.590321333179006</v>
      </c>
      <c r="I4">
        <f>SUMIFS('EPA Export Aggregation'!L:L,'EPA Export Aggregation'!$A:$A,$B4,'EPA Export Aggregation'!$D:$D,$A$1)*IF($A4="CH4",About!$D$58,IF($A4="N2O",About!$D$59,1))</f>
        <v>78.747059330715899</v>
      </c>
      <c r="J4">
        <f>SUMIFS('EPA Export Aggregation'!M:M,'EPA Export Aggregation'!$A:$A,$B4,'EPA Export Aggregation'!$D:$D,$A$1)*IF($A4="CH4",About!$D$58,IF($A4="N2O",About!$D$59,1))</f>
        <v>82.758602924597099</v>
      </c>
      <c r="K4">
        <f>SUMIFS('EPA Export Aggregation'!N:N,'EPA Export Aggregation'!$A:$A,$B4,'EPA Export Aggregation'!$D:$D,$A$1)*IF($A4="CH4",About!$D$58,IF($A4="N2O",About!$D$59,1))</f>
        <v>83.746642257291896</v>
      </c>
      <c r="L4">
        <f>SUMIFS('EPA Export Aggregation'!O:O,'EPA Export Aggregation'!$A:$A,$B4,'EPA Export Aggregation'!$D:$D,$A$1)*IF($A4="CH4",About!$D$58,IF($A4="N2O",About!$D$59,1))</f>
        <v>86.452731604128999</v>
      </c>
      <c r="M4">
        <f>SUMIFS('EPA Export Aggregation'!P:P,'EPA Export Aggregation'!$A:$A,$B4,'EPA Export Aggregation'!$D:$D,$A$1)*IF($A4="CH4",About!$D$58,IF($A4="N2O",About!$D$59,1))</f>
        <v>85.127566635737793</v>
      </c>
      <c r="N4">
        <f>SUMIFS('EPA Export Aggregation'!Q:Q,'EPA Export Aggregation'!$A:$A,$B4,'EPA Export Aggregation'!$D:$D,$A$1)*IF($A4="CH4",About!$D$58,IF($A4="N2O",About!$D$59,1))</f>
        <v>75.547609356475903</v>
      </c>
      <c r="O4">
        <f>SUMIFS('EPA Export Aggregation'!R:R,'EPA Export Aggregation'!$A:$A,$B4,'EPA Export Aggregation'!$D:$D,$A$1)*IF($A4="CH4",About!$D$58,IF($A4="N2O",About!$D$59,1))</f>
        <v>87.726750308070606</v>
      </c>
      <c r="P4">
        <f>SUMIFS('EPA Export Aggregation'!S:S,'EPA Export Aggregation'!$A:$A,$B4,'EPA Export Aggregation'!$D:$D,$A$1)*IF($A4="CH4",About!$D$58,IF($A4="N2O",About!$D$59,1))</f>
        <v>86.946538497440599</v>
      </c>
      <c r="Q4">
        <f>SUMIFS('EPA Export Aggregation'!T:T,'EPA Export Aggregation'!$A:$A,$B4,'EPA Export Aggregation'!$D:$D,$A$1)*IF($A4="CH4",About!$D$58,IF($A4="N2O",About!$D$59,1))</f>
        <v>83.013524964018799</v>
      </c>
      <c r="R4">
        <f>SUMIFS('EPA Export Aggregation'!U:U,'EPA Export Aggregation'!$A:$A,$B4,'EPA Export Aggregation'!$D:$D,$A$1)*IF($A4="CH4",About!$D$58,IF($A4="N2O",About!$D$59,1))</f>
        <v>86.148514717468601</v>
      </c>
      <c r="S4">
        <f>SUMIFS('EPA Export Aggregation'!V:V,'EPA Export Aggregation'!$A:$A,$B4,'EPA Export Aggregation'!$D:$D,$A$1)*IF($A4="CH4",About!$D$58,IF($A4="N2O",About!$D$59,1))</f>
        <v>86.422585820436794</v>
      </c>
      <c r="T4">
        <f>SUMIFS('EPA Export Aggregation'!W:W,'EPA Export Aggregation'!$A:$A,$B4,'EPA Export Aggregation'!$D:$D,$A$1)*IF($A4="CH4",About!$D$58,IF($A4="N2O",About!$D$59,1))</f>
        <v>87.781296729074</v>
      </c>
      <c r="U4">
        <f>SUMIFS('EPA Export Aggregation'!X:X,'EPA Export Aggregation'!$A:$A,$B4,'EPA Export Aggregation'!$D:$D,$A$1)*IF($A4="CH4",About!$D$58,IF($A4="N2O",About!$D$59,1))</f>
        <v>85.362570083343201</v>
      </c>
      <c r="V4">
        <f>SUMIFS('EPA Export Aggregation'!Y:Y,'EPA Export Aggregation'!$A:$A,$B4,'EPA Export Aggregation'!$D:$D,$A$1)*IF($A4="CH4",About!$D$58,IF($A4="N2O",About!$D$59,1))</f>
        <v>66.605020341967702</v>
      </c>
      <c r="W4">
        <f>SUMIFS('EPA Export Aggregation'!Z:Z,'EPA Export Aggregation'!$A:$A,$B4,'EPA Export Aggregation'!$D:$D,$A$1)*IF($A4="CH4",About!$D$58,IF($A4="N2O",About!$D$59,1))</f>
        <v>75.099206908803893</v>
      </c>
      <c r="X4">
        <f>SUMIFS('EPA Export Aggregation'!AA:AA,'EPA Export Aggregation'!$A:$A,$B4,'EPA Export Aggregation'!$D:$D,$A$1)*IF($A4="CH4",About!$D$58,IF($A4="N2O",About!$D$59,1))</f>
        <v>72.797599176027703</v>
      </c>
      <c r="Y4">
        <f>SUMIFS('EPA Export Aggregation'!AB:AB,'EPA Export Aggregation'!$A:$A,$B4,'EPA Export Aggregation'!$D:$D,$A$1)*IF($A4="CH4",About!$D$58,IF($A4="N2O",About!$D$59,1))</f>
        <v>67.692910746307604</v>
      </c>
      <c r="Z4">
        <f>SUMIFS('EPA Export Aggregation'!AC:AC,'EPA Export Aggregation'!$A:$A,$B4,'EPA Export Aggregation'!$D:$D,$A$1)*IF($A4="CH4",About!$D$58,IF($A4="N2O",About!$D$59,1))</f>
        <v>69.476644368781393</v>
      </c>
      <c r="AA4">
        <f>SUMIFS('EPA Export Aggregation'!AD:AD,'EPA Export Aggregation'!$A:$A,$B4,'EPA Export Aggregation'!$D:$D,$A$1)*IF($A4="CH4",About!$D$58,IF($A4="N2O",About!$D$59,1))</f>
        <v>74.176317624798003</v>
      </c>
      <c r="AB4">
        <f>SUMIFS('EPA Export Aggregation'!AE:AE,'EPA Export Aggregation'!$A:$A,$B4,'EPA Export Aggregation'!$D:$D,$A$1)*IF($A4="CH4",About!$D$58,IF($A4="N2O",About!$D$59,1))</f>
        <v>66.795163774929506</v>
      </c>
      <c r="AC4">
        <f>SUMIFS('EPA Export Aggregation'!AF:AF,'EPA Export Aggregation'!$A:$A,$B4,'EPA Export Aggregation'!$D:$D,$A$1)*IF($A4="CH4",About!$D$58,IF($A4="N2O",About!$D$59,1))</f>
        <v>69.6010187474361</v>
      </c>
      <c r="AD4">
        <f>SUMIFS('EPA Export Aggregation'!AG:AG,'EPA Export Aggregation'!$A:$A,$B4,'EPA Export Aggregation'!$D:$D,$A$1)*IF($A4="CH4",About!$D$58,IF($A4="N2O",About!$D$59,1))</f>
        <v>66.106912642334095</v>
      </c>
      <c r="AE4">
        <f>SUMIFS('EPA Export Aggregation'!AH:AH,'EPA Export Aggregation'!$A:$A,$B4,'EPA Export Aggregation'!$D:$D,$A$1)*IF($A4="CH4",About!$D$58,IF($A4="N2O",About!$D$59,1))</f>
        <v>61.319572120487102</v>
      </c>
      <c r="AF4">
        <f>SUMIFS('EPA Export Aggregation'!AI:AI,'EPA Export Aggregation'!$A:$A,$B4,'EPA Export Aggregation'!$D:$D,$A$1)*IF($A4="CH4",About!$D$58,IF($A4="N2O",About!$D$59,1))</f>
        <v>57.778142912096598</v>
      </c>
      <c r="AG4">
        <f>SUMIFS('EPA Export Aggregation'!AJ:AJ,'EPA Export Aggregation'!$A:$A,$B4,'EPA Export Aggregation'!$D:$D,$A$1)*IF($A4="CH4",About!$D$58,IF($A4="N2O",About!$D$59,1))</f>
        <v>50.422926027392101</v>
      </c>
      <c r="AH4">
        <f>SUMIFS('EPA Export Aggregation'!AK:AK,'EPA Export Aggregation'!$A:$A,$B4,'EPA Export Aggregation'!$D:$D,$A$1)*IF($A4="CH4",About!$D$58,IF($A4="N2O",About!$D$59,1))</f>
        <v>58.970014287850397</v>
      </c>
    </row>
    <row r="5" spans="1:34" x14ac:dyDescent="0.45">
      <c r="A5" s="413" t="s">
        <v>2216</v>
      </c>
      <c r="B5" s="414" t="s">
        <v>4212</v>
      </c>
      <c r="C5">
        <f>SUMIFS('EPA Export Aggregation'!F:F,'EPA Export Aggregation'!$A:$A,$B5,'EPA Export Aggregation'!$D:$D,$A$1)*IF($A5="CH4",About!$D$58,IF($A5="N2O",About!$D$59,1))</f>
        <v>9.8613203761166002</v>
      </c>
      <c r="D5">
        <f>SUMIFS('EPA Export Aggregation'!G:G,'EPA Export Aggregation'!$A:$A,$B5,'EPA Export Aggregation'!$D:$D,$A$1)*IF($A5="CH4",About!$D$58,IF($A5="N2O",About!$D$59,1))</f>
        <v>9.6000024314929</v>
      </c>
      <c r="E5">
        <f>SUMIFS('EPA Export Aggregation'!H:H,'EPA Export Aggregation'!$A:$A,$B5,'EPA Export Aggregation'!$D:$D,$A$1)*IF($A5="CH4",About!$D$58,IF($A5="N2O",About!$D$59,1))</f>
        <v>10.658305548411899</v>
      </c>
      <c r="F5">
        <f>SUMIFS('EPA Export Aggregation'!I:I,'EPA Export Aggregation'!$A:$A,$B5,'EPA Export Aggregation'!$D:$D,$A$1)*IF($A5="CH4",About!$D$58,IF($A5="N2O",About!$D$59,1))</f>
        <v>10.873959810350399</v>
      </c>
      <c r="G5">
        <f>SUMIFS('EPA Export Aggregation'!J:J,'EPA Export Aggregation'!$A:$A,$B5,'EPA Export Aggregation'!$D:$D,$A$1)*IF($A5="CH4",About!$D$58,IF($A5="N2O",About!$D$59,1))</f>
        <v>11.4651290920627</v>
      </c>
      <c r="H5">
        <f>SUMIFS('EPA Export Aggregation'!K:K,'EPA Export Aggregation'!$A:$A,$B5,'EPA Export Aggregation'!$D:$D,$A$1)*IF($A5="CH4",About!$D$58,IF($A5="N2O",About!$D$59,1))</f>
        <v>11.595403295027401</v>
      </c>
      <c r="I5">
        <f>SUMIFS('EPA Export Aggregation'!L:L,'EPA Export Aggregation'!$A:$A,$B5,'EPA Export Aggregation'!$D:$D,$A$1)*IF($A5="CH4",About!$D$58,IF($A5="N2O",About!$D$59,1))</f>
        <v>10.6285035737538</v>
      </c>
      <c r="J5">
        <f>SUMIFS('EPA Export Aggregation'!M:M,'EPA Export Aggregation'!$A:$A,$B5,'EPA Export Aggregation'!$D:$D,$A$1)*IF($A5="CH4",About!$D$58,IF($A5="N2O",About!$D$59,1))</f>
        <v>11.859167663249799</v>
      </c>
      <c r="K5">
        <f>SUMIFS('EPA Export Aggregation'!N:N,'EPA Export Aggregation'!$A:$A,$B5,'EPA Export Aggregation'!$D:$D,$A$1)*IF($A5="CH4",About!$D$58,IF($A5="N2O",About!$D$59,1))</f>
        <v>12.0058936744961</v>
      </c>
      <c r="L5">
        <f>SUMIFS('EPA Export Aggregation'!O:O,'EPA Export Aggregation'!$A:$A,$B5,'EPA Export Aggregation'!$D:$D,$A$1)*IF($A5="CH4",About!$D$58,IF($A5="N2O",About!$D$59,1))</f>
        <v>12.064366218422901</v>
      </c>
      <c r="M5">
        <f>SUMIFS('EPA Export Aggregation'!P:P,'EPA Export Aggregation'!$A:$A,$B5,'EPA Export Aggregation'!$D:$D,$A$1)*IF($A5="CH4",About!$D$58,IF($A5="N2O",About!$D$59,1))</f>
        <v>12.2517360935265</v>
      </c>
      <c r="N5">
        <f>SUMIFS('EPA Export Aggregation'!Q:Q,'EPA Export Aggregation'!$A:$A,$B5,'EPA Export Aggregation'!$D:$D,$A$1)*IF($A5="CH4",About!$D$58,IF($A5="N2O",About!$D$59,1))</f>
        <v>12.0453706047079</v>
      </c>
      <c r="O5">
        <f>SUMIFS('EPA Export Aggregation'!R:R,'EPA Export Aggregation'!$A:$A,$B5,'EPA Export Aggregation'!$D:$D,$A$1)*IF($A5="CH4",About!$D$58,IF($A5="N2O",About!$D$59,1))</f>
        <v>12.0211349571001</v>
      </c>
      <c r="P5">
        <f>SUMIFS('EPA Export Aggregation'!S:S,'EPA Export Aggregation'!$A:$A,$B5,'EPA Export Aggregation'!$D:$D,$A$1)*IF($A5="CH4",About!$D$58,IF($A5="N2O",About!$D$59,1))</f>
        <v>11.273940748344801</v>
      </c>
      <c r="Q5">
        <f>SUMIFS('EPA Export Aggregation'!T:T,'EPA Export Aggregation'!$A:$A,$B5,'EPA Export Aggregation'!$D:$D,$A$1)*IF($A5="CH4",About!$D$58,IF($A5="N2O",About!$D$59,1))</f>
        <v>11.6148247572225</v>
      </c>
      <c r="R5">
        <f>SUMIFS('EPA Export Aggregation'!U:U,'EPA Export Aggregation'!$A:$A,$B5,'EPA Export Aggregation'!$D:$D,$A$1)*IF($A5="CH4",About!$D$58,IF($A5="N2O",About!$D$59,1))</f>
        <v>11.532032178603799</v>
      </c>
      <c r="S5">
        <f>SUMIFS('EPA Export Aggregation'!V:V,'EPA Export Aggregation'!$A:$A,$B5,'EPA Export Aggregation'!$D:$D,$A$1)*IF($A5="CH4",About!$D$58,IF($A5="N2O",About!$D$59,1))</f>
        <v>11.462010584168899</v>
      </c>
      <c r="T5">
        <f>SUMIFS('EPA Export Aggregation'!W:W,'EPA Export Aggregation'!$A:$A,$B5,'EPA Export Aggregation'!$D:$D,$A$1)*IF($A5="CH4",About!$D$58,IF($A5="N2O",About!$D$59,1))</f>
        <v>11.435239876282299</v>
      </c>
      <c r="U5">
        <f>SUMIFS('EPA Export Aggregation'!X:X,'EPA Export Aggregation'!$A:$A,$B5,'EPA Export Aggregation'!$D:$D,$A$1)*IF($A5="CH4",About!$D$58,IF($A5="N2O",About!$D$59,1))</f>
        <v>10.5104017806699</v>
      </c>
      <c r="V5">
        <f>SUMIFS('EPA Export Aggregation'!Y:Y,'EPA Export Aggregation'!$A:$A,$B5,'EPA Export Aggregation'!$D:$D,$A$1)*IF($A5="CH4",About!$D$58,IF($A5="N2O",About!$D$59,1))</f>
        <v>11.119882448981</v>
      </c>
      <c r="W5">
        <f>SUMIFS('EPA Export Aggregation'!Z:Z,'EPA Export Aggregation'!$A:$A,$B5,'EPA Export Aggregation'!$D:$D,$A$1)*IF($A5="CH4",About!$D$58,IF($A5="N2O",About!$D$59,1))</f>
        <v>11.411781914153799</v>
      </c>
      <c r="X5">
        <f>SUMIFS('EPA Export Aggregation'!AA:AA,'EPA Export Aggregation'!$A:$A,$B5,'EPA Export Aggregation'!$D:$D,$A$1)*IF($A5="CH4",About!$D$58,IF($A5="N2O",About!$D$59,1))</f>
        <v>11.014861620929899</v>
      </c>
      <c r="Y5">
        <f>SUMIFS('EPA Export Aggregation'!AB:AB,'EPA Export Aggregation'!$A:$A,$B5,'EPA Export Aggregation'!$D:$D,$A$1)*IF($A5="CH4",About!$D$58,IF($A5="N2O",About!$D$59,1))</f>
        <v>11.575225030050699</v>
      </c>
      <c r="Z5">
        <f>SUMIFS('EPA Export Aggregation'!AC:AC,'EPA Export Aggregation'!$A:$A,$B5,'EPA Export Aggregation'!$D:$D,$A$1)*IF($A5="CH4",About!$D$58,IF($A5="N2O",About!$D$59,1))</f>
        <v>11.0785762979149</v>
      </c>
      <c r="AA5">
        <f>SUMIFS('EPA Export Aggregation'!AD:AD,'EPA Export Aggregation'!$A:$A,$B5,'EPA Export Aggregation'!$D:$D,$A$1)*IF($A5="CH4",About!$D$58,IF($A5="N2O",About!$D$59,1))</f>
        <v>11.2903807080743</v>
      </c>
      <c r="AB5">
        <f>SUMIFS('EPA Export Aggregation'!AE:AE,'EPA Export Aggregation'!$A:$A,$B5,'EPA Export Aggregation'!$D:$D,$A$1)*IF($A5="CH4",About!$D$58,IF($A5="N2O",About!$D$59,1))</f>
        <v>11.913030197640699</v>
      </c>
      <c r="AC5">
        <f>SUMIFS('EPA Export Aggregation'!AF:AF,'EPA Export Aggregation'!$A:$A,$B5,'EPA Export Aggregation'!$D:$D,$A$1)*IF($A5="CH4",About!$D$58,IF($A5="N2O",About!$D$59,1))</f>
        <v>10.670322888234001</v>
      </c>
      <c r="AD5">
        <f>SUMIFS('EPA Export Aggregation'!AG:AG,'EPA Export Aggregation'!$A:$A,$B5,'EPA Export Aggregation'!$D:$D,$A$1)*IF($A5="CH4",About!$D$58,IF($A5="N2O",About!$D$59,1))</f>
        <v>11.668610381686401</v>
      </c>
      <c r="AE5">
        <f>SUMIFS('EPA Export Aggregation'!AH:AH,'EPA Export Aggregation'!$A:$A,$B5,'EPA Export Aggregation'!$D:$D,$A$1)*IF($A5="CH4",About!$D$58,IF($A5="N2O",About!$D$59,1))</f>
        <v>13.359906626791</v>
      </c>
      <c r="AF5">
        <f>SUMIFS('EPA Export Aggregation'!AI:AI,'EPA Export Aggregation'!$A:$A,$B5,'EPA Export Aggregation'!$D:$D,$A$1)*IF($A5="CH4",About!$D$58,IF($A5="N2O",About!$D$59,1))</f>
        <v>13.418481489437299</v>
      </c>
      <c r="AG5">
        <f>SUMIFS('EPA Export Aggregation'!AJ:AJ,'EPA Export Aggregation'!$A:$A,$B5,'EPA Export Aggregation'!$D:$D,$A$1)*IF($A5="CH4",About!$D$58,IF($A5="N2O",About!$D$59,1))</f>
        <v>11.356428536987799</v>
      </c>
      <c r="AH5">
        <f>SUMIFS('EPA Export Aggregation'!AK:AK,'EPA Export Aggregation'!$A:$A,$B5,'EPA Export Aggregation'!$D:$D,$A$1)*IF($A5="CH4",About!$D$58,IF($A5="N2O",About!$D$59,1))</f>
        <v>13.5184011425661</v>
      </c>
    </row>
    <row r="6" spans="1:34" x14ac:dyDescent="0.45">
      <c r="A6" s="413" t="s">
        <v>2216</v>
      </c>
      <c r="B6" s="414" t="s">
        <v>4216</v>
      </c>
      <c r="C6">
        <f>SUMIFS('EPA Export Aggregation'!F:F,'EPA Export Aggregation'!$A:$A,$B6,'EPA Export Aggregation'!$D:$D,$A$1)*IF($A6="CH4",About!$D$58,IF($A6="N2O",About!$D$59,1))</f>
        <v>11.9118217311414</v>
      </c>
      <c r="D6">
        <f>SUMIFS('EPA Export Aggregation'!G:G,'EPA Export Aggregation'!$A:$A,$B6,'EPA Export Aggregation'!$D:$D,$A$1)*IF($A6="CH4",About!$D$58,IF($A6="N2O",About!$D$59,1))</f>
        <v>9.7107548268238002</v>
      </c>
      <c r="E6">
        <f>SUMIFS('EPA Export Aggregation'!H:H,'EPA Export Aggregation'!$A:$A,$B6,'EPA Export Aggregation'!$D:$D,$A$1)*IF($A6="CH4",About!$D$58,IF($A6="N2O",About!$D$59,1))</f>
        <v>9.6982320928005006</v>
      </c>
      <c r="F6">
        <f>SUMIFS('EPA Export Aggregation'!I:I,'EPA Export Aggregation'!$A:$A,$B6,'EPA Export Aggregation'!$D:$D,$A$1)*IF($A6="CH4",About!$D$58,IF($A6="N2O",About!$D$59,1))</f>
        <v>10.0574944919309</v>
      </c>
      <c r="G6">
        <f>SUMIFS('EPA Export Aggregation'!J:J,'EPA Export Aggregation'!$A:$A,$B6,'EPA Export Aggregation'!$D:$D,$A$1)*IF($A6="CH4",About!$D$58,IF($A6="N2O",About!$D$59,1))</f>
        <v>10.9729490736743</v>
      </c>
      <c r="H6">
        <f>SUMIFS('EPA Export Aggregation'!K:K,'EPA Export Aggregation'!$A:$A,$B6,'EPA Export Aggregation'!$D:$D,$A$1)*IF($A6="CH4",About!$D$58,IF($A6="N2O",About!$D$59,1))</f>
        <v>9.6094276623749995</v>
      </c>
      <c r="I6">
        <f>SUMIFS('EPA Export Aggregation'!L:L,'EPA Export Aggregation'!$A:$A,$B6,'EPA Export Aggregation'!$D:$D,$A$1)*IF($A6="CH4",About!$D$58,IF($A6="N2O",About!$D$59,1))</f>
        <v>8.4783273048732006</v>
      </c>
      <c r="J6">
        <f>SUMIFS('EPA Export Aggregation'!M:M,'EPA Export Aggregation'!$A:$A,$B6,'EPA Export Aggregation'!$D:$D,$A$1)*IF($A6="CH4",About!$D$58,IF($A6="N2O",About!$D$59,1))</f>
        <v>8.7357718185226005</v>
      </c>
      <c r="K6">
        <f>SUMIFS('EPA Export Aggregation'!N:N,'EPA Export Aggregation'!$A:$A,$B6,'EPA Export Aggregation'!$D:$D,$A$1)*IF($A6="CH4",About!$D$58,IF($A6="N2O",About!$D$59,1))</f>
        <v>9.6667592162723999</v>
      </c>
      <c r="L6">
        <f>SUMIFS('EPA Export Aggregation'!O:O,'EPA Export Aggregation'!$A:$A,$B6,'EPA Export Aggregation'!$D:$D,$A$1)*IF($A6="CH4",About!$D$58,IF($A6="N2O",About!$D$59,1))</f>
        <v>8.3959752055292007</v>
      </c>
      <c r="M6">
        <f>SUMIFS('EPA Export Aggregation'!P:P,'EPA Export Aggregation'!$A:$A,$B6,'EPA Export Aggregation'!$D:$D,$A$1)*IF($A6="CH4",About!$D$58,IF($A6="N2O",About!$D$59,1))</f>
        <v>8.7088826912965995</v>
      </c>
      <c r="N6">
        <f>SUMIFS('EPA Export Aggregation'!Q:Q,'EPA Export Aggregation'!$A:$A,$B6,'EPA Export Aggregation'!$D:$D,$A$1)*IF($A6="CH4",About!$D$58,IF($A6="N2O",About!$D$59,1))</f>
        <v>9.2501489957592007</v>
      </c>
      <c r="O6">
        <f>SUMIFS('EPA Export Aggregation'!R:R,'EPA Export Aggregation'!$A:$A,$B6,'EPA Export Aggregation'!$D:$D,$A$1)*IF($A6="CH4",About!$D$58,IF($A6="N2O",About!$D$59,1))</f>
        <v>10.445358687872</v>
      </c>
      <c r="P6">
        <f>SUMIFS('EPA Export Aggregation'!S:S,'EPA Export Aggregation'!$A:$A,$B6,'EPA Export Aggregation'!$D:$D,$A$1)*IF($A6="CH4",About!$D$58,IF($A6="N2O",About!$D$59,1))</f>
        <v>8.6703180956977999</v>
      </c>
      <c r="Q6">
        <f>SUMIFS('EPA Export Aggregation'!T:T,'EPA Export Aggregation'!$A:$A,$B6,'EPA Export Aggregation'!$D:$D,$A$1)*IF($A6="CH4",About!$D$58,IF($A6="N2O",About!$D$59,1))</f>
        <v>9.3113594727440994</v>
      </c>
      <c r="R6">
        <f>SUMIFS('EPA Export Aggregation'!U:U,'EPA Export Aggregation'!$A:$A,$B6,'EPA Export Aggregation'!$D:$D,$A$1)*IF($A6="CH4",About!$D$58,IF($A6="N2O",About!$D$59,1))</f>
        <v>8.4175976528774008</v>
      </c>
      <c r="S6">
        <f>SUMIFS('EPA Export Aggregation'!V:V,'EPA Export Aggregation'!$A:$A,$B6,'EPA Export Aggregation'!$D:$D,$A$1)*IF($A6="CH4",About!$D$58,IF($A6="N2O",About!$D$59,1))</f>
        <v>9.1785303424940992</v>
      </c>
      <c r="T6">
        <f>SUMIFS('EPA Export Aggregation'!W:W,'EPA Export Aggregation'!$A:$A,$B6,'EPA Export Aggregation'!$D:$D,$A$1)*IF($A6="CH4",About!$D$58,IF($A6="N2O",About!$D$59,1))</f>
        <v>9.1344351003110997</v>
      </c>
      <c r="U6">
        <f>SUMIFS('EPA Export Aggregation'!X:X,'EPA Export Aggregation'!$A:$A,$B6,'EPA Export Aggregation'!$D:$D,$A$1)*IF($A6="CH4",About!$D$58,IF($A6="N2O",About!$D$59,1))</f>
        <v>8.3225939415425998</v>
      </c>
      <c r="V6">
        <f>SUMIFS('EPA Export Aggregation'!Y:Y,'EPA Export Aggregation'!$A:$A,$B6,'EPA Export Aggregation'!$D:$D,$A$1)*IF($A6="CH4",About!$D$58,IF($A6="N2O",About!$D$59,1))</f>
        <v>6.3719814873368996</v>
      </c>
      <c r="W6">
        <f>SUMIFS('EPA Export Aggregation'!Z:Z,'EPA Export Aggregation'!$A:$A,$B6,'EPA Export Aggregation'!$D:$D,$A$1)*IF($A6="CH4",About!$D$58,IF($A6="N2O",About!$D$59,1))</f>
        <v>6.7630931527038998</v>
      </c>
      <c r="X6">
        <f>SUMIFS('EPA Export Aggregation'!AA:AA,'EPA Export Aggregation'!$A:$A,$B6,'EPA Export Aggregation'!$D:$D,$A$1)*IF($A6="CH4",About!$D$58,IF($A6="N2O",About!$D$59,1))</f>
        <v>6.9022548888484003</v>
      </c>
      <c r="Y6">
        <f>SUMIFS('EPA Export Aggregation'!AB:AB,'EPA Export Aggregation'!$A:$A,$B6,'EPA Export Aggregation'!$D:$D,$A$1)*IF($A6="CH4",About!$D$58,IF($A6="N2O",About!$D$59,1))</f>
        <v>7.3479502742373004</v>
      </c>
      <c r="Z6">
        <f>SUMIFS('EPA Export Aggregation'!AC:AC,'EPA Export Aggregation'!$A:$A,$B6,'EPA Export Aggregation'!$D:$D,$A$1)*IF($A6="CH4",About!$D$58,IF($A6="N2O",About!$D$59,1))</f>
        <v>8.1018583356862006</v>
      </c>
      <c r="AA6">
        <f>SUMIFS('EPA Export Aggregation'!AD:AD,'EPA Export Aggregation'!$A:$A,$B6,'EPA Export Aggregation'!$D:$D,$A$1)*IF($A6="CH4",About!$D$58,IF($A6="N2O",About!$D$59,1))</f>
        <v>8.9068671116315006</v>
      </c>
      <c r="AB6">
        <f>SUMIFS('EPA Export Aggregation'!AE:AE,'EPA Export Aggregation'!$A:$A,$B6,'EPA Export Aggregation'!$D:$D,$A$1)*IF($A6="CH4",About!$D$58,IF($A6="N2O",About!$D$59,1))</f>
        <v>8.3904859541052002</v>
      </c>
      <c r="AC6">
        <f>SUMIFS('EPA Export Aggregation'!AF:AF,'EPA Export Aggregation'!$A:$A,$B6,'EPA Export Aggregation'!$D:$D,$A$1)*IF($A6="CH4",About!$D$58,IF($A6="N2O",About!$D$59,1))</f>
        <v>7.8216916115616</v>
      </c>
      <c r="AD6">
        <f>SUMIFS('EPA Export Aggregation'!AG:AG,'EPA Export Aggregation'!$A:$A,$B6,'EPA Export Aggregation'!$D:$D,$A$1)*IF($A6="CH4",About!$D$58,IF($A6="N2O",About!$D$59,1))</f>
        <v>8.4602709662281992</v>
      </c>
      <c r="AE6">
        <f>SUMIFS('EPA Export Aggregation'!AH:AH,'EPA Export Aggregation'!$A:$A,$B6,'EPA Export Aggregation'!$D:$D,$A$1)*IF($A6="CH4",About!$D$58,IF($A6="N2O",About!$D$59,1))</f>
        <v>9.4805087584632997</v>
      </c>
      <c r="AF6">
        <f>SUMIFS('EPA Export Aggregation'!AI:AI,'EPA Export Aggregation'!$A:$A,$B6,'EPA Export Aggregation'!$D:$D,$A$1)*IF($A6="CH4",About!$D$58,IF($A6="N2O",About!$D$59,1))</f>
        <v>10.042836585781</v>
      </c>
      <c r="AG6">
        <f>SUMIFS('EPA Export Aggregation'!AJ:AJ,'EPA Export Aggregation'!$A:$A,$B6,'EPA Export Aggregation'!$D:$D,$A$1)*IF($A6="CH4",About!$D$58,IF($A6="N2O",About!$D$59,1))</f>
        <v>10.396469258731599</v>
      </c>
      <c r="AH6">
        <f>SUMIFS('EPA Export Aggregation'!AK:AK,'EPA Export Aggregation'!$A:$A,$B6,'EPA Export Aggregation'!$D:$D,$A$1)*IF($A6="CH4",About!$D$58,IF($A6="N2O",About!$D$59,1))</f>
        <v>10.9398184376179</v>
      </c>
    </row>
    <row r="7" spans="1:34" x14ac:dyDescent="0.45">
      <c r="A7" s="413" t="s">
        <v>2216</v>
      </c>
      <c r="B7" s="414" t="s">
        <v>4218</v>
      </c>
      <c r="C7">
        <f>SUMIFS('EPA Export Aggregation'!F:F,'EPA Export Aggregation'!$A:$A,$B7,'EPA Export Aggregation'!$D:$D,$A$1)*IF($A7="CH4",About!$D$58,IF($A7="N2O",About!$D$59,1))</f>
        <v>2.4136868274544998</v>
      </c>
      <c r="D7">
        <f>SUMIFS('EPA Export Aggregation'!G:G,'EPA Export Aggregation'!$A:$A,$B7,'EPA Export Aggregation'!$D:$D,$A$1)*IF($A7="CH4",About!$D$58,IF($A7="N2O",About!$D$59,1))</f>
        <v>2.3453675241126999</v>
      </c>
      <c r="E7">
        <f>SUMIFS('EPA Export Aggregation'!H:H,'EPA Export Aggregation'!$A:$A,$B7,'EPA Export Aggregation'!$D:$D,$A$1)*IF($A7="CH4",About!$D$58,IF($A7="N2O",About!$D$59,1))</f>
        <v>2.4676934056382001</v>
      </c>
      <c r="F7">
        <f>SUMIFS('EPA Export Aggregation'!I:I,'EPA Export Aggregation'!$A:$A,$B7,'EPA Export Aggregation'!$D:$D,$A$1)*IF($A7="CH4",About!$D$58,IF($A7="N2O",About!$D$59,1))</f>
        <v>2.5167547483699999</v>
      </c>
      <c r="G7">
        <f>SUMIFS('EPA Export Aggregation'!J:J,'EPA Export Aggregation'!$A:$A,$B7,'EPA Export Aggregation'!$D:$D,$A$1)*IF($A7="CH4",About!$D$58,IF($A7="N2O",About!$D$59,1))</f>
        <v>2.5124052666815002</v>
      </c>
      <c r="H7">
        <f>SUMIFS('EPA Export Aggregation'!K:K,'EPA Export Aggregation'!$A:$A,$B7,'EPA Export Aggregation'!$D:$D,$A$1)*IF($A7="CH4",About!$D$58,IF($A7="N2O",About!$D$59,1))</f>
        <v>2.4173540566445002</v>
      </c>
      <c r="I7">
        <f>SUMIFS('EPA Export Aggregation'!L:L,'EPA Export Aggregation'!$A:$A,$B7,'EPA Export Aggregation'!$D:$D,$A$1)*IF($A7="CH4",About!$D$58,IF($A7="N2O",About!$D$59,1))</f>
        <v>2.6377357634180001</v>
      </c>
      <c r="J7">
        <f>SUMIFS('EPA Export Aggregation'!M:M,'EPA Export Aggregation'!$A:$A,$B7,'EPA Export Aggregation'!$D:$D,$A$1)*IF($A7="CH4",About!$D$58,IF($A7="N2O",About!$D$59,1))</f>
        <v>2.6237744295789001</v>
      </c>
      <c r="K7">
        <f>SUMIFS('EPA Export Aggregation'!N:N,'EPA Export Aggregation'!$A:$A,$B7,'EPA Export Aggregation'!$D:$D,$A$1)*IF($A7="CH4",About!$D$58,IF($A7="N2O",About!$D$59,1))</f>
        <v>2.2349232916980002</v>
      </c>
      <c r="L7">
        <f>SUMIFS('EPA Export Aggregation'!O:O,'EPA Export Aggregation'!$A:$A,$B7,'EPA Export Aggregation'!$D:$D,$A$1)*IF($A7="CH4",About!$D$58,IF($A7="N2O",About!$D$59,1))</f>
        <v>2.3807062680612998</v>
      </c>
      <c r="M7">
        <f>SUMIFS('EPA Export Aggregation'!P:P,'EPA Export Aggregation'!$A:$A,$B7,'EPA Export Aggregation'!$D:$D,$A$1)*IF($A7="CH4",About!$D$58,IF($A7="N2O",About!$D$59,1))</f>
        <v>2.3759026902337999</v>
      </c>
      <c r="N7">
        <f>SUMIFS('EPA Export Aggregation'!Q:Q,'EPA Export Aggregation'!$A:$A,$B7,'EPA Export Aggregation'!$D:$D,$A$1)*IF($A7="CH4",About!$D$58,IF($A7="N2O",About!$D$59,1))</f>
        <v>2.4124552449932</v>
      </c>
      <c r="O7">
        <f>SUMIFS('EPA Export Aggregation'!R:R,'EPA Export Aggregation'!$A:$A,$B7,'EPA Export Aggregation'!$D:$D,$A$1)*IF($A7="CH4",About!$D$58,IF($A7="N2O",About!$D$59,1))</f>
        <v>2.1977821313377999</v>
      </c>
      <c r="P7">
        <f>SUMIFS('EPA Export Aggregation'!S:S,'EPA Export Aggregation'!$A:$A,$B7,'EPA Export Aggregation'!$D:$D,$A$1)*IF($A7="CH4",About!$D$58,IF($A7="N2O",About!$D$59,1))</f>
        <v>2.286996400629</v>
      </c>
      <c r="Q7">
        <f>SUMIFS('EPA Export Aggregation'!T:T,'EPA Export Aggregation'!$A:$A,$B7,'EPA Export Aggregation'!$D:$D,$A$1)*IF($A7="CH4",About!$D$58,IF($A7="N2O",About!$D$59,1))</f>
        <v>2.2731375997484999</v>
      </c>
      <c r="R7">
        <f>SUMIFS('EPA Export Aggregation'!U:U,'EPA Export Aggregation'!$A:$A,$B7,'EPA Export Aggregation'!$D:$D,$A$1)*IF($A7="CH4",About!$D$58,IF($A7="N2O",About!$D$59,1))</f>
        <v>2.121493327459</v>
      </c>
      <c r="S7">
        <f>SUMIFS('EPA Export Aggregation'!V:V,'EPA Export Aggregation'!$A:$A,$B7,'EPA Export Aggregation'!$D:$D,$A$1)*IF($A7="CH4",About!$D$58,IF($A7="N2O",About!$D$59,1))</f>
        <v>2.0052029418615001</v>
      </c>
      <c r="T7">
        <f>SUMIFS('EPA Export Aggregation'!W:W,'EPA Export Aggregation'!$A:$A,$B7,'EPA Export Aggregation'!$D:$D,$A$1)*IF($A7="CH4",About!$D$58,IF($A7="N2O",About!$D$59,1))</f>
        <v>1.8935529733392</v>
      </c>
      <c r="U7">
        <f>SUMIFS('EPA Export Aggregation'!X:X,'EPA Export Aggregation'!$A:$A,$B7,'EPA Export Aggregation'!$D:$D,$A$1)*IF($A7="CH4",About!$D$58,IF($A7="N2O",About!$D$59,1))</f>
        <v>1.9141236197047999</v>
      </c>
      <c r="V7">
        <f>SUMIFS('EPA Export Aggregation'!Y:Y,'EPA Export Aggregation'!$A:$A,$B7,'EPA Export Aggregation'!$D:$D,$A$1)*IF($A7="CH4",About!$D$58,IF($A7="N2O",About!$D$59,1))</f>
        <v>1.822977113666</v>
      </c>
      <c r="W7">
        <f>SUMIFS('EPA Export Aggregation'!Z:Z,'EPA Export Aggregation'!$A:$A,$B7,'EPA Export Aggregation'!$D:$D,$A$1)*IF($A7="CH4",About!$D$58,IF($A7="N2O",About!$D$59,1))</f>
        <v>1.8930830261181999</v>
      </c>
      <c r="X7">
        <f>SUMIFS('EPA Export Aggregation'!AA:AA,'EPA Export Aggregation'!$A:$A,$B7,'EPA Export Aggregation'!$D:$D,$A$1)*IF($A7="CH4",About!$D$58,IF($A7="N2O",About!$D$59,1))</f>
        <v>1.7527358846075001</v>
      </c>
      <c r="Y7">
        <f>SUMIFS('EPA Export Aggregation'!AB:AB,'EPA Export Aggregation'!$A:$A,$B7,'EPA Export Aggregation'!$D:$D,$A$1)*IF($A7="CH4",About!$D$58,IF($A7="N2O",About!$D$59,1))</f>
        <v>1.5349950200114</v>
      </c>
      <c r="Z7">
        <f>SUMIFS('EPA Export Aggregation'!AC:AC,'EPA Export Aggregation'!$A:$A,$B7,'EPA Export Aggregation'!$D:$D,$A$1)*IF($A7="CH4",About!$D$58,IF($A7="N2O",About!$D$59,1))</f>
        <v>1.8697326241222001</v>
      </c>
      <c r="AA7">
        <f>SUMIFS('EPA Export Aggregation'!AD:AD,'EPA Export Aggregation'!$A:$A,$B7,'EPA Export Aggregation'!$D:$D,$A$1)*IF($A7="CH4",About!$D$58,IF($A7="N2O",About!$D$59,1))</f>
        <v>1.9180731706469001</v>
      </c>
      <c r="AB7">
        <f>SUMIFS('EPA Export Aggregation'!AE:AE,'EPA Export Aggregation'!$A:$A,$B7,'EPA Export Aggregation'!$D:$D,$A$1)*IF($A7="CH4",About!$D$58,IF($A7="N2O",About!$D$59,1))</f>
        <v>1.7525974584195001</v>
      </c>
      <c r="AC7">
        <f>SUMIFS('EPA Export Aggregation'!AF:AF,'EPA Export Aggregation'!$A:$A,$B7,'EPA Export Aggregation'!$D:$D,$A$1)*IF($A7="CH4",About!$D$58,IF($A7="N2O",About!$D$59,1))</f>
        <v>1.5978358515240001</v>
      </c>
      <c r="AD7">
        <f>SUMIFS('EPA Export Aggregation'!AG:AG,'EPA Export Aggregation'!$A:$A,$B7,'EPA Export Aggregation'!$D:$D,$A$1)*IF($A7="CH4",About!$D$58,IF($A7="N2O",About!$D$59,1))</f>
        <v>1.4756145162855001</v>
      </c>
      <c r="AE7">
        <f>SUMIFS('EPA Export Aggregation'!AH:AH,'EPA Export Aggregation'!$A:$A,$B7,'EPA Export Aggregation'!$D:$D,$A$1)*IF($A7="CH4",About!$D$58,IF($A7="N2O",About!$D$59,1))</f>
        <v>1.7674412358144</v>
      </c>
      <c r="AF7">
        <f>SUMIFS('EPA Export Aggregation'!AI:AI,'EPA Export Aggregation'!$A:$A,$B7,'EPA Export Aggregation'!$D:$D,$A$1)*IF($A7="CH4",About!$D$58,IF($A7="N2O",About!$D$59,1))</f>
        <v>1.6593002816388001</v>
      </c>
      <c r="AG7">
        <f>SUMIFS('EPA Export Aggregation'!AJ:AJ,'EPA Export Aggregation'!$A:$A,$B7,'EPA Export Aggregation'!$D:$D,$A$1)*IF($A7="CH4",About!$D$58,IF($A7="N2O",About!$D$59,1))</f>
        <v>1.6404955545199</v>
      </c>
      <c r="AH7">
        <f>SUMIFS('EPA Export Aggregation'!AK:AK,'EPA Export Aggregation'!$A:$A,$B7,'EPA Export Aggregation'!$D:$D,$A$1)*IF($A7="CH4",About!$D$58,IF($A7="N2O",About!$D$59,1))</f>
        <v>1.6200716665028001</v>
      </c>
    </row>
    <row r="8" spans="1:34" x14ac:dyDescent="0.45">
      <c r="A8" s="413" t="s">
        <v>2216</v>
      </c>
      <c r="B8" s="414" t="s">
        <v>4220</v>
      </c>
      <c r="C8">
        <f>SUMIFS('EPA Export Aggregation'!F:F,'EPA Export Aggregation'!$A:$A,$B8,'EPA Export Aggregation'!$D:$D,$A$1)*IF($A8="CH4",About!$D$58,IF($A8="N2O",About!$D$59,1))</f>
        <v>2.0286101870188</v>
      </c>
      <c r="D8">
        <f>SUMIFS('EPA Export Aggregation'!G:G,'EPA Export Aggregation'!$A:$A,$B8,'EPA Export Aggregation'!$D:$D,$A$1)*IF($A8="CH4",About!$D$58,IF($A8="N2O",About!$D$59,1))</f>
        <v>1.9090616683176</v>
      </c>
      <c r="E8">
        <f>SUMIFS('EPA Export Aggregation'!H:H,'EPA Export Aggregation'!$A:$A,$B8,'EPA Export Aggregation'!$D:$D,$A$1)*IF($A8="CH4",About!$D$58,IF($A8="N2O",About!$D$59,1))</f>
        <v>1.87875014797</v>
      </c>
      <c r="F8">
        <f>SUMIFS('EPA Export Aggregation'!I:I,'EPA Export Aggregation'!$A:$A,$B8,'EPA Export Aggregation'!$D:$D,$A$1)*IF($A8="CH4",About!$D$58,IF($A8="N2O",About!$D$59,1))</f>
        <v>1.8214461319926001</v>
      </c>
      <c r="G8">
        <f>SUMIFS('EPA Export Aggregation'!J:J,'EPA Export Aggregation'!$A:$A,$B8,'EPA Export Aggregation'!$D:$D,$A$1)*IF($A8="CH4",About!$D$58,IF($A8="N2O",About!$D$59,1))</f>
        <v>1.8181325487279001</v>
      </c>
      <c r="H8">
        <f>SUMIFS('EPA Export Aggregation'!K:K,'EPA Export Aggregation'!$A:$A,$B8,'EPA Export Aggregation'!$D:$D,$A$1)*IF($A8="CH4",About!$D$58,IF($A8="N2O",About!$D$59,1))</f>
        <v>1.7786891511163001</v>
      </c>
      <c r="I8">
        <f>SUMIFS('EPA Export Aggregation'!L:L,'EPA Export Aggregation'!$A:$A,$B8,'EPA Export Aggregation'!$D:$D,$A$1)*IF($A8="CH4",About!$D$58,IF($A8="N2O",About!$D$59,1))</f>
        <v>1.9617324336744999</v>
      </c>
      <c r="J8">
        <f>SUMIFS('EPA Export Aggregation'!M:M,'EPA Export Aggregation'!$A:$A,$B8,'EPA Export Aggregation'!$D:$D,$A$1)*IF($A8="CH4",About!$D$58,IF($A8="N2O",About!$D$59,1))</f>
        <v>1.8783463265083</v>
      </c>
      <c r="K8">
        <f>SUMIFS('EPA Export Aggregation'!N:N,'EPA Export Aggregation'!$A:$A,$B8,'EPA Export Aggregation'!$D:$D,$A$1)*IF($A8="CH4",About!$D$58,IF($A8="N2O",About!$D$59,1))</f>
        <v>1.940885280089</v>
      </c>
      <c r="L8">
        <f>SUMIFS('EPA Export Aggregation'!O:O,'EPA Export Aggregation'!$A:$A,$B8,'EPA Export Aggregation'!$D:$D,$A$1)*IF($A8="CH4",About!$D$58,IF($A8="N2O",About!$D$59,1))</f>
        <v>2.0823660044587999</v>
      </c>
      <c r="M8">
        <f>SUMIFS('EPA Export Aggregation'!P:P,'EPA Export Aggregation'!$A:$A,$B8,'EPA Export Aggregation'!$D:$D,$A$1)*IF($A8="CH4",About!$D$58,IF($A8="N2O",About!$D$59,1))</f>
        <v>2.2105290638177002</v>
      </c>
      <c r="N8">
        <f>SUMIFS('EPA Export Aggregation'!Q:Q,'EPA Export Aggregation'!$A:$A,$B8,'EPA Export Aggregation'!$D:$D,$A$1)*IF($A8="CH4",About!$D$58,IF($A8="N2O",About!$D$59,1))</f>
        <v>1.9353474567361</v>
      </c>
      <c r="O8">
        <f>SUMIFS('EPA Export Aggregation'!R:R,'EPA Export Aggregation'!$A:$A,$B8,'EPA Export Aggregation'!$D:$D,$A$1)*IF($A8="CH4",About!$D$58,IF($A8="N2O",About!$D$59,1))</f>
        <v>1.663039141644</v>
      </c>
      <c r="P8">
        <f>SUMIFS('EPA Export Aggregation'!S:S,'EPA Export Aggregation'!$A:$A,$B8,'EPA Export Aggregation'!$D:$D,$A$1)*IF($A8="CH4",About!$D$58,IF($A8="N2O",About!$D$59,1))</f>
        <v>1.7949361928917</v>
      </c>
      <c r="Q8">
        <f>SUMIFS('EPA Export Aggregation'!T:T,'EPA Export Aggregation'!$A:$A,$B8,'EPA Export Aggregation'!$D:$D,$A$1)*IF($A8="CH4",About!$D$58,IF($A8="N2O",About!$D$59,1))</f>
        <v>1.7328178288428999</v>
      </c>
      <c r="R8">
        <f>SUMIFS('EPA Export Aggregation'!U:U,'EPA Export Aggregation'!$A:$A,$B8,'EPA Export Aggregation'!$D:$D,$A$1)*IF($A8="CH4",About!$D$58,IF($A8="N2O",About!$D$59,1))</f>
        <v>1.7637090559255999</v>
      </c>
      <c r="S8">
        <f>SUMIFS('EPA Export Aggregation'!V:V,'EPA Export Aggregation'!$A:$A,$B8,'EPA Export Aggregation'!$D:$D,$A$1)*IF($A8="CH4",About!$D$58,IF($A8="N2O",About!$D$59,1))</f>
        <v>1.6071186765934999</v>
      </c>
      <c r="T8">
        <f>SUMIFS('EPA Export Aggregation'!W:W,'EPA Export Aggregation'!$A:$A,$B8,'EPA Export Aggregation'!$D:$D,$A$1)*IF($A8="CH4",About!$D$58,IF($A8="N2O",About!$D$59,1))</f>
        <v>1.5754733015419999</v>
      </c>
      <c r="U8">
        <f>SUMIFS('EPA Export Aggregation'!X:X,'EPA Export Aggregation'!$A:$A,$B8,'EPA Export Aggregation'!$D:$D,$A$1)*IF($A8="CH4",About!$D$58,IF($A8="N2O",About!$D$59,1))</f>
        <v>1.5788960752068</v>
      </c>
      <c r="V8">
        <f>SUMIFS('EPA Export Aggregation'!Y:Y,'EPA Export Aggregation'!$A:$A,$B8,'EPA Export Aggregation'!$D:$D,$A$1)*IF($A8="CH4",About!$D$58,IF($A8="N2O",About!$D$59,1))</f>
        <v>1.5538311589491001</v>
      </c>
      <c r="W8">
        <f>SUMIFS('EPA Export Aggregation'!Z:Z,'EPA Export Aggregation'!$A:$A,$B8,'EPA Export Aggregation'!$D:$D,$A$1)*IF($A8="CH4",About!$D$58,IF($A8="N2O",About!$D$59,1))</f>
        <v>1.5936491844819001</v>
      </c>
      <c r="X8">
        <f>SUMIFS('EPA Export Aggregation'!AA:AA,'EPA Export Aggregation'!$A:$A,$B8,'EPA Export Aggregation'!$D:$D,$A$1)*IF($A8="CH4",About!$D$58,IF($A8="N2O",About!$D$59,1))</f>
        <v>1.6347197323194</v>
      </c>
      <c r="Y8">
        <f>SUMIFS('EPA Export Aggregation'!AB:AB,'EPA Export Aggregation'!$A:$A,$B8,'EPA Export Aggregation'!$D:$D,$A$1)*IF($A8="CH4",About!$D$58,IF($A8="N2O",About!$D$59,1))</f>
        <v>1.5093983680612</v>
      </c>
      <c r="Z8">
        <f>SUMIFS('EPA Export Aggregation'!AC:AC,'EPA Export Aggregation'!$A:$A,$B8,'EPA Export Aggregation'!$D:$D,$A$1)*IF($A8="CH4",About!$D$58,IF($A8="N2O",About!$D$59,1))</f>
        <v>1.6303252354018001</v>
      </c>
      <c r="AA8">
        <f>SUMIFS('EPA Export Aggregation'!AD:AD,'EPA Export Aggregation'!$A:$A,$B8,'EPA Export Aggregation'!$D:$D,$A$1)*IF($A8="CH4",About!$D$58,IF($A8="N2O",About!$D$59,1))</f>
        <v>1.6232405620759001</v>
      </c>
      <c r="AB8">
        <f>SUMIFS('EPA Export Aggregation'!AE:AE,'EPA Export Aggregation'!$A:$A,$B8,'EPA Export Aggregation'!$D:$D,$A$1)*IF($A8="CH4",About!$D$58,IF($A8="N2O",About!$D$59,1))</f>
        <v>1.7150717380223</v>
      </c>
      <c r="AC8">
        <f>SUMIFS('EPA Export Aggregation'!AF:AF,'EPA Export Aggregation'!$A:$A,$B8,'EPA Export Aggregation'!$D:$D,$A$1)*IF($A8="CH4",About!$D$58,IF($A8="N2O",About!$D$59,1))</f>
        <v>1.6550946789687</v>
      </c>
      <c r="AD8">
        <f>SUMIFS('EPA Export Aggregation'!AG:AG,'EPA Export Aggregation'!$A:$A,$B8,'EPA Export Aggregation'!$D:$D,$A$1)*IF($A8="CH4",About!$D$58,IF($A8="N2O",About!$D$59,1))</f>
        <v>1.5934585123781</v>
      </c>
      <c r="AE8">
        <f>SUMIFS('EPA Export Aggregation'!AH:AH,'EPA Export Aggregation'!$A:$A,$B8,'EPA Export Aggregation'!$D:$D,$A$1)*IF($A8="CH4",About!$D$58,IF($A8="N2O",About!$D$59,1))</f>
        <v>1.7555877918977001</v>
      </c>
      <c r="AF8">
        <f>SUMIFS('EPA Export Aggregation'!AI:AI,'EPA Export Aggregation'!$A:$A,$B8,'EPA Export Aggregation'!$D:$D,$A$1)*IF($A8="CH4",About!$D$58,IF($A8="N2O",About!$D$59,1))</f>
        <v>1.7411216457826</v>
      </c>
      <c r="AG8">
        <f>SUMIFS('EPA Export Aggregation'!AJ:AJ,'EPA Export Aggregation'!$A:$A,$B8,'EPA Export Aggregation'!$D:$D,$A$1)*IF($A8="CH4",About!$D$58,IF($A8="N2O",About!$D$59,1))</f>
        <v>1.5436138227858001</v>
      </c>
      <c r="AH8">
        <f>SUMIFS('EPA Export Aggregation'!AK:AK,'EPA Export Aggregation'!$A:$A,$B8,'EPA Export Aggregation'!$D:$D,$A$1)*IF($A8="CH4",About!$D$58,IF($A8="N2O",About!$D$59,1))</f>
        <v>1.5782813165780001</v>
      </c>
    </row>
    <row r="9" spans="1:34" x14ac:dyDescent="0.45">
      <c r="A9" s="413" t="s">
        <v>2216</v>
      </c>
      <c r="B9" s="414" t="s">
        <v>4230</v>
      </c>
      <c r="C9">
        <f>SUMIFS('EPA Export Aggregation'!F:F,'EPA Export Aggregation'!$A:$A,$B9,'EPA Export Aggregation'!$D:$D,$A$1)*IF($A9="CH4",About!$D$58,IF($A9="N2O",About!$D$59,1))</f>
        <v>0.50339297061879995</v>
      </c>
      <c r="D9">
        <f>SUMIFS('EPA Export Aggregation'!G:G,'EPA Export Aggregation'!$A:$A,$B9,'EPA Export Aggregation'!$D:$D,$A$1)*IF($A9="CH4",About!$D$58,IF($A9="N2O",About!$D$59,1))</f>
        <v>0.48594140726129997</v>
      </c>
      <c r="E9">
        <f>SUMIFS('EPA Export Aggregation'!H:H,'EPA Export Aggregation'!$A:$A,$B9,'EPA Export Aggregation'!$D:$D,$A$1)*IF($A9="CH4",About!$D$58,IF($A9="N2O",About!$D$59,1))</f>
        <v>0.53405381999470003</v>
      </c>
      <c r="F9">
        <f>SUMIFS('EPA Export Aggregation'!I:I,'EPA Export Aggregation'!$A:$A,$B9,'EPA Export Aggregation'!$D:$D,$A$1)*IF($A9="CH4",About!$D$58,IF($A9="N2O",About!$D$59,1))</f>
        <v>0.49574815430309999</v>
      </c>
      <c r="G9">
        <f>SUMIFS('EPA Export Aggregation'!J:J,'EPA Export Aggregation'!$A:$A,$B9,'EPA Export Aggregation'!$D:$D,$A$1)*IF($A9="CH4",About!$D$58,IF($A9="N2O",About!$D$59,1))</f>
        <v>0.58696694380559999</v>
      </c>
      <c r="H9">
        <f>SUMIFS('EPA Export Aggregation'!K:K,'EPA Export Aggregation'!$A:$A,$B9,'EPA Export Aggregation'!$D:$D,$A$1)*IF($A9="CH4",About!$D$58,IF($A9="N2O",About!$D$59,1))</f>
        <v>0.70534597276790001</v>
      </c>
      <c r="I9">
        <f>SUMIFS('EPA Export Aggregation'!L:L,'EPA Export Aggregation'!$A:$A,$B9,'EPA Export Aggregation'!$D:$D,$A$1)*IF($A9="CH4",About!$D$58,IF($A9="N2O",About!$D$59,1))</f>
        <v>0.6378839913737</v>
      </c>
      <c r="J9">
        <f>SUMIFS('EPA Export Aggregation'!M:M,'EPA Export Aggregation'!$A:$A,$B9,'EPA Export Aggregation'!$D:$D,$A$1)*IF($A9="CH4",About!$D$58,IF($A9="N2O",About!$D$59,1))</f>
        <v>0.58710490742580002</v>
      </c>
      <c r="K9">
        <f>SUMIFS('EPA Export Aggregation'!N:N,'EPA Export Aggregation'!$A:$A,$B9,'EPA Export Aggregation'!$D:$D,$A$1)*IF($A9="CH4",About!$D$58,IF($A9="N2O",About!$D$59,1))</f>
        <v>0.67010155570160002</v>
      </c>
      <c r="L9">
        <f>SUMIFS('EPA Export Aggregation'!O:O,'EPA Export Aggregation'!$A:$A,$B9,'EPA Export Aggregation'!$D:$D,$A$1)*IF($A9="CH4",About!$D$58,IF($A9="N2O",About!$D$59,1))</f>
        <v>0.76729548607130005</v>
      </c>
      <c r="M9">
        <f>SUMIFS('EPA Export Aggregation'!P:P,'EPA Export Aggregation'!$A:$A,$B9,'EPA Export Aggregation'!$D:$D,$A$1)*IF($A9="CH4",About!$D$58,IF($A9="N2O",About!$D$59,1))</f>
        <v>0.69234867415629997</v>
      </c>
      <c r="N9">
        <f>SUMIFS('EPA Export Aggregation'!Q:Q,'EPA Export Aggregation'!$A:$A,$B9,'EPA Export Aggregation'!$D:$D,$A$1)*IF($A9="CH4",About!$D$58,IF($A9="N2O",About!$D$59,1))</f>
        <v>0.66400141558479997</v>
      </c>
      <c r="O9">
        <f>SUMIFS('EPA Export Aggregation'!R:R,'EPA Export Aggregation'!$A:$A,$B9,'EPA Export Aggregation'!$D:$D,$A$1)*IF($A9="CH4",About!$D$58,IF($A9="N2O",About!$D$59,1))</f>
        <v>0.70273701170930003</v>
      </c>
      <c r="P9">
        <f>SUMIFS('EPA Export Aggregation'!S:S,'EPA Export Aggregation'!$A:$A,$B9,'EPA Export Aggregation'!$D:$D,$A$1)*IF($A9="CH4",About!$D$58,IF($A9="N2O",About!$D$59,1))</f>
        <v>0.66018543994510004</v>
      </c>
      <c r="Q9">
        <f>SUMIFS('EPA Export Aggregation'!T:T,'EPA Export Aggregation'!$A:$A,$B9,'EPA Export Aggregation'!$D:$D,$A$1)*IF($A9="CH4",About!$D$58,IF($A9="N2O",About!$D$59,1))</f>
        <v>1.3214617222052001</v>
      </c>
      <c r="R9">
        <f>SUMIFS('EPA Export Aggregation'!U:U,'EPA Export Aggregation'!$A:$A,$B9,'EPA Export Aggregation'!$D:$D,$A$1)*IF($A9="CH4",About!$D$58,IF($A9="N2O",About!$D$59,1))</f>
        <v>0.87529208090440003</v>
      </c>
      <c r="S9">
        <f>SUMIFS('EPA Export Aggregation'!V:V,'EPA Export Aggregation'!$A:$A,$B9,'EPA Export Aggregation'!$D:$D,$A$1)*IF($A9="CH4",About!$D$58,IF($A9="N2O",About!$D$59,1))</f>
        <v>0.81996538679539999</v>
      </c>
      <c r="T9">
        <f>SUMIFS('EPA Export Aggregation'!W:W,'EPA Export Aggregation'!$A:$A,$B9,'EPA Export Aggregation'!$D:$D,$A$1)*IF($A9="CH4",About!$D$58,IF($A9="N2O",About!$D$59,1))</f>
        <v>0.52905113889080002</v>
      </c>
      <c r="U9">
        <f>SUMIFS('EPA Export Aggregation'!X:X,'EPA Export Aggregation'!$A:$A,$B9,'EPA Export Aggregation'!$D:$D,$A$1)*IF($A9="CH4",About!$D$58,IF($A9="N2O",About!$D$59,1))</f>
        <v>0.69715483809629997</v>
      </c>
      <c r="V9">
        <f>SUMIFS('EPA Export Aggregation'!Y:Y,'EPA Export Aggregation'!$A:$A,$B9,'EPA Export Aggregation'!$D:$D,$A$1)*IF($A9="CH4",About!$D$58,IF($A9="N2O",About!$D$59,1))</f>
        <v>0.3003628193008</v>
      </c>
      <c r="W9">
        <f>SUMIFS('EPA Export Aggregation'!Z:Z,'EPA Export Aggregation'!$A:$A,$B9,'EPA Export Aggregation'!$D:$D,$A$1)*IF($A9="CH4",About!$D$58,IF($A9="N2O",About!$D$59,1))</f>
        <v>0.76228052574619998</v>
      </c>
      <c r="X9">
        <f>SUMIFS('EPA Export Aggregation'!AA:AA,'EPA Export Aggregation'!$A:$A,$B9,'EPA Export Aggregation'!$D:$D,$A$1)*IF($A9="CH4",About!$D$58,IF($A9="N2O",About!$D$59,1))</f>
        <v>0.71992469508570001</v>
      </c>
      <c r="Y9">
        <f>SUMIFS('EPA Export Aggregation'!AB:AB,'EPA Export Aggregation'!$A:$A,$B9,'EPA Export Aggregation'!$D:$D,$A$1)*IF($A9="CH4",About!$D$58,IF($A9="N2O",About!$D$59,1))</f>
        <v>0.79117105615530003</v>
      </c>
      <c r="Z9">
        <f>SUMIFS('EPA Export Aggregation'!AC:AC,'EPA Export Aggregation'!$A:$A,$B9,'EPA Export Aggregation'!$D:$D,$A$1)*IF($A9="CH4",About!$D$58,IF($A9="N2O",About!$D$59,1))</f>
        <v>0.69173758129329999</v>
      </c>
      <c r="AA9">
        <f>SUMIFS('EPA Export Aggregation'!AD:AD,'EPA Export Aggregation'!$A:$A,$B9,'EPA Export Aggregation'!$D:$D,$A$1)*IF($A9="CH4",About!$D$58,IF($A9="N2O",About!$D$59,1))</f>
        <v>0.51067471932480002</v>
      </c>
      <c r="AB9">
        <f>SUMIFS('EPA Export Aggregation'!AE:AE,'EPA Export Aggregation'!$A:$A,$B9,'EPA Export Aggregation'!$D:$D,$A$1)*IF($A9="CH4",About!$D$58,IF($A9="N2O",About!$D$59,1))</f>
        <v>0.72038185036089997</v>
      </c>
      <c r="AC9">
        <f>SUMIFS('EPA Export Aggregation'!AF:AF,'EPA Export Aggregation'!$A:$A,$B9,'EPA Export Aggregation'!$D:$D,$A$1)*IF($A9="CH4",About!$D$58,IF($A9="N2O",About!$D$59,1))</f>
        <v>0.61515857200430002</v>
      </c>
      <c r="AD9">
        <f>SUMIFS('EPA Export Aggregation'!AG:AG,'EPA Export Aggregation'!$A:$A,$B9,'EPA Export Aggregation'!$D:$D,$A$1)*IF($A9="CH4",About!$D$58,IF($A9="N2O",About!$D$59,1))</f>
        <v>0.67008169421109998</v>
      </c>
      <c r="AE9">
        <f>SUMIFS('EPA Export Aggregation'!AH:AH,'EPA Export Aggregation'!$A:$A,$B9,'EPA Export Aggregation'!$D:$D,$A$1)*IF($A9="CH4",About!$D$58,IF($A9="N2O",About!$D$59,1))</f>
        <v>0.74711255459759995</v>
      </c>
      <c r="AF9">
        <f>SUMIFS('EPA Export Aggregation'!AI:AI,'EPA Export Aggregation'!$A:$A,$B9,'EPA Export Aggregation'!$D:$D,$A$1)*IF($A9="CH4",About!$D$58,IF($A9="N2O",About!$D$59,1))</f>
        <v>0.72539523424389996</v>
      </c>
      <c r="AG9">
        <f>SUMIFS('EPA Export Aggregation'!AJ:AJ,'EPA Export Aggregation'!$A:$A,$B9,'EPA Export Aggregation'!$D:$D,$A$1)*IF($A9="CH4",About!$D$58,IF($A9="N2O",About!$D$59,1))</f>
        <v>0.62298644288589999</v>
      </c>
      <c r="AH9">
        <f>SUMIFS('EPA Export Aggregation'!AK:AK,'EPA Export Aggregation'!$A:$A,$B9,'EPA Export Aggregation'!$D:$D,$A$1)*IF($A9="CH4",About!$D$58,IF($A9="N2O",About!$D$59,1))</f>
        <v>0.876354411517</v>
      </c>
    </row>
    <row r="10" spans="1:34" x14ac:dyDescent="0.45">
      <c r="A10" s="413" t="s">
        <v>2216</v>
      </c>
      <c r="B10" s="414" t="s">
        <v>4239</v>
      </c>
      <c r="C10">
        <f>SUMIFS('EPA Export Aggregation'!F:F,'EPA Export Aggregation'!$A:$A,$B10,'EPA Export Aggregation'!$D:$D,$A$1)*IF($A10="CH4",About!$D$58,IF($A10="N2O",About!$D$59,1))</f>
        <v>0.48418543825080002</v>
      </c>
      <c r="D10">
        <f>SUMIFS('EPA Export Aggregation'!G:G,'EPA Export Aggregation'!$A:$A,$B10,'EPA Export Aggregation'!$D:$D,$A$1)*IF($A10="CH4",About!$D$58,IF($A10="N2O",About!$D$59,1))</f>
        <v>0.50932310646419998</v>
      </c>
      <c r="E10">
        <f>SUMIFS('EPA Export Aggregation'!H:H,'EPA Export Aggregation'!$A:$A,$B10,'EPA Export Aggregation'!$D:$D,$A$1)*IF($A10="CH4",About!$D$58,IF($A10="N2O",About!$D$59,1))</f>
        <v>0.48070739594540002</v>
      </c>
      <c r="F10">
        <f>SUMIFS('EPA Export Aggregation'!I:I,'EPA Export Aggregation'!$A:$A,$B10,'EPA Export Aggregation'!$D:$D,$A$1)*IF($A10="CH4",About!$D$58,IF($A10="N2O",About!$D$59,1))</f>
        <v>0.44423076715569998</v>
      </c>
      <c r="G10">
        <f>SUMIFS('EPA Export Aggregation'!J:J,'EPA Export Aggregation'!$A:$A,$B10,'EPA Export Aggregation'!$D:$D,$A$1)*IF($A10="CH4",About!$D$58,IF($A10="N2O",About!$D$59,1))</f>
        <v>0.45907244589390001</v>
      </c>
      <c r="H10">
        <f>SUMIFS('EPA Export Aggregation'!K:K,'EPA Export Aggregation'!$A:$A,$B10,'EPA Export Aggregation'!$D:$D,$A$1)*IF($A10="CH4",About!$D$58,IF($A10="N2O",About!$D$59,1))</f>
        <v>0.424087701436</v>
      </c>
      <c r="I10">
        <f>SUMIFS('EPA Export Aggregation'!L:L,'EPA Export Aggregation'!$A:$A,$B10,'EPA Export Aggregation'!$D:$D,$A$1)*IF($A10="CH4",About!$D$58,IF($A10="N2O",About!$D$59,1))</f>
        <v>0.3774376376552</v>
      </c>
      <c r="J10">
        <f>SUMIFS('EPA Export Aggregation'!M:M,'EPA Export Aggregation'!$A:$A,$B10,'EPA Export Aggregation'!$D:$D,$A$1)*IF($A10="CH4",About!$D$58,IF($A10="N2O",About!$D$59,1))</f>
        <v>0.37399078720680001</v>
      </c>
      <c r="K10">
        <f>SUMIFS('EPA Export Aggregation'!N:N,'EPA Export Aggregation'!$A:$A,$B10,'EPA Export Aggregation'!$D:$D,$A$1)*IF($A10="CH4",About!$D$58,IF($A10="N2O",About!$D$59,1))</f>
        <v>0.36160463070249999</v>
      </c>
      <c r="L10">
        <f>SUMIFS('EPA Export Aggregation'!O:O,'EPA Export Aggregation'!$A:$A,$B10,'EPA Export Aggregation'!$D:$D,$A$1)*IF($A10="CH4",About!$D$58,IF($A10="N2O",About!$D$59,1))</f>
        <v>2.3786873145645</v>
      </c>
      <c r="M10">
        <f>SUMIFS('EPA Export Aggregation'!P:P,'EPA Export Aggregation'!$A:$A,$B10,'EPA Export Aggregation'!$D:$D,$A$1)*IF($A10="CH4",About!$D$58,IF($A10="N2O",About!$D$59,1))</f>
        <v>0.46417730055520001</v>
      </c>
      <c r="N10">
        <f>SUMIFS('EPA Export Aggregation'!Q:Q,'EPA Export Aggregation'!$A:$A,$B10,'EPA Export Aggregation'!$D:$D,$A$1)*IF($A10="CH4",About!$D$58,IF($A10="N2O",About!$D$59,1))</f>
        <v>0.34849422626839999</v>
      </c>
      <c r="O10">
        <f>SUMIFS('EPA Export Aggregation'!R:R,'EPA Export Aggregation'!$A:$A,$B10,'EPA Export Aggregation'!$D:$D,$A$1)*IF($A10="CH4",About!$D$58,IF($A10="N2O",About!$D$59,1))</f>
        <v>0.35620844922930001</v>
      </c>
      <c r="P10">
        <f>SUMIFS('EPA Export Aggregation'!S:S,'EPA Export Aggregation'!$A:$A,$B10,'EPA Export Aggregation'!$D:$D,$A$1)*IF($A10="CH4",About!$D$58,IF($A10="N2O",About!$D$59,1))</f>
        <v>0.33898948228859999</v>
      </c>
      <c r="Q10">
        <f>SUMIFS('EPA Export Aggregation'!T:T,'EPA Export Aggregation'!$A:$A,$B10,'EPA Export Aggregation'!$D:$D,$A$1)*IF($A10="CH4",About!$D$58,IF($A10="N2O",About!$D$59,1))</f>
        <v>0.3547737612804</v>
      </c>
      <c r="R10">
        <f>SUMIFS('EPA Export Aggregation'!U:U,'EPA Export Aggregation'!$A:$A,$B10,'EPA Export Aggregation'!$D:$D,$A$1)*IF($A10="CH4",About!$D$58,IF($A10="N2O",About!$D$59,1))</f>
        <v>0.38248459414050001</v>
      </c>
      <c r="S10">
        <f>SUMIFS('EPA Export Aggregation'!V:V,'EPA Export Aggregation'!$A:$A,$B10,'EPA Export Aggregation'!$D:$D,$A$1)*IF($A10="CH4",About!$D$58,IF($A10="N2O",About!$D$59,1))</f>
        <v>0.41620820641110001</v>
      </c>
      <c r="T10">
        <f>SUMIFS('EPA Export Aggregation'!W:W,'EPA Export Aggregation'!$A:$A,$B10,'EPA Export Aggregation'!$D:$D,$A$1)*IF($A10="CH4",About!$D$58,IF($A10="N2O",About!$D$59,1))</f>
        <v>0.44288546530489997</v>
      </c>
      <c r="U10">
        <f>SUMIFS('EPA Export Aggregation'!X:X,'EPA Export Aggregation'!$A:$A,$B10,'EPA Export Aggregation'!$D:$D,$A$1)*IF($A10="CH4",About!$D$58,IF($A10="N2O",About!$D$59,1))</f>
        <v>0.42628551223860001</v>
      </c>
      <c r="V10">
        <f>SUMIFS('EPA Export Aggregation'!Y:Y,'EPA Export Aggregation'!$A:$A,$B10,'EPA Export Aggregation'!$D:$D,$A$1)*IF($A10="CH4",About!$D$58,IF($A10="N2O",About!$D$59,1))</f>
        <v>0.4363294550049</v>
      </c>
      <c r="W10">
        <f>SUMIFS('EPA Export Aggregation'!Z:Z,'EPA Export Aggregation'!$A:$A,$B10,'EPA Export Aggregation'!$D:$D,$A$1)*IF($A10="CH4",About!$D$58,IF($A10="N2O",About!$D$59,1))</f>
        <v>0.41268850240779997</v>
      </c>
      <c r="X10">
        <f>SUMIFS('EPA Export Aggregation'!AA:AA,'EPA Export Aggregation'!$A:$A,$B10,'EPA Export Aggregation'!$D:$D,$A$1)*IF($A10="CH4",About!$D$58,IF($A10="N2O",About!$D$59,1))</f>
        <v>0.53628744962740005</v>
      </c>
      <c r="Y10">
        <f>SUMIFS('EPA Export Aggregation'!AB:AB,'EPA Export Aggregation'!$A:$A,$B10,'EPA Export Aggregation'!$D:$D,$A$1)*IF($A10="CH4",About!$D$58,IF($A10="N2O",About!$D$59,1))</f>
        <v>0.65103035322769998</v>
      </c>
      <c r="Z10">
        <f>SUMIFS('EPA Export Aggregation'!AC:AC,'EPA Export Aggregation'!$A:$A,$B10,'EPA Export Aggregation'!$D:$D,$A$1)*IF($A10="CH4",About!$D$58,IF($A10="N2O",About!$D$59,1))</f>
        <v>0.92839028354779995</v>
      </c>
      <c r="AA10">
        <f>SUMIFS('EPA Export Aggregation'!AD:AD,'EPA Export Aggregation'!$A:$A,$B10,'EPA Export Aggregation'!$D:$D,$A$1)*IF($A10="CH4",About!$D$58,IF($A10="N2O",About!$D$59,1))</f>
        <v>1.1548734306056001</v>
      </c>
      <c r="AB10">
        <f>SUMIFS('EPA Export Aggregation'!AE:AE,'EPA Export Aggregation'!$A:$A,$B10,'EPA Export Aggregation'!$D:$D,$A$1)*IF($A10="CH4",About!$D$58,IF($A10="N2O",About!$D$59,1))</f>
        <v>1.2532461412385001</v>
      </c>
      <c r="AC10">
        <f>SUMIFS('EPA Export Aggregation'!AF:AF,'EPA Export Aggregation'!$A:$A,$B10,'EPA Export Aggregation'!$D:$D,$A$1)*IF($A10="CH4",About!$D$58,IF($A10="N2O",About!$D$59,1))</f>
        <v>1.3450702560278001</v>
      </c>
      <c r="AD10">
        <f>SUMIFS('EPA Export Aggregation'!AG:AG,'EPA Export Aggregation'!$A:$A,$B10,'EPA Export Aggregation'!$D:$D,$A$1)*IF($A10="CH4",About!$D$58,IF($A10="N2O",About!$D$59,1))</f>
        <v>1.4882643520965</v>
      </c>
      <c r="AE10">
        <f>SUMIFS('EPA Export Aggregation'!AH:AH,'EPA Export Aggregation'!$A:$A,$B10,'EPA Export Aggregation'!$D:$D,$A$1)*IF($A10="CH4",About!$D$58,IF($A10="N2O",About!$D$59,1))</f>
        <v>1.607808323734</v>
      </c>
      <c r="AF10">
        <f>SUMIFS('EPA Export Aggregation'!AI:AI,'EPA Export Aggregation'!$A:$A,$B10,'EPA Export Aggregation'!$D:$D,$A$1)*IF($A10="CH4",About!$D$58,IF($A10="N2O",About!$D$59,1))</f>
        <v>1.9541686723986</v>
      </c>
      <c r="AG10">
        <f>SUMIFS('EPA Export Aggregation'!AJ:AJ,'EPA Export Aggregation'!$A:$A,$B10,'EPA Export Aggregation'!$D:$D,$A$1)*IF($A10="CH4",About!$D$58,IF($A10="N2O",About!$D$59,1))</f>
        <v>2.2335164476432001</v>
      </c>
      <c r="AH10">
        <f>SUMIFS('EPA Export Aggregation'!AK:AK,'EPA Export Aggregation'!$A:$A,$B10,'EPA Export Aggregation'!$D:$D,$A$1)*IF($A10="CH4",About!$D$58,IF($A10="N2O",About!$D$59,1))</f>
        <v>2.2771773642248001</v>
      </c>
    </row>
    <row r="11" spans="1:34" x14ac:dyDescent="0.45">
      <c r="A11" s="413" t="s">
        <v>2216</v>
      </c>
      <c r="B11" s="414" t="s">
        <v>4234</v>
      </c>
      <c r="C11">
        <f>SUMIFS('EPA Export Aggregation'!F:F,'EPA Export Aggregation'!$A:$A,$B11,'EPA Export Aggregation'!$D:$D,$A$1)*IF($A11="CH4",About!$D$58,IF($A11="N2O",About!$D$59,1))</f>
        <v>0.37808329031490001</v>
      </c>
      <c r="D11">
        <f>SUMIFS('EPA Export Aggregation'!G:G,'EPA Export Aggregation'!$A:$A,$B11,'EPA Export Aggregation'!$D:$D,$A$1)*IF($A11="CH4",About!$D$58,IF($A11="N2O",About!$D$59,1))</f>
        <v>0.3104272628284</v>
      </c>
      <c r="E11">
        <f>SUMIFS('EPA Export Aggregation'!H:H,'EPA Export Aggregation'!$A:$A,$B11,'EPA Export Aggregation'!$D:$D,$A$1)*IF($A11="CH4",About!$D$58,IF($A11="N2O",About!$D$59,1))</f>
        <v>0.32427037109849999</v>
      </c>
      <c r="F11">
        <f>SUMIFS('EPA Export Aggregation'!I:I,'EPA Export Aggregation'!$A:$A,$B11,'EPA Export Aggregation'!$D:$D,$A$1)*IF($A11="CH4",About!$D$58,IF($A11="N2O",About!$D$59,1))</f>
        <v>0.53801006853269995</v>
      </c>
      <c r="G11">
        <f>SUMIFS('EPA Export Aggregation'!J:J,'EPA Export Aggregation'!$A:$A,$B11,'EPA Export Aggregation'!$D:$D,$A$1)*IF($A11="CH4",About!$D$58,IF($A11="N2O",About!$D$59,1))</f>
        <v>0.53939693305759995</v>
      </c>
      <c r="H11">
        <f>SUMIFS('EPA Export Aggregation'!K:K,'EPA Export Aggregation'!$A:$A,$B11,'EPA Export Aggregation'!$D:$D,$A$1)*IF($A11="CH4",About!$D$58,IF($A11="N2O",About!$D$59,1))</f>
        <v>0.53694585552829999</v>
      </c>
      <c r="I11">
        <f>SUMIFS('EPA Export Aggregation'!L:L,'EPA Export Aggregation'!$A:$A,$B11,'EPA Export Aggregation'!$D:$D,$A$1)*IF($A11="CH4",About!$D$58,IF($A11="N2O",About!$D$59,1))</f>
        <v>0.43581431588750003</v>
      </c>
      <c r="J11">
        <f>SUMIFS('EPA Export Aggregation'!M:M,'EPA Export Aggregation'!$A:$A,$B11,'EPA Export Aggregation'!$D:$D,$A$1)*IF($A11="CH4",About!$D$58,IF($A11="N2O",About!$D$59,1))</f>
        <v>0.42474123199000002</v>
      </c>
      <c r="K11">
        <f>SUMIFS('EPA Export Aggregation'!N:N,'EPA Export Aggregation'!$A:$A,$B11,'EPA Export Aggregation'!$D:$D,$A$1)*IF($A11="CH4",About!$D$58,IF($A11="N2O",About!$D$59,1))</f>
        <v>0.45128266962980002</v>
      </c>
      <c r="L11">
        <f>SUMIFS('EPA Export Aggregation'!O:O,'EPA Export Aggregation'!$A:$A,$B11,'EPA Export Aggregation'!$D:$D,$A$1)*IF($A11="CH4",About!$D$58,IF($A11="N2O",About!$D$59,1))</f>
        <v>0.46565372432820001</v>
      </c>
      <c r="M11">
        <f>SUMIFS('EPA Export Aggregation'!P:P,'EPA Export Aggregation'!$A:$A,$B11,'EPA Export Aggregation'!$D:$D,$A$1)*IF($A11="CH4",About!$D$58,IF($A11="N2O",About!$D$59,1))</f>
        <v>0.50936450707820002</v>
      </c>
      <c r="N11">
        <f>SUMIFS('EPA Export Aggregation'!Q:Q,'EPA Export Aggregation'!$A:$A,$B11,'EPA Export Aggregation'!$D:$D,$A$1)*IF($A11="CH4",About!$D$58,IF($A11="N2O",About!$D$59,1))</f>
        <v>0.49757130370660002</v>
      </c>
      <c r="O11">
        <f>SUMIFS('EPA Export Aggregation'!R:R,'EPA Export Aggregation'!$A:$A,$B11,'EPA Export Aggregation'!$D:$D,$A$1)*IF($A11="CH4",About!$D$58,IF($A11="N2O",About!$D$59,1))</f>
        <v>0.45905914016350002</v>
      </c>
      <c r="P11">
        <f>SUMIFS('EPA Export Aggregation'!S:S,'EPA Export Aggregation'!$A:$A,$B11,'EPA Export Aggregation'!$D:$D,$A$1)*IF($A11="CH4",About!$D$58,IF($A11="N2O",About!$D$59,1))</f>
        <v>0.4200584989301</v>
      </c>
      <c r="Q11">
        <f>SUMIFS('EPA Export Aggregation'!T:T,'EPA Export Aggregation'!$A:$A,$B11,'EPA Export Aggregation'!$D:$D,$A$1)*IF($A11="CH4",About!$D$58,IF($A11="N2O",About!$D$59,1))</f>
        <v>0.41986713115629998</v>
      </c>
      <c r="R11">
        <f>SUMIFS('EPA Export Aggregation'!U:U,'EPA Export Aggregation'!$A:$A,$B11,'EPA Export Aggregation'!$D:$D,$A$1)*IF($A11="CH4",About!$D$58,IF($A11="N2O",About!$D$59,1))</f>
        <v>0.38936496778419999</v>
      </c>
      <c r="S11">
        <f>SUMIFS('EPA Export Aggregation'!V:V,'EPA Export Aggregation'!$A:$A,$B11,'EPA Export Aggregation'!$D:$D,$A$1)*IF($A11="CH4",About!$D$58,IF($A11="N2O",About!$D$59,1))</f>
        <v>0.42731027576539998</v>
      </c>
      <c r="T11">
        <f>SUMIFS('EPA Export Aggregation'!W:W,'EPA Export Aggregation'!$A:$A,$B11,'EPA Export Aggregation'!$D:$D,$A$1)*IF($A11="CH4",About!$D$58,IF($A11="N2O",About!$D$59,1))</f>
        <v>0.4050851067988</v>
      </c>
      <c r="U11">
        <f>SUMIFS('EPA Export Aggregation'!X:X,'EPA Export Aggregation'!$A:$A,$B11,'EPA Export Aggregation'!$D:$D,$A$1)*IF($A11="CH4",About!$D$58,IF($A11="N2O",About!$D$59,1))</f>
        <v>0.62859173339980001</v>
      </c>
      <c r="V11">
        <f>SUMIFS('EPA Export Aggregation'!Y:Y,'EPA Export Aggregation'!$A:$A,$B11,'EPA Export Aggregation'!$D:$D,$A$1)*IF($A11="CH4",About!$D$58,IF($A11="N2O",About!$D$59,1))</f>
        <v>0.48487384542950002</v>
      </c>
      <c r="W11">
        <f>SUMIFS('EPA Export Aggregation'!Z:Z,'EPA Export Aggregation'!$A:$A,$B11,'EPA Export Aggregation'!$D:$D,$A$1)*IF($A11="CH4",About!$D$58,IF($A11="N2O",About!$D$59,1))</f>
        <v>0.31538487532550002</v>
      </c>
      <c r="X11">
        <f>SUMIFS('EPA Export Aggregation'!AA:AA,'EPA Export Aggregation'!$A:$A,$B11,'EPA Export Aggregation'!$D:$D,$A$1)*IF($A11="CH4",About!$D$58,IF($A11="N2O",About!$D$59,1))</f>
        <v>0.37935667695570002</v>
      </c>
      <c r="Y11">
        <f>SUMIFS('EPA Export Aggregation'!AB:AB,'EPA Export Aggregation'!$A:$A,$B11,'EPA Export Aggregation'!$D:$D,$A$1)*IF($A11="CH4",About!$D$58,IF($A11="N2O",About!$D$59,1))</f>
        <v>0.42173851206750002</v>
      </c>
      <c r="Z11">
        <f>SUMIFS('EPA Export Aggregation'!AC:AC,'EPA Export Aggregation'!$A:$A,$B11,'EPA Export Aggregation'!$D:$D,$A$1)*IF($A11="CH4",About!$D$58,IF($A11="N2O",About!$D$59,1))</f>
        <v>0.50836017557479996</v>
      </c>
      <c r="AA11">
        <f>SUMIFS('EPA Export Aggregation'!AD:AD,'EPA Export Aggregation'!$A:$A,$B11,'EPA Export Aggregation'!$D:$D,$A$1)*IF($A11="CH4",About!$D$58,IF($A11="N2O",About!$D$59,1))</f>
        <v>0.56892433819900001</v>
      </c>
      <c r="AB11">
        <f>SUMIFS('EPA Export Aggregation'!AE:AE,'EPA Export Aggregation'!$A:$A,$B11,'EPA Export Aggregation'!$D:$D,$A$1)*IF($A11="CH4",About!$D$58,IF($A11="N2O",About!$D$59,1))</f>
        <v>0.56804737006270001</v>
      </c>
      <c r="AC11">
        <f>SUMIFS('EPA Export Aggregation'!AF:AF,'EPA Export Aggregation'!$A:$A,$B11,'EPA Export Aggregation'!$D:$D,$A$1)*IF($A11="CH4",About!$D$58,IF($A11="N2O",About!$D$59,1))</f>
        <v>0.55145265799230003</v>
      </c>
      <c r="AD11">
        <f>SUMIFS('EPA Export Aggregation'!AG:AG,'EPA Export Aggregation'!$A:$A,$B11,'EPA Export Aggregation'!$D:$D,$A$1)*IF($A11="CH4",About!$D$58,IF($A11="N2O",About!$D$59,1))</f>
        <v>0.5003813246487</v>
      </c>
      <c r="AE11">
        <f>SUMIFS('EPA Export Aggregation'!AH:AH,'EPA Export Aggregation'!$A:$A,$B11,'EPA Export Aggregation'!$D:$D,$A$1)*IF($A11="CH4",About!$D$58,IF($A11="N2O",About!$D$59,1))</f>
        <v>0.51155933582890001</v>
      </c>
      <c r="AF11">
        <f>SUMIFS('EPA Export Aggregation'!AI:AI,'EPA Export Aggregation'!$A:$A,$B11,'EPA Export Aggregation'!$D:$D,$A$1)*IF($A11="CH4",About!$D$58,IF($A11="N2O",About!$D$59,1))</f>
        <v>0.62446470321879999</v>
      </c>
      <c r="AG11">
        <f>SUMIFS('EPA Export Aggregation'!AJ:AJ,'EPA Export Aggregation'!$A:$A,$B11,'EPA Export Aggregation'!$D:$D,$A$1)*IF($A11="CH4",About!$D$58,IF($A11="N2O",About!$D$59,1))</f>
        <v>0.52955028629409995</v>
      </c>
      <c r="AH11">
        <f>SUMIFS('EPA Export Aggregation'!AK:AK,'EPA Export Aggregation'!$A:$A,$B11,'EPA Export Aggregation'!$D:$D,$A$1)*IF($A11="CH4",About!$D$58,IF($A11="N2O",About!$D$59,1))</f>
        <v>0.5371738474637</v>
      </c>
    </row>
    <row r="12" spans="1:34" x14ac:dyDescent="0.45">
      <c r="A12" s="413" t="s">
        <v>2216</v>
      </c>
      <c r="B12" s="414" t="s">
        <v>4245</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0.20870928847539999</v>
      </c>
      <c r="X12">
        <f>SUMIFS('EPA Export Aggregation'!AA:AA,'EPA Export Aggregation'!$A:$A,$B12,'EPA Export Aggregation'!$D:$D,$A$1)*IF($A12="CH4",About!$D$58,IF($A12="N2O",About!$D$59,1))</f>
        <v>0.18902812061169999</v>
      </c>
      <c r="Y12">
        <f>SUMIFS('EPA Export Aggregation'!AB:AB,'EPA Export Aggregation'!$A:$A,$B12,'EPA Export Aggregation'!$D:$D,$A$1)*IF($A12="CH4",About!$D$58,IF($A12="N2O",About!$D$59,1))</f>
        <v>0.19456827662260001</v>
      </c>
      <c r="Z12">
        <f>SUMIFS('EPA Export Aggregation'!AC:AC,'EPA Export Aggregation'!$A:$A,$B12,'EPA Export Aggregation'!$D:$D,$A$1)*IF($A12="CH4",About!$D$58,IF($A12="N2O",About!$D$59,1))</f>
        <v>0.1981751483027</v>
      </c>
      <c r="AA12">
        <f>SUMIFS('EPA Export Aggregation'!AD:AD,'EPA Export Aggregation'!$A:$A,$B12,'EPA Export Aggregation'!$D:$D,$A$1)*IF($A12="CH4",About!$D$58,IF($A12="N2O",About!$D$59,1))</f>
        <v>0.1929702735561</v>
      </c>
      <c r="AB12">
        <f>SUMIFS('EPA Export Aggregation'!AE:AE,'EPA Export Aggregation'!$A:$A,$B12,'EPA Export Aggregation'!$D:$D,$A$1)*IF($A12="CH4",About!$D$58,IF($A12="N2O",About!$D$59,1))</f>
        <v>0.1889479993058</v>
      </c>
      <c r="AC12">
        <f>SUMIFS('EPA Export Aggregation'!AF:AF,'EPA Export Aggregation'!$A:$A,$B12,'EPA Export Aggregation'!$D:$D,$A$1)*IF($A12="CH4",About!$D$58,IF($A12="N2O",About!$D$59,1))</f>
        <v>0.1938593956239</v>
      </c>
      <c r="AD12">
        <f>SUMIFS('EPA Export Aggregation'!AG:AG,'EPA Export Aggregation'!$A:$A,$B12,'EPA Export Aggregation'!$D:$D,$A$1)*IF($A12="CH4",About!$D$58,IF($A12="N2O",About!$D$59,1))</f>
        <v>0.19223062515270001</v>
      </c>
      <c r="AE12">
        <f>SUMIFS('EPA Export Aggregation'!AH:AH,'EPA Export Aggregation'!$A:$A,$B12,'EPA Export Aggregation'!$D:$D,$A$1)*IF($A12="CH4",About!$D$58,IF($A12="N2O",About!$D$59,1))</f>
        <v>0.1770255108265</v>
      </c>
      <c r="AF12">
        <f>SUMIFS('EPA Export Aggregation'!AI:AI,'EPA Export Aggregation'!$A:$A,$B12,'EPA Export Aggregation'!$D:$D,$A$1)*IF($A12="CH4",About!$D$58,IF($A12="N2O",About!$D$59,1))</f>
        <v>0.16627684747599999</v>
      </c>
      <c r="AG12">
        <f>SUMIFS('EPA Export Aggregation'!AJ:AJ,'EPA Export Aggregation'!$A:$A,$B12,'EPA Export Aggregation'!$D:$D,$A$1)*IF($A12="CH4",About!$D$58,IF($A12="N2O",About!$D$59,1))</f>
        <v>0.1664171926354</v>
      </c>
      <c r="AH12">
        <f>SUMIFS('EPA Export Aggregation'!AK:AK,'EPA Export Aggregation'!$A:$A,$B12,'EPA Export Aggregation'!$D:$D,$A$1)*IF($A12="CH4",About!$D$58,IF($A12="N2O",About!$D$59,1))</f>
        <v>0.17145831888839999</v>
      </c>
    </row>
    <row r="13" spans="1:34" x14ac:dyDescent="0.45">
      <c r="A13" s="413" t="s">
        <v>2216</v>
      </c>
      <c r="B13" s="414" t="s">
        <v>4249</v>
      </c>
      <c r="C13">
        <f>SUMIFS('EPA Export Aggregation'!F:F,'EPA Export Aggregation'!$A:$A,$B13,'EPA Export Aggregation'!$D:$D,$A$1)*IF($A13="CH4",About!$D$58,IF($A13="N2O",About!$D$59,1))</f>
        <v>0.1206037820251</v>
      </c>
      <c r="D13">
        <f>SUMIFS('EPA Export Aggregation'!G:G,'EPA Export Aggregation'!$A:$A,$B13,'EPA Export Aggregation'!$D:$D,$A$1)*IF($A13="CH4",About!$D$58,IF($A13="N2O",About!$D$59,1))</f>
        <v>0.1084290469696</v>
      </c>
      <c r="E13">
        <f>SUMIFS('EPA Export Aggregation'!H:H,'EPA Export Aggregation'!$A:$A,$B13,'EPA Export Aggregation'!$D:$D,$A$1)*IF($A13="CH4",About!$D$58,IF($A13="N2O",About!$D$59,1))</f>
        <v>0.1071775152262</v>
      </c>
      <c r="F13">
        <f>SUMIFS('EPA Export Aggregation'!I:I,'EPA Export Aggregation'!$A:$A,$B13,'EPA Export Aggregation'!$D:$D,$A$1)*IF($A13="CH4",About!$D$58,IF($A13="N2O",About!$D$59,1))</f>
        <v>9.9617657246300007E-2</v>
      </c>
      <c r="G13">
        <f>SUMIFS('EPA Export Aggregation'!J:J,'EPA Export Aggregation'!$A:$A,$B13,'EPA Export Aggregation'!$D:$D,$A$1)*IF($A13="CH4",About!$D$58,IF($A13="N2O",About!$D$59,1))</f>
        <v>0.10475749936919999</v>
      </c>
      <c r="H13">
        <f>SUMIFS('EPA Export Aggregation'!K:K,'EPA Export Aggregation'!$A:$A,$B13,'EPA Export Aggregation'!$D:$D,$A$1)*IF($A13="CH4",About!$D$58,IF($A13="N2O",About!$D$59,1))</f>
        <v>0.14095085449770001</v>
      </c>
      <c r="I13">
        <f>SUMIFS('EPA Export Aggregation'!L:L,'EPA Export Aggregation'!$A:$A,$B13,'EPA Export Aggregation'!$D:$D,$A$1)*IF($A13="CH4",About!$D$58,IF($A13="N2O",About!$D$59,1))</f>
        <v>0.1521589273973</v>
      </c>
      <c r="J13">
        <f>SUMIFS('EPA Export Aggregation'!M:M,'EPA Export Aggregation'!$A:$A,$B13,'EPA Export Aggregation'!$D:$D,$A$1)*IF($A13="CH4",About!$D$58,IF($A13="N2O",About!$D$59,1))</f>
        <v>0.14636284925580001</v>
      </c>
      <c r="K13">
        <f>SUMIFS('EPA Export Aggregation'!N:N,'EPA Export Aggregation'!$A:$A,$B13,'EPA Export Aggregation'!$D:$D,$A$1)*IF($A13="CH4",About!$D$58,IF($A13="N2O",About!$D$59,1))</f>
        <v>0.14850098328469999</v>
      </c>
      <c r="L13">
        <f>SUMIFS('EPA Export Aggregation'!O:O,'EPA Export Aggregation'!$A:$A,$B13,'EPA Export Aggregation'!$D:$D,$A$1)*IF($A13="CH4",About!$D$58,IF($A13="N2O",About!$D$59,1))</f>
        <v>0.16260723903579999</v>
      </c>
      <c r="M13">
        <f>SUMIFS('EPA Export Aggregation'!P:P,'EPA Export Aggregation'!$A:$A,$B13,'EPA Export Aggregation'!$D:$D,$A$1)*IF($A13="CH4",About!$D$58,IF($A13="N2O",About!$D$59,1))</f>
        <v>0.10814298772769999</v>
      </c>
      <c r="N13">
        <f>SUMIFS('EPA Export Aggregation'!Q:Q,'EPA Export Aggregation'!$A:$A,$B13,'EPA Export Aggregation'!$D:$D,$A$1)*IF($A13="CH4",About!$D$58,IF($A13="N2O",About!$D$59,1))</f>
        <v>0.111793256976</v>
      </c>
      <c r="O13">
        <f>SUMIFS('EPA Export Aggregation'!R:R,'EPA Export Aggregation'!$A:$A,$B13,'EPA Export Aggregation'!$D:$D,$A$1)*IF($A13="CH4",About!$D$58,IF($A13="N2O",About!$D$59,1))</f>
        <v>0.1171718222033</v>
      </c>
      <c r="P13">
        <f>SUMIFS('EPA Export Aggregation'!S:S,'EPA Export Aggregation'!$A:$A,$B13,'EPA Export Aggregation'!$D:$D,$A$1)*IF($A13="CH4",About!$D$58,IF($A13="N2O",About!$D$59,1))</f>
        <v>9.0618127267699994E-2</v>
      </c>
      <c r="Q13">
        <f>SUMIFS('EPA Export Aggregation'!T:T,'EPA Export Aggregation'!$A:$A,$B13,'EPA Export Aggregation'!$D:$D,$A$1)*IF($A13="CH4",About!$D$58,IF($A13="N2O",About!$D$59,1))</f>
        <v>0.1242194922397</v>
      </c>
      <c r="R13">
        <f>SUMIFS('EPA Export Aggregation'!U:U,'EPA Export Aggregation'!$A:$A,$B13,'EPA Export Aggregation'!$D:$D,$A$1)*IF($A13="CH4",About!$D$58,IF($A13="N2O",About!$D$59,1))</f>
        <v>0.13802434650580001</v>
      </c>
      <c r="S13">
        <f>SUMIFS('EPA Export Aggregation'!V:V,'EPA Export Aggregation'!$A:$A,$B13,'EPA Export Aggregation'!$D:$D,$A$1)*IF($A13="CH4",About!$D$58,IF($A13="N2O",About!$D$59,1))</f>
        <v>0.15779029421660001</v>
      </c>
      <c r="T13">
        <f>SUMIFS('EPA Export Aggregation'!W:W,'EPA Export Aggregation'!$A:$A,$B13,'EPA Export Aggregation'!$D:$D,$A$1)*IF($A13="CH4",About!$D$58,IF($A13="N2O",About!$D$59,1))</f>
        <v>0.1445240834048</v>
      </c>
      <c r="U13">
        <f>SUMIFS('EPA Export Aggregation'!X:X,'EPA Export Aggregation'!$A:$A,$B13,'EPA Export Aggregation'!$D:$D,$A$1)*IF($A13="CH4",About!$D$58,IF($A13="N2O",About!$D$59,1))</f>
        <v>0.1226357085611</v>
      </c>
      <c r="V13">
        <f>SUMIFS('EPA Export Aggregation'!Y:Y,'EPA Export Aggregation'!$A:$A,$B13,'EPA Export Aggregation'!$D:$D,$A$1)*IF($A13="CH4",About!$D$58,IF($A13="N2O",About!$D$59,1))</f>
        <v>0.15777376014870001</v>
      </c>
      <c r="W13">
        <f>SUMIFS('EPA Export Aggregation'!Z:Z,'EPA Export Aggregation'!$A:$A,$B13,'EPA Export Aggregation'!$D:$D,$A$1)*IF($A13="CH4",About!$D$58,IF($A13="N2O",About!$D$59,1))</f>
        <v>0.19271849346940001</v>
      </c>
      <c r="X13">
        <f>SUMIFS('EPA Export Aggregation'!AA:AA,'EPA Export Aggregation'!$A:$A,$B13,'EPA Export Aggregation'!$D:$D,$A$1)*IF($A13="CH4",About!$D$58,IF($A13="N2O",About!$D$59,1))</f>
        <v>0.17571695848900001</v>
      </c>
      <c r="Y13">
        <f>SUMIFS('EPA Export Aggregation'!AB:AB,'EPA Export Aggregation'!$A:$A,$B13,'EPA Export Aggregation'!$D:$D,$A$1)*IF($A13="CH4",About!$D$58,IF($A13="N2O",About!$D$59,1))</f>
        <v>0.16084549241669999</v>
      </c>
      <c r="Z13">
        <f>SUMIFS('EPA Export Aggregation'!AC:AC,'EPA Export Aggregation'!$A:$A,$B13,'EPA Export Aggregation'!$D:$D,$A$1)*IF($A13="CH4",About!$D$58,IF($A13="N2O",About!$D$59,1))</f>
        <v>0.1953752221892</v>
      </c>
      <c r="AA13">
        <f>SUMIFS('EPA Export Aggregation'!AD:AD,'EPA Export Aggregation'!$A:$A,$B13,'EPA Export Aggregation'!$D:$D,$A$1)*IF($A13="CH4",About!$D$58,IF($A13="N2O",About!$D$59,1))</f>
        <v>0.22458454937710001</v>
      </c>
      <c r="AB13">
        <f>SUMIFS('EPA Export Aggregation'!AE:AE,'EPA Export Aggregation'!$A:$A,$B13,'EPA Export Aggregation'!$D:$D,$A$1)*IF($A13="CH4",About!$D$58,IF($A13="N2O",About!$D$59,1))</f>
        <v>0.21560419151099999</v>
      </c>
      <c r="AC13">
        <f>SUMIFS('EPA Export Aggregation'!AF:AF,'EPA Export Aggregation'!$A:$A,$B13,'EPA Export Aggregation'!$D:$D,$A$1)*IF($A13="CH4",About!$D$58,IF($A13="N2O",About!$D$59,1))</f>
        <v>0.1910499714999</v>
      </c>
      <c r="AD13">
        <f>SUMIFS('EPA Export Aggregation'!AG:AG,'EPA Export Aggregation'!$A:$A,$B13,'EPA Export Aggregation'!$D:$D,$A$1)*IF($A13="CH4",About!$D$58,IF($A13="N2O",About!$D$59,1))</f>
        <v>0.1738658249908</v>
      </c>
      <c r="AE13">
        <f>SUMIFS('EPA Export Aggregation'!AH:AH,'EPA Export Aggregation'!$A:$A,$B13,'EPA Export Aggregation'!$D:$D,$A$1)*IF($A13="CH4",About!$D$58,IF($A13="N2O",About!$D$59,1))</f>
        <v>0.12925528781490001</v>
      </c>
      <c r="AF13">
        <f>SUMIFS('EPA Export Aggregation'!AI:AI,'EPA Export Aggregation'!$A:$A,$B13,'EPA Export Aggregation'!$D:$D,$A$1)*IF($A13="CH4",About!$D$58,IF($A13="N2O",About!$D$59,1))</f>
        <v>0.147794272156</v>
      </c>
      <c r="AG13">
        <f>SUMIFS('EPA Export Aggregation'!AJ:AJ,'EPA Export Aggregation'!$A:$A,$B13,'EPA Export Aggregation'!$D:$D,$A$1)*IF($A13="CH4",About!$D$58,IF($A13="N2O",About!$D$59,1))</f>
        <v>0.14766542444139999</v>
      </c>
      <c r="AH13">
        <f>SUMIFS('EPA Export Aggregation'!AK:AK,'EPA Export Aggregation'!$A:$A,$B13,'EPA Export Aggregation'!$D:$D,$A$1)*IF($A13="CH4",About!$D$58,IF($A13="N2O",About!$D$59,1))</f>
        <v>0.13972086034110001</v>
      </c>
    </row>
    <row r="14" spans="1:34" x14ac:dyDescent="0.4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1.4741148207999999E-3</v>
      </c>
      <c r="AF14">
        <f>SUMIFS('EPA Export Aggregation'!AI:AI,'EPA Export Aggregation'!$A:$A,$B14,'EPA Export Aggregation'!$D:$D,$A$1)*IF($A14="CH4",About!$D$58,IF($A14="N2O",About!$D$59,1))</f>
        <v>9.1030737065000006E-3</v>
      </c>
      <c r="AG14">
        <f>SUMIFS('EPA Export Aggregation'!AJ:AJ,'EPA Export Aggregation'!$A:$A,$B14,'EPA Export Aggregation'!$D:$D,$A$1)*IF($A14="CH4",About!$D$58,IF($A14="N2O",About!$D$59,1))</f>
        <v>4.1324856248999998E-3</v>
      </c>
      <c r="AH14">
        <f>SUMIFS('EPA Export Aggregation'!AK:AK,'EPA Export Aggregation'!$A:$A,$B14,'EPA Export Aggregation'!$D:$D,$A$1)*IF($A14="CH4",About!$D$58,IF($A14="N2O",About!$D$59,1))</f>
        <v>5.0568530476000004E-3</v>
      </c>
    </row>
    <row r="15" spans="1:34" x14ac:dyDescent="0.4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2216</v>
      </c>
      <c r="B16" s="414" t="s">
        <v>4253</v>
      </c>
      <c r="C16">
        <f>SUMIFS('EPA Export Aggregation'!F:F,'EPA Export Aggregation'!$A:$A,$B16,'EPA Export Aggregation'!$D:$D,$A$1)*IF($A16="CH4",About!$D$58,IF($A16="N2O",About!$D$59,1))</f>
        <v>1.0408427715600001E-2</v>
      </c>
      <c r="D16">
        <f>SUMIFS('EPA Export Aggregation'!G:G,'EPA Export Aggregation'!$A:$A,$B16,'EPA Export Aggregation'!$D:$D,$A$1)*IF($A16="CH4",About!$D$58,IF($A16="N2O",About!$D$59,1))</f>
        <v>1.02890429295E-2</v>
      </c>
      <c r="E16">
        <f>SUMIFS('EPA Export Aggregation'!H:H,'EPA Export Aggregation'!$A:$A,$B16,'EPA Export Aggregation'!$D:$D,$A$1)*IF($A16="CH4",About!$D$58,IF($A16="N2O",About!$D$59,1))</f>
        <v>1.01463922567E-2</v>
      </c>
      <c r="F16">
        <f>SUMIFS('EPA Export Aggregation'!I:I,'EPA Export Aggregation'!$A:$A,$B16,'EPA Export Aggregation'!$D:$D,$A$1)*IF($A16="CH4",About!$D$58,IF($A16="N2O",About!$D$59,1))</f>
        <v>1.0124654844899999E-2</v>
      </c>
      <c r="G16">
        <f>SUMIFS('EPA Export Aggregation'!J:J,'EPA Export Aggregation'!$A:$A,$B16,'EPA Export Aggregation'!$D:$D,$A$1)*IF($A16="CH4",About!$D$58,IF($A16="N2O",About!$D$59,1))</f>
        <v>1.00622630721E-2</v>
      </c>
      <c r="H16">
        <f>SUMIFS('EPA Export Aggregation'!K:K,'EPA Export Aggregation'!$A:$A,$B16,'EPA Export Aggregation'!$D:$D,$A$1)*IF($A16="CH4",About!$D$58,IF($A16="N2O",About!$D$59,1))</f>
        <v>9.9680450794000005E-3</v>
      </c>
      <c r="I16">
        <f>SUMIFS('EPA Export Aggregation'!L:L,'EPA Export Aggregation'!$A:$A,$B16,'EPA Export Aggregation'!$D:$D,$A$1)*IF($A16="CH4",About!$D$58,IF($A16="N2O",About!$D$59,1))</f>
        <v>9.9046918415999999E-3</v>
      </c>
      <c r="J16">
        <f>SUMIFS('EPA Export Aggregation'!M:M,'EPA Export Aggregation'!$A:$A,$B16,'EPA Export Aggregation'!$D:$D,$A$1)*IF($A16="CH4",About!$D$58,IF($A16="N2O",About!$D$59,1))</f>
        <v>9.7557798104999996E-3</v>
      </c>
      <c r="K16">
        <f>SUMIFS('EPA Export Aggregation'!N:N,'EPA Export Aggregation'!$A:$A,$B16,'EPA Export Aggregation'!$D:$D,$A$1)*IF($A16="CH4",About!$D$58,IF($A16="N2O",About!$D$59,1))</f>
        <v>9.6054206276999995E-3</v>
      </c>
      <c r="L16">
        <f>SUMIFS('EPA Export Aggregation'!O:O,'EPA Export Aggregation'!$A:$A,$B16,'EPA Export Aggregation'!$D:$D,$A$1)*IF($A16="CH4",About!$D$58,IF($A16="N2O",About!$D$59,1))</f>
        <v>9.4629090511999994E-3</v>
      </c>
      <c r="M16">
        <f>SUMIFS('EPA Export Aggregation'!P:P,'EPA Export Aggregation'!$A:$A,$B16,'EPA Export Aggregation'!$D:$D,$A$1)*IF($A16="CH4",About!$D$58,IF($A16="N2O",About!$D$59,1))</f>
        <v>9.3258687082999996E-3</v>
      </c>
      <c r="N16">
        <f>SUMIFS('EPA Export Aggregation'!Q:Q,'EPA Export Aggregation'!$A:$A,$B16,'EPA Export Aggregation'!$D:$D,$A$1)*IF($A16="CH4",About!$D$58,IF($A16="N2O",About!$D$59,1))</f>
        <v>5.5662658213000002E-3</v>
      </c>
      <c r="O16">
        <f>SUMIFS('EPA Export Aggregation'!R:R,'EPA Export Aggregation'!$A:$A,$B16,'EPA Export Aggregation'!$D:$D,$A$1)*IF($A16="CH4",About!$D$58,IF($A16="N2O",About!$D$59,1))</f>
        <v>6.4784855934000001E-3</v>
      </c>
      <c r="P16">
        <f>SUMIFS('EPA Export Aggregation'!S:S,'EPA Export Aggregation'!$A:$A,$B16,'EPA Export Aggregation'!$D:$D,$A$1)*IF($A16="CH4",About!$D$58,IF($A16="N2O",About!$D$59,1))</f>
        <v>8.4031711385000006E-3</v>
      </c>
      <c r="Q16">
        <f>SUMIFS('EPA Export Aggregation'!T:T,'EPA Export Aggregation'!$A:$A,$B16,'EPA Export Aggregation'!$D:$D,$A$1)*IF($A16="CH4",About!$D$58,IF($A16="N2O",About!$D$59,1))</f>
        <v>7.7015355649999997E-3</v>
      </c>
      <c r="R16">
        <f>SUMIFS('EPA Export Aggregation'!U:U,'EPA Export Aggregation'!$A:$A,$B16,'EPA Export Aggregation'!$D:$D,$A$1)*IF($A16="CH4",About!$D$58,IF($A16="N2O",About!$D$59,1))</f>
        <v>8.3502951617999994E-3</v>
      </c>
      <c r="S16">
        <f>SUMIFS('EPA Export Aggregation'!V:V,'EPA Export Aggregation'!$A:$A,$B16,'EPA Export Aggregation'!$D:$D,$A$1)*IF($A16="CH4",About!$D$58,IF($A16="N2O",About!$D$59,1))</f>
        <v>1.06211263695E-2</v>
      </c>
      <c r="T16">
        <f>SUMIFS('EPA Export Aggregation'!W:W,'EPA Export Aggregation'!$A:$A,$B16,'EPA Export Aggregation'!$D:$D,$A$1)*IF($A16="CH4",About!$D$58,IF($A16="N2O",About!$D$59,1))</f>
        <v>1.15407232798E-2</v>
      </c>
      <c r="U16">
        <f>SUMIFS('EPA Export Aggregation'!X:X,'EPA Export Aggregation'!$A:$A,$B16,'EPA Export Aggregation'!$D:$D,$A$1)*IF($A16="CH4",About!$D$58,IF($A16="N2O",About!$D$59,1))</f>
        <v>1.09470731715E-2</v>
      </c>
      <c r="V16">
        <f>SUMIFS('EPA Export Aggregation'!Y:Y,'EPA Export Aggregation'!$A:$A,$B16,'EPA Export Aggregation'!$D:$D,$A$1)*IF($A16="CH4",About!$D$58,IF($A16="N2O",About!$D$59,1))</f>
        <v>1.0667015032900001E-2</v>
      </c>
      <c r="W16">
        <f>SUMIFS('EPA Export Aggregation'!Z:Z,'EPA Export Aggregation'!$A:$A,$B16,'EPA Export Aggregation'!$D:$D,$A$1)*IF($A16="CH4",About!$D$58,IF($A16="N2O",About!$D$59,1))</f>
        <v>2.6179229197100001E-2</v>
      </c>
      <c r="X16">
        <f>SUMIFS('EPA Export Aggregation'!AA:AA,'EPA Export Aggregation'!$A:$A,$B16,'EPA Export Aggregation'!$D:$D,$A$1)*IF($A16="CH4",About!$D$58,IF($A16="N2O",About!$D$59,1))</f>
        <v>2.4015699982899999E-2</v>
      </c>
      <c r="Y16">
        <f>SUMIFS('EPA Export Aggregation'!AB:AB,'EPA Export Aggregation'!$A:$A,$B16,'EPA Export Aggregation'!$D:$D,$A$1)*IF($A16="CH4",About!$D$58,IF($A16="N2O",About!$D$59,1))</f>
        <v>2.3483482618900001E-2</v>
      </c>
      <c r="Z16">
        <f>SUMIFS('EPA Export Aggregation'!AC:AC,'EPA Export Aggregation'!$A:$A,$B16,'EPA Export Aggregation'!$D:$D,$A$1)*IF($A16="CH4",About!$D$58,IF($A16="N2O",About!$D$59,1))</f>
        <v>2.4268858962600001E-2</v>
      </c>
      <c r="AA16">
        <f>SUMIFS('EPA Export Aggregation'!AD:AD,'EPA Export Aggregation'!$A:$A,$B16,'EPA Export Aggregation'!$D:$D,$A$1)*IF($A16="CH4",About!$D$58,IF($A16="N2O",About!$D$59,1))</f>
        <v>2.56725928891E-2</v>
      </c>
      <c r="AB16">
        <f>SUMIFS('EPA Export Aggregation'!AE:AE,'EPA Export Aggregation'!$A:$A,$B16,'EPA Export Aggregation'!$D:$D,$A$1)*IF($A16="CH4",About!$D$58,IF($A16="N2O",About!$D$59,1))</f>
        <v>2.8053910337900001E-2</v>
      </c>
      <c r="AC16">
        <f>SUMIFS('EPA Export Aggregation'!AF:AF,'EPA Export Aggregation'!$A:$A,$B16,'EPA Export Aggregation'!$D:$D,$A$1)*IF($A16="CH4",About!$D$58,IF($A16="N2O",About!$D$59,1))</f>
        <v>2.6012908585200001E-2</v>
      </c>
      <c r="AD16">
        <f>SUMIFS('EPA Export Aggregation'!AG:AG,'EPA Export Aggregation'!$A:$A,$B16,'EPA Export Aggregation'!$D:$D,$A$1)*IF($A16="CH4",About!$D$58,IF($A16="N2O",About!$D$59,1))</f>
        <v>2.5331313012299999E-2</v>
      </c>
      <c r="AE16">
        <f>SUMIFS('EPA Export Aggregation'!AH:AH,'EPA Export Aggregation'!$A:$A,$B16,'EPA Export Aggregation'!$D:$D,$A$1)*IF($A16="CH4",About!$D$58,IF($A16="N2O",About!$D$59,1))</f>
        <v>2.2573862569599999E-2</v>
      </c>
      <c r="AF16">
        <f>SUMIFS('EPA Export Aggregation'!AI:AI,'EPA Export Aggregation'!$A:$A,$B16,'EPA Export Aggregation'!$D:$D,$A$1)*IF($A16="CH4",About!$D$58,IF($A16="N2O",About!$D$59,1))</f>
        <v>2.6342156321199999E-2</v>
      </c>
      <c r="AG16">
        <f>SUMIFS('EPA Export Aggregation'!AJ:AJ,'EPA Export Aggregation'!$A:$A,$B16,'EPA Export Aggregation'!$D:$D,$A$1)*IF($A16="CH4",About!$D$58,IF($A16="N2O",About!$D$59,1))</f>
        <v>2.6540712605299999E-2</v>
      </c>
      <c r="AH16">
        <f>SUMIFS('EPA Export Aggregation'!AK:AK,'EPA Export Aggregation'!$A:$A,$B16,'EPA Export Aggregation'!$D:$D,$A$1)*IF($A16="CH4",About!$D$58,IF($A16="N2O",About!$D$59,1))</f>
        <v>2.6516152794399998E-2</v>
      </c>
    </row>
    <row r="17" spans="1:34" x14ac:dyDescent="0.45">
      <c r="A17" s="413" t="s">
        <v>2216</v>
      </c>
      <c r="B17" s="414" t="s">
        <v>4247</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2216</v>
      </c>
      <c r="B19" s="414" t="s">
        <v>4265</v>
      </c>
      <c r="C19" s="415">
        <f>SUMIFS('EPA Export Aggregation'!F:F,'EPA Export Aggregation'!$A:$A,$B19,'EPA Export Aggregation'!$D:$D,$A$1)*IF($A19="CH4",About!$D$58,IF($A19="N2O",About!$D$59,1))</f>
        <v>0.17948438428890001</v>
      </c>
      <c r="D19" s="415">
        <f>SUMIFS('EPA Export Aggregation'!G:G,'EPA Export Aggregation'!$A:$A,$B19,'EPA Export Aggregation'!$D:$D,$A$1)*IF($A19="CH4",About!$D$58,IF($A19="N2O",About!$D$59,1))</f>
        <v>0.23874222063059999</v>
      </c>
      <c r="E19" s="415">
        <f>SUMIFS('EPA Export Aggregation'!H:H,'EPA Export Aggregation'!$A:$A,$B19,'EPA Export Aggregation'!$D:$D,$A$1)*IF($A19="CH4",About!$D$58,IF($A19="N2O",About!$D$59,1))</f>
        <v>0.26887926681239999</v>
      </c>
      <c r="F19" s="415">
        <f>SUMIFS('EPA Export Aggregation'!I:I,'EPA Export Aggregation'!$A:$A,$B19,'EPA Export Aggregation'!$D:$D,$A$1)*IF($A19="CH4",About!$D$58,IF($A19="N2O",About!$D$59,1))</f>
        <v>0.29353220361159998</v>
      </c>
      <c r="G19" s="415">
        <f>SUMIFS('EPA Export Aggregation'!J:J,'EPA Export Aggregation'!$A:$A,$B19,'EPA Export Aggregation'!$D:$D,$A$1)*IF($A19="CH4",About!$D$58,IF($A19="N2O",About!$D$59,1))</f>
        <v>0.29214655502300002</v>
      </c>
      <c r="H19" s="415">
        <f>SUMIFS('EPA Export Aggregation'!K:K,'EPA Export Aggregation'!$A:$A,$B19,'EPA Export Aggregation'!$D:$D,$A$1)*IF($A19="CH4",About!$D$58,IF($A19="N2O",About!$D$59,1))</f>
        <v>0.29074289164700001</v>
      </c>
      <c r="I19" s="415">
        <f>SUMIFS('EPA Export Aggregation'!L:L,'EPA Export Aggregation'!$A:$A,$B19,'EPA Export Aggregation'!$D:$D,$A$1)*IF($A19="CH4",About!$D$58,IF($A19="N2O",About!$D$59,1))</f>
        <v>0.28761932040650001</v>
      </c>
      <c r="J19" s="415">
        <f>SUMIFS('EPA Export Aggregation'!M:M,'EPA Export Aggregation'!$A:$A,$B19,'EPA Export Aggregation'!$D:$D,$A$1)*IF($A19="CH4",About!$D$58,IF($A19="N2O",About!$D$59,1))</f>
        <v>0.28449466485559999</v>
      </c>
      <c r="K19" s="415">
        <f>SUMIFS('EPA Export Aggregation'!N:N,'EPA Export Aggregation'!$A:$A,$B19,'EPA Export Aggregation'!$D:$D,$A$1)*IF($A19="CH4",About!$D$58,IF($A19="N2O",About!$D$59,1))</f>
        <v>0.28642377672239999</v>
      </c>
      <c r="L19" s="415">
        <f>SUMIFS('EPA Export Aggregation'!O:O,'EPA Export Aggregation'!$A:$A,$B19,'EPA Export Aggregation'!$D:$D,$A$1)*IF($A19="CH4",About!$D$58,IF($A19="N2O",About!$D$59,1))</f>
        <v>0.2614817107497</v>
      </c>
      <c r="M19" s="415">
        <f>SUMIFS('EPA Export Aggregation'!P:P,'EPA Export Aggregation'!$A:$A,$B19,'EPA Export Aggregation'!$D:$D,$A$1)*IF($A19="CH4",About!$D$58,IF($A19="N2O",About!$D$59,1))</f>
        <v>0.27880319303540002</v>
      </c>
      <c r="N19" s="415">
        <f>SUMIFS('EPA Export Aggregation'!Q:Q,'EPA Export Aggregation'!$A:$A,$B19,'EPA Export Aggregation'!$D:$D,$A$1)*IF($A19="CH4",About!$D$58,IF($A19="N2O",About!$D$59,1))</f>
        <v>0.28168670117130001</v>
      </c>
      <c r="O19" s="415">
        <f>SUMIFS('EPA Export Aggregation'!R:R,'EPA Export Aggregation'!$A:$A,$B19,'EPA Export Aggregation'!$D:$D,$A$1)*IF($A19="CH4",About!$D$58,IF($A19="N2O",About!$D$59,1))</f>
        <v>0.28873568000909999</v>
      </c>
      <c r="P19" s="415">
        <f>SUMIFS('EPA Export Aggregation'!S:S,'EPA Export Aggregation'!$A:$A,$B19,'EPA Export Aggregation'!$D:$D,$A$1)*IF($A19="CH4",About!$D$58,IF($A19="N2O",About!$D$59,1))</f>
        <v>0.29508187115250001</v>
      </c>
      <c r="Q19" s="415">
        <f>SUMIFS('EPA Export Aggregation'!T:T,'EPA Export Aggregation'!$A:$A,$B19,'EPA Export Aggregation'!$D:$D,$A$1)*IF($A19="CH4",About!$D$58,IF($A19="N2O",About!$D$59,1))</f>
        <v>0.26961564060249998</v>
      </c>
      <c r="R19" s="415">
        <f>SUMIFS('EPA Export Aggregation'!U:U,'EPA Export Aggregation'!$A:$A,$B19,'EPA Export Aggregation'!$D:$D,$A$1)*IF($A19="CH4",About!$D$58,IF($A19="N2O",About!$D$59,1))</f>
        <v>0.27712143766109998</v>
      </c>
      <c r="S19" s="415">
        <f>SUMIFS('EPA Export Aggregation'!V:V,'EPA Export Aggregation'!$A:$A,$B19,'EPA Export Aggregation'!$D:$D,$A$1)*IF($A19="CH4",About!$D$58,IF($A19="N2O",About!$D$59,1))</f>
        <v>0.26047535533589999</v>
      </c>
      <c r="T19" s="415">
        <f>SUMIFS('EPA Export Aggregation'!W:W,'EPA Export Aggregation'!$A:$A,$B19,'EPA Export Aggregation'!$D:$D,$A$1)*IF($A19="CH4",About!$D$58,IF($A19="N2O",About!$D$59,1))</f>
        <v>0.2753003967405</v>
      </c>
      <c r="U19" s="415">
        <f>SUMIFS('EPA Export Aggregation'!X:X,'EPA Export Aggregation'!$A:$A,$B19,'EPA Export Aggregation'!$D:$D,$A$1)*IF($A19="CH4",About!$D$58,IF($A19="N2O",About!$D$59,1))</f>
        <v>0.27551391807440001</v>
      </c>
      <c r="V19" s="415">
        <f>SUMIFS('EPA Export Aggregation'!Y:Y,'EPA Export Aggregation'!$A:$A,$B19,'EPA Export Aggregation'!$D:$D,$A$1)*IF($A19="CH4",About!$D$58,IF($A19="N2O",About!$D$59,1))</f>
        <v>0.1758498361021</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2216</v>
      </c>
      <c r="B20" s="414" t="s">
        <v>4232</v>
      </c>
      <c r="C20">
        <f>SUMIFS('EPA Export Aggregation'!F:F,'EPA Export Aggregation'!$A:$A,$B20,'EPA Export Aggregation'!$D:$D,$A$1)*IF($A20="CH4",About!$D$58,IF($A20="N2O",About!$D$59,1))</f>
        <v>2.3010680252897</v>
      </c>
      <c r="D20">
        <f>SUMIFS('EPA Export Aggregation'!G:G,'EPA Export Aggregation'!$A:$A,$B20,'EPA Export Aggregation'!$D:$D,$A$1)*IF($A20="CH4",About!$D$58,IF($A20="N2O",About!$D$59,1))</f>
        <v>2.1213804870268</v>
      </c>
      <c r="E20">
        <f>SUMIFS('EPA Export Aggregation'!H:H,'EPA Export Aggregation'!$A:$A,$B20,'EPA Export Aggregation'!$D:$D,$A$1)*IF($A20="CH4",About!$D$58,IF($A20="N2O",About!$D$59,1))</f>
        <v>2.0773566513903998</v>
      </c>
      <c r="F20">
        <f>SUMIFS('EPA Export Aggregation'!I:I,'EPA Export Aggregation'!$A:$A,$B20,'EPA Export Aggregation'!$D:$D,$A$1)*IF($A20="CH4",About!$D$58,IF($A20="N2O",About!$D$59,1))</f>
        <v>1.9755996834169001</v>
      </c>
      <c r="G20">
        <f>SUMIFS('EPA Export Aggregation'!J:J,'EPA Export Aggregation'!$A:$A,$B20,'EPA Export Aggregation'!$D:$D,$A$1)*IF($A20="CH4",About!$D$58,IF($A20="N2O",About!$D$59,1))</f>
        <v>2.1046665814277001</v>
      </c>
      <c r="H20">
        <f>SUMIFS('EPA Export Aggregation'!K:K,'EPA Export Aggregation'!$A:$A,$B20,'EPA Export Aggregation'!$D:$D,$A$1)*IF($A20="CH4",About!$D$58,IF($A20="N2O",About!$D$59,1))</f>
        <v>2.1837735205227</v>
      </c>
      <c r="I20">
        <f>SUMIFS('EPA Export Aggregation'!L:L,'EPA Export Aggregation'!$A:$A,$B20,'EPA Export Aggregation'!$D:$D,$A$1)*IF($A20="CH4",About!$D$58,IF($A20="N2O",About!$D$59,1))</f>
        <v>2.1010327882903002</v>
      </c>
      <c r="J20">
        <f>SUMIFS('EPA Export Aggregation'!M:M,'EPA Export Aggregation'!$A:$A,$B20,'EPA Export Aggregation'!$D:$D,$A$1)*IF($A20="CH4",About!$D$58,IF($A20="N2O",About!$D$59,1))</f>
        <v>2.0245791064533001</v>
      </c>
      <c r="K20">
        <f>SUMIFS('EPA Export Aggregation'!N:N,'EPA Export Aggregation'!$A:$A,$B20,'EPA Export Aggregation'!$D:$D,$A$1)*IF($A20="CH4",About!$D$58,IF($A20="N2O",About!$D$59,1))</f>
        <v>1.9228395758476</v>
      </c>
      <c r="L20">
        <f>SUMIFS('EPA Export Aggregation'!O:O,'EPA Export Aggregation'!$A:$A,$B20,'EPA Export Aggregation'!$D:$D,$A$1)*IF($A20="CH4",About!$D$58,IF($A20="N2O",About!$D$59,1))</f>
        <v>1.5642175434301</v>
      </c>
      <c r="M20">
        <f>SUMIFS('EPA Export Aggregation'!P:P,'EPA Export Aggregation'!$A:$A,$B20,'EPA Export Aggregation'!$D:$D,$A$1)*IF($A20="CH4",About!$D$58,IF($A20="N2O",About!$D$59,1))</f>
        <v>1.3320297613556</v>
      </c>
      <c r="N20">
        <f>SUMIFS('EPA Export Aggregation'!Q:Q,'EPA Export Aggregation'!$A:$A,$B20,'EPA Export Aggregation'!$D:$D,$A$1)*IF($A20="CH4",About!$D$58,IF($A20="N2O",About!$D$59,1))</f>
        <v>0.84551939927450004</v>
      </c>
      <c r="O20">
        <f>SUMIFS('EPA Export Aggregation'!R:R,'EPA Export Aggregation'!$A:$A,$B20,'EPA Export Aggregation'!$D:$D,$A$1)*IF($A20="CH4",About!$D$58,IF($A20="N2O",About!$D$59,1))</f>
        <v>0.2430928231891</v>
      </c>
      <c r="P20">
        <f>SUMIFS('EPA Export Aggregation'!S:S,'EPA Export Aggregation'!$A:$A,$B20,'EPA Export Aggregation'!$D:$D,$A$1)*IF($A20="CH4",About!$D$58,IF($A20="N2O",About!$D$59,1))</f>
        <v>0.2718372680201</v>
      </c>
      <c r="Q20">
        <f>SUMIFS('EPA Export Aggregation'!T:T,'EPA Export Aggregation'!$A:$A,$B20,'EPA Export Aggregation'!$D:$D,$A$1)*IF($A20="CH4",About!$D$58,IF($A20="N2O",About!$D$59,1))</f>
        <v>0.25740820298779998</v>
      </c>
      <c r="R20">
        <f>SUMIFS('EPA Export Aggregation'!U:U,'EPA Export Aggregation'!$A:$A,$B20,'EPA Export Aggregation'!$D:$D,$A$1)*IF($A20="CH4",About!$D$58,IF($A20="N2O",About!$D$59,1))</f>
        <v>0.27278457579620002</v>
      </c>
      <c r="S20">
        <f>SUMIFS('EPA Export Aggregation'!V:V,'EPA Export Aggregation'!$A:$A,$B20,'EPA Export Aggregation'!$D:$D,$A$1)*IF($A20="CH4",About!$D$58,IF($A20="N2O",About!$D$59,1))</f>
        <v>0.27625436494150002</v>
      </c>
      <c r="T20">
        <f>SUMIFS('EPA Export Aggregation'!W:W,'EPA Export Aggregation'!$A:$A,$B20,'EPA Export Aggregation'!$D:$D,$A$1)*IF($A20="CH4",About!$D$58,IF($A20="N2O",About!$D$59,1))</f>
        <v>0.37495033590350002</v>
      </c>
      <c r="U20">
        <f>SUMIFS('EPA Export Aggregation'!X:X,'EPA Export Aggregation'!$A:$A,$B20,'EPA Export Aggregation'!$D:$D,$A$1)*IF($A20="CH4",About!$D$58,IF($A20="N2O",About!$D$59,1))</f>
        <v>0.39388824843370002</v>
      </c>
      <c r="V20">
        <f>SUMIFS('EPA Export Aggregation'!Y:Y,'EPA Export Aggregation'!$A:$A,$B20,'EPA Export Aggregation'!$D:$D,$A$1)*IF($A20="CH4",About!$D$58,IF($A20="N2O",About!$D$59,1))</f>
        <v>0.2238416336064</v>
      </c>
      <c r="W20">
        <f>SUMIFS('EPA Export Aggregation'!Z:Z,'EPA Export Aggregation'!$A:$A,$B20,'EPA Export Aggregation'!$D:$D,$A$1)*IF($A20="CH4",About!$D$58,IF($A20="N2O",About!$D$59,1))</f>
        <v>0.27938292056750003</v>
      </c>
      <c r="X20">
        <f>SUMIFS('EPA Export Aggregation'!AA:AA,'EPA Export Aggregation'!$A:$A,$B20,'EPA Export Aggregation'!$D:$D,$A$1)*IF($A20="CH4",About!$D$58,IF($A20="N2O",About!$D$59,1))</f>
        <v>0.23463826489180001</v>
      </c>
      <c r="Y20">
        <f>SUMIFS('EPA Export Aggregation'!AB:AB,'EPA Export Aggregation'!$A:$A,$B20,'EPA Export Aggregation'!$D:$D,$A$1)*IF($A20="CH4",About!$D$58,IF($A20="N2O",About!$D$59,1))</f>
        <v>0.10317822506130001</v>
      </c>
      <c r="Z20">
        <f>SUMIFS('EPA Export Aggregation'!AC:AC,'EPA Export Aggregation'!$A:$A,$B20,'EPA Export Aggregation'!$D:$D,$A$1)*IF($A20="CH4",About!$D$58,IF($A20="N2O",About!$D$59,1))</f>
        <v>0.13048576548220001</v>
      </c>
      <c r="AA20">
        <f>SUMIFS('EPA Export Aggregation'!AD:AD,'EPA Export Aggregation'!$A:$A,$B20,'EPA Export Aggregation'!$D:$D,$A$1)*IF($A20="CH4",About!$D$58,IF($A20="N2O",About!$D$59,1))</f>
        <v>0.13998964081420001</v>
      </c>
      <c r="AB20">
        <f>SUMIFS('EPA Export Aggregation'!AE:AE,'EPA Export Aggregation'!$A:$A,$B20,'EPA Export Aggregation'!$D:$D,$A$1)*IF($A20="CH4",About!$D$58,IF($A20="N2O",About!$D$59,1))</f>
        <v>0.1587542471284</v>
      </c>
      <c r="AC20">
        <f>SUMIFS('EPA Export Aggregation'!AF:AF,'EPA Export Aggregation'!$A:$A,$B20,'EPA Export Aggregation'!$D:$D,$A$1)*IF($A20="CH4",About!$D$58,IF($A20="N2O",About!$D$59,1))</f>
        <v>0.1000313801599</v>
      </c>
      <c r="AD20">
        <f>SUMIFS('EPA Export Aggregation'!AG:AG,'EPA Export Aggregation'!$A:$A,$B20,'EPA Export Aggregation'!$D:$D,$A$1)*IF($A20="CH4",About!$D$58,IF($A20="N2O",About!$D$59,1))</f>
        <v>7.0428204079099999E-2</v>
      </c>
      <c r="AE20">
        <f>SUMIFS('EPA Export Aggregation'!AH:AH,'EPA Export Aggregation'!$A:$A,$B20,'EPA Export Aggregation'!$D:$D,$A$1)*IF($A20="CH4",About!$D$58,IF($A20="N2O",About!$D$59,1))</f>
        <v>5.0690675419199999E-2</v>
      </c>
      <c r="AF20">
        <f>SUMIFS('EPA Export Aggregation'!AI:AI,'EPA Export Aggregation'!$A:$A,$B20,'EPA Export Aggregation'!$D:$D,$A$1)*IF($A20="CH4",About!$D$58,IF($A20="N2O",About!$D$59,1))</f>
        <v>0.1169843111923</v>
      </c>
      <c r="AG20">
        <f>SUMIFS('EPA Export Aggregation'!AJ:AJ,'EPA Export Aggregation'!$A:$A,$B20,'EPA Export Aggregation'!$D:$D,$A$1)*IF($A20="CH4",About!$D$58,IF($A20="N2O",About!$D$59,1))</f>
        <v>0.1244076249075</v>
      </c>
      <c r="AH20">
        <f>SUMIFS('EPA Export Aggregation'!AK:AK,'EPA Export Aggregation'!$A:$A,$B20,'EPA Export Aggregation'!$D:$D,$A$1)*IF($A20="CH4",About!$D$58,IF($A20="N2O",About!$D$59,1))</f>
        <v>0.15607973577260001</v>
      </c>
    </row>
    <row r="21" spans="1:34" x14ac:dyDescent="0.4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0.143789</v>
      </c>
      <c r="T21">
        <f>SUMIFS('EPA Export Aggregation'!W:W,'EPA Export Aggregation'!$A:$A,$B21,'EPA Export Aggregation'!$D:$D,$A$1)*IF($A21="CH4",About!$D$58,IF($A21="N2O",About!$D$59,1))</f>
        <v>0.143789</v>
      </c>
      <c r="U21">
        <f>SUMIFS('EPA Export Aggregation'!X:X,'EPA Export Aggregation'!$A:$A,$B21,'EPA Export Aggregation'!$D:$D,$A$1)*IF($A21="CH4",About!$D$58,IF($A21="N2O",About!$D$59,1))</f>
        <v>0.143789</v>
      </c>
      <c r="V21">
        <f>SUMIFS('EPA Export Aggregation'!Y:Y,'EPA Export Aggregation'!$A:$A,$B21,'EPA Export Aggregation'!$D:$D,$A$1)*IF($A21="CH4",About!$D$58,IF($A21="N2O",About!$D$59,1))</f>
        <v>0.143789</v>
      </c>
      <c r="W21">
        <f>SUMIFS('EPA Export Aggregation'!Z:Z,'EPA Export Aggregation'!$A:$A,$B21,'EPA Export Aggregation'!$D:$D,$A$1)*IF($A21="CH4",About!$D$58,IF($A21="N2O",About!$D$59,1))</f>
        <v>0.128833</v>
      </c>
      <c r="X21">
        <f>SUMIFS('EPA Export Aggregation'!AA:AA,'EPA Export Aggregation'!$A:$A,$B21,'EPA Export Aggregation'!$D:$D,$A$1)*IF($A21="CH4",About!$D$58,IF($A21="N2O",About!$D$59,1))</f>
        <v>0.152059</v>
      </c>
      <c r="Y21">
        <f>SUMIFS('EPA Export Aggregation'!AB:AB,'EPA Export Aggregation'!$A:$A,$B21,'EPA Export Aggregation'!$D:$D,$A$1)*IF($A21="CH4",About!$D$58,IF($A21="N2O",About!$D$59,1))</f>
        <v>0.150475</v>
      </c>
      <c r="Z21">
        <f>SUMIFS('EPA Export Aggregation'!AC:AC,'EPA Export Aggregation'!$A:$A,$B21,'EPA Export Aggregation'!$D:$D,$A$1)*IF($A21="CH4",About!$D$58,IF($A21="N2O",About!$D$59,1))</f>
        <v>8.8075399999999998E-2</v>
      </c>
      <c r="AA21">
        <f>SUMIFS('EPA Export Aggregation'!AD:AD,'EPA Export Aggregation'!$A:$A,$B21,'EPA Export Aggregation'!$D:$D,$A$1)*IF($A21="CH4",About!$D$58,IF($A21="N2O",About!$D$59,1))</f>
        <v>4.2881299999999997E-2</v>
      </c>
      <c r="AB21">
        <f>SUMIFS('EPA Export Aggregation'!AE:AE,'EPA Export Aggregation'!$A:$A,$B21,'EPA Export Aggregation'!$D:$D,$A$1)*IF($A21="CH4",About!$D$58,IF($A21="N2O",About!$D$59,1))</f>
        <v>5.45005E-2</v>
      </c>
      <c r="AC21">
        <f>SUMIFS('EPA Export Aggregation'!AF:AF,'EPA Export Aggregation'!$A:$A,$B21,'EPA Export Aggregation'!$D:$D,$A$1)*IF($A21="CH4",About!$D$58,IF($A21="N2O",About!$D$59,1))</f>
        <v>3.4358100000000003E-2</v>
      </c>
      <c r="AD21">
        <f>SUMIFS('EPA Export Aggregation'!AG:AG,'EPA Export Aggregation'!$A:$A,$B21,'EPA Export Aggregation'!$D:$D,$A$1)*IF($A21="CH4",About!$D$58,IF($A21="N2O",About!$D$59,1))</f>
        <v>3.4486000000000003E-2</v>
      </c>
      <c r="AE21">
        <f>SUMIFS('EPA Export Aggregation'!AH:AH,'EPA Export Aggregation'!$A:$A,$B21,'EPA Export Aggregation'!$D:$D,$A$1)*IF($A21="CH4",About!$D$58,IF($A21="N2O",About!$D$59,1))</f>
        <v>4.9762899999999999E-2</v>
      </c>
      <c r="AF21">
        <f>SUMIFS('EPA Export Aggregation'!AI:AI,'EPA Export Aggregation'!$A:$A,$B21,'EPA Export Aggregation'!$D:$D,$A$1)*IF($A21="CH4",About!$D$58,IF($A21="N2O",About!$D$59,1))</f>
        <v>8.1053299999999995E-2</v>
      </c>
      <c r="AG21">
        <f>SUMIFS('EPA Export Aggregation'!AJ:AJ,'EPA Export Aggregation'!$A:$A,$B21,'EPA Export Aggregation'!$D:$D,$A$1)*IF($A21="CH4",About!$D$58,IF($A21="N2O",About!$D$59,1))</f>
        <v>6.9990899999999995E-2</v>
      </c>
      <c r="AH21">
        <f>SUMIFS('EPA Export Aggregation'!AK:AK,'EPA Export Aggregation'!$A:$A,$B21,'EPA Export Aggregation'!$D:$D,$A$1)*IF($A21="CH4",About!$D$58,IF($A21="N2O",About!$D$59,1))</f>
        <v>7.3968900000000004E-2</v>
      </c>
    </row>
    <row r="22" spans="1:34" x14ac:dyDescent="0.45">
      <c r="A22" s="413" t="s">
        <v>2216</v>
      </c>
      <c r="B22" s="414" t="s">
        <v>4243</v>
      </c>
      <c r="C22">
        <f>SUMIFS('EPA Export Aggregation'!F:F,'EPA Export Aggregation'!$A:$A,$B22,'EPA Export Aggregation'!$D:$D,$A$1)*IF($A22="CH4",About!$D$58,IF($A22="N2O",About!$D$59,1))</f>
        <v>4.1376007136499998E-2</v>
      </c>
      <c r="D22">
        <f>SUMIFS('EPA Export Aggregation'!G:G,'EPA Export Aggregation'!$A:$A,$B22,'EPA Export Aggregation'!$D:$D,$A$1)*IF($A22="CH4",About!$D$58,IF($A22="N2O",About!$D$59,1))</f>
        <v>4.1395592517900003E-2</v>
      </c>
      <c r="E22">
        <f>SUMIFS('EPA Export Aggregation'!H:H,'EPA Export Aggregation'!$A:$A,$B22,'EPA Export Aggregation'!$D:$D,$A$1)*IF($A22="CH4",About!$D$58,IF($A22="N2O",About!$D$59,1))</f>
        <v>4.2180693057999999E-2</v>
      </c>
      <c r="F22">
        <f>SUMIFS('EPA Export Aggregation'!I:I,'EPA Export Aggregation'!$A:$A,$B22,'EPA Export Aggregation'!$D:$D,$A$1)*IF($A22="CH4",About!$D$58,IF($A22="N2O",About!$D$59,1))</f>
        <v>4.12461316582E-2</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13" t="s">
        <v>2216</v>
      </c>
      <c r="B23" s="414" t="s">
        <v>4255</v>
      </c>
      <c r="C23">
        <f>SUMIFS('EPA Export Aggregation'!F:F,'EPA Export Aggregation'!$A:$A,$B23,'EPA Export Aggregation'!$D:$D,$A$1)*IF($A23="CH4",About!$D$58,IF($A23="N2O",About!$D$59,1))</f>
        <v>2.6760232637499999E-2</v>
      </c>
      <c r="D23">
        <f>SUMIFS('EPA Export Aggregation'!G:G,'EPA Export Aggregation'!$A:$A,$B23,'EPA Export Aggregation'!$D:$D,$A$1)*IF($A23="CH4",About!$D$58,IF($A23="N2O",About!$D$59,1))</f>
        <v>2.4516235115E-2</v>
      </c>
      <c r="E23">
        <f>SUMIFS('EPA Export Aggregation'!H:H,'EPA Export Aggregation'!$A:$A,$B23,'EPA Export Aggregation'!$D:$D,$A$1)*IF($A23="CH4",About!$D$58,IF($A23="N2O",About!$D$59,1))</f>
        <v>2.6793291947199999E-2</v>
      </c>
      <c r="F23">
        <f>SUMIFS('EPA Export Aggregation'!I:I,'EPA Export Aggregation'!$A:$A,$B23,'EPA Export Aggregation'!$D:$D,$A$1)*IF($A23="CH4",About!$D$58,IF($A23="N2O",About!$D$59,1))</f>
        <v>3.1467373562800001E-2</v>
      </c>
      <c r="G23">
        <f>SUMIFS('EPA Export Aggregation'!J:J,'EPA Export Aggregation'!$A:$A,$B23,'EPA Export Aggregation'!$D:$D,$A$1)*IF($A23="CH4",About!$D$58,IF($A23="N2O",About!$D$59,1))</f>
        <v>2.9088380536400001E-2</v>
      </c>
      <c r="H23">
        <f>SUMIFS('EPA Export Aggregation'!K:K,'EPA Export Aggregation'!$A:$A,$B23,'EPA Export Aggregation'!$D:$D,$A$1)*IF($A23="CH4",About!$D$58,IF($A23="N2O",About!$D$59,1))</f>
        <v>2.8705591967E-2</v>
      </c>
      <c r="I23">
        <f>SUMIFS('EPA Export Aggregation'!L:L,'EPA Export Aggregation'!$A:$A,$B23,'EPA Export Aggregation'!$D:$D,$A$1)*IF($A23="CH4",About!$D$58,IF($A23="N2O",About!$D$59,1))</f>
        <v>2.5725868500800001E-2</v>
      </c>
      <c r="J23">
        <f>SUMIFS('EPA Export Aggregation'!M:M,'EPA Export Aggregation'!$A:$A,$B23,'EPA Export Aggregation'!$D:$D,$A$1)*IF($A23="CH4",About!$D$58,IF($A23="N2O",About!$D$59,1))</f>
        <v>2.5841217566899999E-2</v>
      </c>
      <c r="K23">
        <f>SUMIFS('EPA Export Aggregation'!N:N,'EPA Export Aggregation'!$A:$A,$B23,'EPA Export Aggregation'!$D:$D,$A$1)*IF($A23="CH4",About!$D$58,IF($A23="N2O",About!$D$59,1))</f>
        <v>3.1411478689000003E-2</v>
      </c>
      <c r="L23">
        <f>SUMIFS('EPA Export Aggregation'!O:O,'EPA Export Aggregation'!$A:$A,$B23,'EPA Export Aggregation'!$D:$D,$A$1)*IF($A23="CH4",About!$D$58,IF($A23="N2O",About!$D$59,1))</f>
        <v>2.97486333267E-2</v>
      </c>
      <c r="M23">
        <f>SUMIFS('EPA Export Aggregation'!P:P,'EPA Export Aggregation'!$A:$A,$B23,'EPA Export Aggregation'!$D:$D,$A$1)*IF($A23="CH4",About!$D$58,IF($A23="N2O",About!$D$59,1))</f>
        <v>2.6696211391999999E-2</v>
      </c>
      <c r="N23">
        <f>SUMIFS('EPA Export Aggregation'!Q:Q,'EPA Export Aggregation'!$A:$A,$B23,'EPA Export Aggregation'!$D:$D,$A$1)*IF($A23="CH4",About!$D$58,IF($A23="N2O",About!$D$59,1))</f>
        <v>2.53660665395E-2</v>
      </c>
      <c r="O23">
        <f>SUMIFS('EPA Export Aggregation'!R:R,'EPA Export Aggregation'!$A:$A,$B23,'EPA Export Aggregation'!$D:$D,$A$1)*IF($A23="CH4",About!$D$58,IF($A23="N2O",About!$D$59,1))</f>
        <v>2.2889155930099998E-2</v>
      </c>
      <c r="P23">
        <f>SUMIFS('EPA Export Aggregation'!S:S,'EPA Export Aggregation'!$A:$A,$B23,'EPA Export Aggregation'!$D:$D,$A$1)*IF($A23="CH4",About!$D$58,IF($A23="N2O",About!$D$59,1))</f>
        <v>2.1906173458499999E-2</v>
      </c>
      <c r="Q23">
        <f>SUMIFS('EPA Export Aggregation'!T:T,'EPA Export Aggregation'!$A:$A,$B23,'EPA Export Aggregation'!$D:$D,$A$1)*IF($A23="CH4",About!$D$58,IF($A23="N2O",About!$D$59,1))</f>
        <v>2.2462260427599998E-2</v>
      </c>
      <c r="R23">
        <f>SUMIFS('EPA Export Aggregation'!U:U,'EPA Export Aggregation'!$A:$A,$B23,'EPA Export Aggregation'!$D:$D,$A$1)*IF($A23="CH4",About!$D$58,IF($A23="N2O",About!$D$59,1))</f>
        <v>2.2187085407500001E-2</v>
      </c>
      <c r="S23">
        <f>SUMIFS('EPA Export Aggregation'!V:V,'EPA Export Aggregation'!$A:$A,$B23,'EPA Export Aggregation'!$D:$D,$A$1)*IF($A23="CH4",About!$D$58,IF($A23="N2O",About!$D$59,1))</f>
        <v>2.12595197588E-2</v>
      </c>
      <c r="T23">
        <f>SUMIFS('EPA Export Aggregation'!W:W,'EPA Export Aggregation'!$A:$A,$B23,'EPA Export Aggregation'!$D:$D,$A$1)*IF($A23="CH4",About!$D$58,IF($A23="N2O",About!$D$59,1))</f>
        <v>2.96879831793E-2</v>
      </c>
      <c r="U23">
        <f>SUMIFS('EPA Export Aggregation'!X:X,'EPA Export Aggregation'!$A:$A,$B23,'EPA Export Aggregation'!$D:$D,$A$1)*IF($A23="CH4",About!$D$58,IF($A23="N2O",About!$D$59,1))</f>
        <v>2.4268321480899999E-2</v>
      </c>
      <c r="V23">
        <f>SUMIFS('EPA Export Aggregation'!Y:Y,'EPA Export Aggregation'!$A:$A,$B23,'EPA Export Aggregation'!$D:$D,$A$1)*IF($A23="CH4",About!$D$58,IF($A23="N2O",About!$D$59,1))</f>
        <v>2.0368160681099999E-2</v>
      </c>
      <c r="W23">
        <f>SUMIFS('EPA Export Aggregation'!Z:Z,'EPA Export Aggregation'!$A:$A,$B23,'EPA Export Aggregation'!$D:$D,$A$1)*IF($A23="CH4",About!$D$58,IF($A23="N2O",About!$D$59,1))</f>
        <v>2.7982974209700001E-2</v>
      </c>
      <c r="X23">
        <f>SUMIFS('EPA Export Aggregation'!AA:AA,'EPA Export Aggregation'!$A:$A,$B23,'EPA Export Aggregation'!$D:$D,$A$1)*IF($A23="CH4",About!$D$58,IF($A23="N2O",About!$D$59,1))</f>
        <v>2.9957886410600001E-2</v>
      </c>
      <c r="Y23">
        <f>SUMIFS('EPA Export Aggregation'!AB:AB,'EPA Export Aggregation'!$A:$A,$B23,'EPA Export Aggregation'!$D:$D,$A$1)*IF($A23="CH4",About!$D$58,IF($A23="N2O",About!$D$59,1))</f>
        <v>2.8161387226199999E-2</v>
      </c>
      <c r="Z23">
        <f>SUMIFS('EPA Export Aggregation'!AC:AC,'EPA Export Aggregation'!$A:$A,$B23,'EPA Export Aggregation'!$D:$D,$A$1)*IF($A23="CH4",About!$D$58,IF($A23="N2O",About!$D$59,1))</f>
        <v>2.6406856600999999E-2</v>
      </c>
      <c r="AA23">
        <f>SUMIFS('EPA Export Aggregation'!AD:AD,'EPA Export Aggregation'!$A:$A,$B23,'EPA Export Aggregation'!$D:$D,$A$1)*IF($A23="CH4",About!$D$58,IF($A23="N2O",About!$D$59,1))</f>
        <v>1.0385662548399999E-2</v>
      </c>
      <c r="AB23">
        <f>SUMIFS('EPA Export Aggregation'!AE:AE,'EPA Export Aggregation'!$A:$A,$B23,'EPA Export Aggregation'!$D:$D,$A$1)*IF($A23="CH4",About!$D$58,IF($A23="N2O",About!$D$59,1))</f>
        <v>2.62737284732E-2</v>
      </c>
      <c r="AC23">
        <f>SUMIFS('EPA Export Aggregation'!AF:AF,'EPA Export Aggregation'!$A:$A,$B23,'EPA Export Aggregation'!$D:$D,$A$1)*IF($A23="CH4",About!$D$58,IF($A23="N2O",About!$D$59,1))</f>
        <v>2.96524207989E-2</v>
      </c>
      <c r="AD23">
        <f>SUMIFS('EPA Export Aggregation'!AG:AG,'EPA Export Aggregation'!$A:$A,$B23,'EPA Export Aggregation'!$D:$D,$A$1)*IF($A23="CH4",About!$D$58,IF($A23="N2O",About!$D$59,1))</f>
        <v>2.8544484515299999E-2</v>
      </c>
      <c r="AE23">
        <f>SUMIFS('EPA Export Aggregation'!AH:AH,'EPA Export Aggregation'!$A:$A,$B23,'EPA Export Aggregation'!$D:$D,$A$1)*IF($A23="CH4",About!$D$58,IF($A23="N2O",About!$D$59,1))</f>
        <v>3.3399443446499998E-2</v>
      </c>
      <c r="AF23">
        <f>SUMIFS('EPA Export Aggregation'!AI:AI,'EPA Export Aggregation'!$A:$A,$B23,'EPA Export Aggregation'!$D:$D,$A$1)*IF($A23="CH4",About!$D$58,IF($A23="N2O",About!$D$59,1))</f>
        <v>3.3286498619899997E-2</v>
      </c>
      <c r="AG23">
        <f>SUMIFS('EPA Export Aggregation'!AJ:AJ,'EPA Export Aggregation'!$A:$A,$B23,'EPA Export Aggregation'!$D:$D,$A$1)*IF($A23="CH4",About!$D$58,IF($A23="N2O",About!$D$59,1))</f>
        <v>3.1049298259000001E-2</v>
      </c>
      <c r="AH23">
        <f>SUMIFS('EPA Export Aggregation'!AK:AK,'EPA Export Aggregation'!$A:$A,$B23,'EPA Export Aggregation'!$D:$D,$A$1)*IF($A23="CH4",About!$D$58,IF($A23="N2O",About!$D$59,1))</f>
        <v>2.65121816532E-2</v>
      </c>
    </row>
    <row r="24" spans="1:34" x14ac:dyDescent="0.4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2216</v>
      </c>
      <c r="B25" s="414" t="s">
        <v>4241</v>
      </c>
      <c r="C25">
        <f>SUMIFS('EPA Export Aggregation'!F:F,'EPA Export Aggregation'!$A:$A,$B25,'EPA Export Aggregation'!$D:$D,$A$1)*IF($A25="CH4",About!$D$58,IF($A25="N2O",About!$D$59,1))</f>
        <v>0.3659448956577</v>
      </c>
      <c r="D25">
        <f>SUMIFS('EPA Export Aggregation'!G:G,'EPA Export Aggregation'!$A:$A,$B25,'EPA Export Aggregation'!$D:$D,$A$1)*IF($A25="CH4",About!$D$58,IF($A25="N2O",About!$D$59,1))</f>
        <v>0.37857887961059999</v>
      </c>
      <c r="E25">
        <f>SUMIFS('EPA Export Aggregation'!H:H,'EPA Export Aggregation'!$A:$A,$B25,'EPA Export Aggregation'!$D:$D,$A$1)*IF($A25="CH4",About!$D$58,IF($A25="N2O",About!$D$59,1))</f>
        <v>0.3829299470227</v>
      </c>
      <c r="F25">
        <f>SUMIFS('EPA Export Aggregation'!I:I,'EPA Export Aggregation'!$A:$A,$B25,'EPA Export Aggregation'!$D:$D,$A$1)*IF($A25="CH4",About!$D$58,IF($A25="N2O",About!$D$59,1))</f>
        <v>0.41331236117199999</v>
      </c>
      <c r="G25">
        <f>SUMIFS('EPA Export Aggregation'!J:J,'EPA Export Aggregation'!$A:$A,$B25,'EPA Export Aggregation'!$D:$D,$A$1)*IF($A25="CH4",About!$D$58,IF($A25="N2O",About!$D$59,1))</f>
        <v>0.42299390232509998</v>
      </c>
      <c r="H25">
        <f>SUMIFS('EPA Export Aggregation'!K:K,'EPA Export Aggregation'!$A:$A,$B25,'EPA Export Aggregation'!$D:$D,$A$1)*IF($A25="CH4",About!$D$58,IF($A25="N2O",About!$D$59,1))</f>
        <v>0.44412063036909999</v>
      </c>
      <c r="I25">
        <f>SUMIFS('EPA Export Aggregation'!L:L,'EPA Export Aggregation'!$A:$A,$B25,'EPA Export Aggregation'!$D:$D,$A$1)*IF($A25="CH4",About!$D$58,IF($A25="N2O",About!$D$59,1))</f>
        <v>0.46045643313849999</v>
      </c>
      <c r="J25">
        <f>SUMIFS('EPA Export Aggregation'!M:M,'EPA Export Aggregation'!$A:$A,$B25,'EPA Export Aggregation'!$D:$D,$A$1)*IF($A25="CH4",About!$D$58,IF($A25="N2O",About!$D$59,1))</f>
        <v>0.48305071503539998</v>
      </c>
      <c r="K25">
        <f>SUMIFS('EPA Export Aggregation'!N:N,'EPA Export Aggregation'!$A:$A,$B25,'EPA Export Aggregation'!$D:$D,$A$1)*IF($A25="CH4",About!$D$58,IF($A25="N2O",About!$D$59,1))</f>
        <v>0.44660529176340003</v>
      </c>
      <c r="L25">
        <f>SUMIFS('EPA Export Aggregation'!O:O,'EPA Export Aggregation'!$A:$A,$B25,'EPA Export Aggregation'!$D:$D,$A$1)*IF($A25="CH4",About!$D$58,IF($A25="N2O",About!$D$59,1))</f>
        <v>0.44929826061970002</v>
      </c>
      <c r="M25">
        <f>SUMIFS('EPA Export Aggregation'!P:P,'EPA Export Aggregation'!$A:$A,$B25,'EPA Export Aggregation'!$D:$D,$A$1)*IF($A25="CH4",About!$D$58,IF($A25="N2O",About!$D$59,1))</f>
        <v>0.43345907376499998</v>
      </c>
      <c r="N25">
        <f>SUMIFS('EPA Export Aggregation'!Q:Q,'EPA Export Aggregation'!$A:$A,$B25,'EPA Export Aggregation'!$D:$D,$A$1)*IF($A25="CH4",About!$D$58,IF($A25="N2O",About!$D$59,1))</f>
        <v>0.40214271049069999</v>
      </c>
      <c r="O25">
        <f>SUMIFS('EPA Export Aggregation'!R:R,'EPA Export Aggregation'!$A:$A,$B25,'EPA Export Aggregation'!$D:$D,$A$1)*IF($A25="CH4",About!$D$58,IF($A25="N2O",About!$D$59,1))</f>
        <v>0.4254467310842</v>
      </c>
      <c r="P25">
        <f>SUMIFS('EPA Export Aggregation'!S:S,'EPA Export Aggregation'!$A:$A,$B25,'EPA Export Aggregation'!$D:$D,$A$1)*IF($A25="CH4",About!$D$58,IF($A25="N2O",About!$D$59,1))</f>
        <v>0.41354206086459999</v>
      </c>
      <c r="Q25">
        <f>SUMIFS('EPA Export Aggregation'!T:T,'EPA Export Aggregation'!$A:$A,$B25,'EPA Export Aggregation'!$D:$D,$A$1)*IF($A25="CH4",About!$D$58,IF($A25="N2O",About!$D$59,1))</f>
        <v>0.44086832009010002</v>
      </c>
      <c r="R25">
        <f>SUMIFS('EPA Export Aggregation'!U:U,'EPA Export Aggregation'!$A:$A,$B25,'EPA Export Aggregation'!$D:$D,$A$1)*IF($A25="CH4",About!$D$58,IF($A25="N2O",About!$D$59,1))</f>
        <v>0.42694247291139997</v>
      </c>
      <c r="S25">
        <f>SUMIFS('EPA Export Aggregation'!V:V,'EPA Export Aggregation'!$A:$A,$B25,'EPA Export Aggregation'!$D:$D,$A$1)*IF($A25="CH4",About!$D$58,IF($A25="N2O",About!$D$59,1))</f>
        <v>0.392637031596</v>
      </c>
      <c r="T25">
        <f>SUMIFS('EPA Export Aggregation'!W:W,'EPA Export Aggregation'!$A:$A,$B25,'EPA Export Aggregation'!$D:$D,$A$1)*IF($A25="CH4",About!$D$58,IF($A25="N2O",About!$D$59,1))</f>
        <v>0.3049422808824</v>
      </c>
      <c r="U25">
        <f>SUMIFS('EPA Export Aggregation'!X:X,'EPA Export Aggregation'!$A:$A,$B25,'EPA Export Aggregation'!$D:$D,$A$1)*IF($A25="CH4",About!$D$58,IF($A25="N2O",About!$D$59,1))</f>
        <v>0.17746402064</v>
      </c>
      <c r="V25">
        <f>SUMIFS('EPA Export Aggregation'!Y:Y,'EPA Export Aggregation'!$A:$A,$B25,'EPA Export Aggregation'!$D:$D,$A$1)*IF($A25="CH4",About!$D$58,IF($A25="N2O",About!$D$59,1))</f>
        <v>7.1420176721100001E-2</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2216</v>
      </c>
      <c r="B26" s="414" t="s">
        <v>4275</v>
      </c>
      <c r="C26">
        <f>SUMIFS('EPA Export Aggregation'!F:F,'EPA Export Aggregation'!$A:$A,$B26,'EPA Export Aggregation'!$D:$D,$A$1)*IF($A26="CH4",About!$D$58,IF($A26="N2O",About!$D$59,1))</f>
        <v>1.4093892645000001E-3</v>
      </c>
      <c r="D26">
        <f>SUMIFS('EPA Export Aggregation'!G:G,'EPA Export Aggregation'!$A:$A,$B26,'EPA Export Aggregation'!$D:$D,$A$1)*IF($A26="CH4",About!$D$58,IF($A26="N2O",About!$D$59,1))</f>
        <v>1.049476304E-3</v>
      </c>
      <c r="E26">
        <f>SUMIFS('EPA Export Aggregation'!H:H,'EPA Export Aggregation'!$A:$A,$B26,'EPA Export Aggregation'!$D:$D,$A$1)*IF($A26="CH4",About!$D$58,IF($A26="N2O",About!$D$59,1))</f>
        <v>1.2797157319000001E-3</v>
      </c>
      <c r="F26">
        <f>SUMIFS('EPA Export Aggregation'!I:I,'EPA Export Aggregation'!$A:$A,$B26,'EPA Export Aggregation'!$D:$D,$A$1)*IF($A26="CH4",About!$D$58,IF($A26="N2O",About!$D$59,1))</f>
        <v>1.4158273540999999E-3</v>
      </c>
      <c r="G26">
        <f>SUMIFS('EPA Export Aggregation'!J:J,'EPA Export Aggregation'!$A:$A,$B26,'EPA Export Aggregation'!$D:$D,$A$1)*IF($A26="CH4",About!$D$58,IF($A26="N2O",About!$D$59,1))</f>
        <v>1.4728211465000001E-3</v>
      </c>
      <c r="H26">
        <f>SUMIFS('EPA Export Aggregation'!K:K,'EPA Export Aggregation'!$A:$A,$B26,'EPA Export Aggregation'!$D:$D,$A$1)*IF($A26="CH4",About!$D$58,IF($A26="N2O",About!$D$59,1))</f>
        <v>1.9830509108000002E-3</v>
      </c>
      <c r="I26">
        <f>SUMIFS('EPA Export Aggregation'!L:L,'EPA Export Aggregation'!$A:$A,$B26,'EPA Export Aggregation'!$D:$D,$A$1)*IF($A26="CH4",About!$D$58,IF($A26="N2O",About!$D$59,1))</f>
        <v>2.2052476087000001E-3</v>
      </c>
      <c r="J26">
        <f>SUMIFS('EPA Export Aggregation'!M:M,'EPA Export Aggregation'!$A:$A,$B26,'EPA Export Aggregation'!$D:$D,$A$1)*IF($A26="CH4",About!$D$58,IF($A26="N2O",About!$D$59,1))</f>
        <v>2.7298761039000002E-3</v>
      </c>
      <c r="K26">
        <f>SUMIFS('EPA Export Aggregation'!N:N,'EPA Export Aggregation'!$A:$A,$B26,'EPA Export Aggregation'!$D:$D,$A$1)*IF($A26="CH4",About!$D$58,IF($A26="N2O",About!$D$59,1))</f>
        <v>3.0933346468999998E-3</v>
      </c>
      <c r="L26">
        <f>SUMIFS('EPA Export Aggregation'!O:O,'EPA Export Aggregation'!$A:$A,$B26,'EPA Export Aggregation'!$D:$D,$A$1)*IF($A26="CH4",About!$D$58,IF($A26="N2O",About!$D$59,1))</f>
        <v>2.0037887895999998E-3</v>
      </c>
      <c r="M26">
        <f>SUMIFS('EPA Export Aggregation'!P:P,'EPA Export Aggregation'!$A:$A,$B26,'EPA Export Aggregation'!$D:$D,$A$1)*IF($A26="CH4",About!$D$58,IF($A26="N2O",About!$D$59,1))</f>
        <v>2.1885712298E-3</v>
      </c>
      <c r="N26">
        <f>SUMIFS('EPA Export Aggregation'!Q:Q,'EPA Export Aggregation'!$A:$A,$B26,'EPA Export Aggregation'!$D:$D,$A$1)*IF($A26="CH4",About!$D$58,IF($A26="N2O",About!$D$59,1))</f>
        <v>1.5893771265E-3</v>
      </c>
      <c r="O26">
        <f>SUMIFS('EPA Export Aggregation'!R:R,'EPA Export Aggregation'!$A:$A,$B26,'EPA Export Aggregation'!$D:$D,$A$1)*IF($A26="CH4",About!$D$58,IF($A26="N2O",About!$D$59,1))</f>
        <v>1.8590388605E-3</v>
      </c>
      <c r="P26">
        <f>SUMIFS('EPA Export Aggregation'!S:S,'EPA Export Aggregation'!$A:$A,$B26,'EPA Export Aggregation'!$D:$D,$A$1)*IF($A26="CH4",About!$D$58,IF($A26="N2O",About!$D$59,1))</f>
        <v>1.9536624813E-3</v>
      </c>
      <c r="Q26">
        <f>SUMIFS('EPA Export Aggregation'!T:T,'EPA Export Aggregation'!$A:$A,$B26,'EPA Export Aggregation'!$D:$D,$A$1)*IF($A26="CH4",About!$D$58,IF($A26="N2O",About!$D$59,1))</f>
        <v>2.3447871613999998E-3</v>
      </c>
      <c r="R26">
        <f>SUMIFS('EPA Export Aggregation'!U:U,'EPA Export Aggregation'!$A:$A,$B26,'EPA Export Aggregation'!$D:$D,$A$1)*IF($A26="CH4",About!$D$58,IF($A26="N2O",About!$D$59,1))</f>
        <v>2.2400481456000001E-3</v>
      </c>
      <c r="S26">
        <f>SUMIFS('EPA Export Aggregation'!V:V,'EPA Export Aggregation'!$A:$A,$B26,'EPA Export Aggregation'!$D:$D,$A$1)*IF($A26="CH4",About!$D$58,IF($A26="N2O",About!$D$59,1))</f>
        <v>2.0266549585999999E-3</v>
      </c>
      <c r="T26">
        <f>SUMIFS('EPA Export Aggregation'!W:W,'EPA Export Aggregation'!$A:$A,$B26,'EPA Export Aggregation'!$D:$D,$A$1)*IF($A26="CH4",About!$D$58,IF($A26="N2O",About!$D$59,1))</f>
        <v>1.8157575543000001E-3</v>
      </c>
      <c r="U26">
        <f>SUMIFS('EPA Export Aggregation'!X:X,'EPA Export Aggregation'!$A:$A,$B26,'EPA Export Aggregation'!$D:$D,$A$1)*IF($A26="CH4",About!$D$58,IF($A26="N2O",About!$D$59,1))</f>
        <v>1.4583777349999999E-3</v>
      </c>
      <c r="V26">
        <f>SUMIFS('EPA Export Aggregation'!Y:Y,'EPA Export Aggregation'!$A:$A,$B26,'EPA Export Aggregation'!$D:$D,$A$1)*IF($A26="CH4",About!$D$58,IF($A26="N2O",About!$D$59,1))</f>
        <v>9.2526041820000004E-4</v>
      </c>
      <c r="W26">
        <f>SUMIFS('EPA Export Aggregation'!Z:Z,'EPA Export Aggregation'!$A:$A,$B26,'EPA Export Aggregation'!$D:$D,$A$1)*IF($A26="CH4",About!$D$58,IF($A26="N2O",About!$D$59,1))</f>
        <v>1.5427341623000001E-3</v>
      </c>
      <c r="X26">
        <f>SUMIFS('EPA Export Aggregation'!AA:AA,'EPA Export Aggregation'!$A:$A,$B26,'EPA Export Aggregation'!$D:$D,$A$1)*IF($A26="CH4",About!$D$58,IF($A26="N2O",About!$D$59,1))</f>
        <v>1.3539531684999999E-3</v>
      </c>
      <c r="Y26">
        <f>SUMIFS('EPA Export Aggregation'!AB:AB,'EPA Export Aggregation'!$A:$A,$B26,'EPA Export Aggregation'!$D:$D,$A$1)*IF($A26="CH4",About!$D$58,IF($A26="N2O",About!$D$59,1))</f>
        <v>1.1306310726E-3</v>
      </c>
      <c r="Z26">
        <f>SUMIFS('EPA Export Aggregation'!AC:AC,'EPA Export Aggregation'!$A:$A,$B26,'EPA Export Aggregation'!$D:$D,$A$1)*IF($A26="CH4",About!$D$58,IF($A26="N2O",About!$D$59,1))</f>
        <v>1.3215219258E-3</v>
      </c>
      <c r="AA26">
        <f>SUMIFS('EPA Export Aggregation'!AD:AD,'EPA Export Aggregation'!$A:$A,$B26,'EPA Export Aggregation'!$D:$D,$A$1)*IF($A26="CH4",About!$D$58,IF($A26="N2O",About!$D$59,1))</f>
        <v>1.3812251612E-3</v>
      </c>
      <c r="AB26">
        <f>SUMIFS('EPA Export Aggregation'!AE:AE,'EPA Export Aggregation'!$A:$A,$B26,'EPA Export Aggregation'!$D:$D,$A$1)*IF($A26="CH4",About!$D$58,IF($A26="N2O",About!$D$59,1))</f>
        <v>1.4981567791999999E-3</v>
      </c>
      <c r="AC26">
        <f>SUMIFS('EPA Export Aggregation'!AF:AF,'EPA Export Aggregation'!$A:$A,$B26,'EPA Export Aggregation'!$D:$D,$A$1)*IF($A26="CH4",About!$D$58,IF($A26="N2O",About!$D$59,1))</f>
        <v>1.3804647055000001E-3</v>
      </c>
      <c r="AD26">
        <f>SUMIFS('EPA Export Aggregation'!AG:AG,'EPA Export Aggregation'!$A:$A,$B26,'EPA Export Aggregation'!$D:$D,$A$1)*IF($A26="CH4",About!$D$58,IF($A26="N2O",About!$D$59,1))</f>
        <v>1.5836345895E-3</v>
      </c>
      <c r="AE26">
        <f>SUMIFS('EPA Export Aggregation'!AH:AH,'EPA Export Aggregation'!$A:$A,$B26,'EPA Export Aggregation'!$D:$D,$A$1)*IF($A26="CH4",About!$D$58,IF($A26="N2O",About!$D$59,1))</f>
        <v>1.6290891647E-3</v>
      </c>
      <c r="AF26">
        <f>SUMIFS('EPA Export Aggregation'!AI:AI,'EPA Export Aggregation'!$A:$A,$B26,'EPA Export Aggregation'!$D:$D,$A$1)*IF($A26="CH4",About!$D$58,IF($A26="N2O",About!$D$59,1))</f>
        <v>1.4705490175E-3</v>
      </c>
      <c r="AG26">
        <f>SUMIFS('EPA Export Aggregation'!AJ:AJ,'EPA Export Aggregation'!$A:$A,$B26,'EPA Export Aggregation'!$D:$D,$A$1)*IF($A26="CH4",About!$D$58,IF($A26="N2O",About!$D$59,1))</f>
        <v>1.0995304144E-3</v>
      </c>
      <c r="AH26">
        <f>SUMIFS('EPA Export Aggregation'!AK:AK,'EPA Export Aggregation'!$A:$A,$B26,'EPA Export Aggregation'!$D:$D,$A$1)*IF($A26="CH4",About!$D$58,IF($A26="N2O",About!$D$59,1))</f>
        <v>1.4134844767E-3</v>
      </c>
    </row>
    <row r="27" spans="1:34" x14ac:dyDescent="0.4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2216</v>
      </c>
      <c r="B29" s="414" t="s">
        <v>4236</v>
      </c>
      <c r="C29">
        <f>SUMIFS('EPA Export Aggregation'!F:F,'EPA Export Aggregation'!$A:$A,$B29,'EPA Export Aggregation'!$D:$D,$A$1)*IF($A29="CH4",About!$D$58,IF($A29="N2O",About!$D$59,1))</f>
        <v>1.19648911079E-2</v>
      </c>
      <c r="D29">
        <f>SUMIFS('EPA Export Aggregation'!G:G,'EPA Export Aggregation'!$A:$A,$B29,'EPA Export Aggregation'!$D:$D,$A$1)*IF($A29="CH4",About!$D$58,IF($A29="N2O",About!$D$59,1))</f>
        <v>7.5814975704000002E-3</v>
      </c>
      <c r="E29">
        <f>SUMIFS('EPA Export Aggregation'!H:H,'EPA Export Aggregation'!$A:$A,$B29,'EPA Export Aggregation'!$D:$D,$A$1)*IF($A29="CH4",About!$D$58,IF($A29="N2O",About!$D$59,1))</f>
        <v>8.3896006288000004E-3</v>
      </c>
      <c r="F29">
        <f>SUMIFS('EPA Export Aggregation'!I:I,'EPA Export Aggregation'!$A:$A,$B29,'EPA Export Aggregation'!$D:$D,$A$1)*IF($A29="CH4",About!$D$58,IF($A29="N2O",About!$D$59,1))</f>
        <v>8.5515283821000002E-3</v>
      </c>
      <c r="G29">
        <f>SUMIFS('EPA Export Aggregation'!J:J,'EPA Export Aggregation'!$A:$A,$B29,'EPA Export Aggregation'!$D:$D,$A$1)*IF($A29="CH4",About!$D$58,IF($A29="N2O",About!$D$59,1))</f>
        <v>7.7417201646999998E-3</v>
      </c>
      <c r="H29">
        <f>SUMIFS('EPA Export Aggregation'!K:K,'EPA Export Aggregation'!$A:$A,$B29,'EPA Export Aggregation'!$D:$D,$A$1)*IF($A29="CH4",About!$D$58,IF($A29="N2O",About!$D$59,1))</f>
        <v>7.7122883796000002E-3</v>
      </c>
      <c r="I29">
        <f>SUMIFS('EPA Export Aggregation'!L:L,'EPA Export Aggregation'!$A:$A,$B29,'EPA Export Aggregation'!$D:$D,$A$1)*IF($A29="CH4",About!$D$58,IF($A29="N2O",About!$D$59,1))</f>
        <v>7.7841672721000003E-3</v>
      </c>
      <c r="J29">
        <f>SUMIFS('EPA Export Aggregation'!M:M,'EPA Export Aggregation'!$A:$A,$B29,'EPA Export Aggregation'!$D:$D,$A$1)*IF($A29="CH4",About!$D$58,IF($A29="N2O",About!$D$59,1))</f>
        <v>8.6166493948000005E-3</v>
      </c>
      <c r="K29">
        <f>SUMIFS('EPA Export Aggregation'!N:N,'EPA Export Aggregation'!$A:$A,$B29,'EPA Export Aggregation'!$D:$D,$A$1)*IF($A29="CH4",About!$D$58,IF($A29="N2O",About!$D$59,1))</f>
        <v>8.5330797476999998E-3</v>
      </c>
      <c r="L29">
        <f>SUMIFS('EPA Export Aggregation'!O:O,'EPA Export Aggregation'!$A:$A,$B29,'EPA Export Aggregation'!$D:$D,$A$1)*IF($A29="CH4",About!$D$58,IF($A29="N2O",About!$D$59,1))</f>
        <v>8.1960133670000001E-3</v>
      </c>
      <c r="M29">
        <f>SUMIFS('EPA Export Aggregation'!P:P,'EPA Export Aggregation'!$A:$A,$B29,'EPA Export Aggregation'!$D:$D,$A$1)*IF($A29="CH4",About!$D$58,IF($A29="N2O",About!$D$59,1))</f>
        <v>6.9187381888999996E-3</v>
      </c>
      <c r="N29">
        <f>SUMIFS('EPA Export Aggregation'!Q:Q,'EPA Export Aggregation'!$A:$A,$B29,'EPA Export Aggregation'!$D:$D,$A$1)*IF($A29="CH4",About!$D$58,IF($A29="N2O",About!$D$59,1))</f>
        <v>9.3700127751000003E-3</v>
      </c>
      <c r="O29">
        <f>SUMIFS('EPA Export Aggregation'!R:R,'EPA Export Aggregation'!$A:$A,$B29,'EPA Export Aggregation'!$D:$D,$A$1)*IF($A29="CH4",About!$D$58,IF($A29="N2O",About!$D$59,1))</f>
        <v>1.0555062965999999E-2</v>
      </c>
      <c r="P29">
        <f>SUMIFS('EPA Export Aggregation'!S:S,'EPA Export Aggregation'!$A:$A,$B29,'EPA Export Aggregation'!$D:$D,$A$1)*IF($A29="CH4",About!$D$58,IF($A29="N2O",About!$D$59,1))</f>
        <v>1.0463387069500001E-2</v>
      </c>
      <c r="Q29">
        <f>SUMIFS('EPA Export Aggregation'!T:T,'EPA Export Aggregation'!$A:$A,$B29,'EPA Export Aggregation'!$D:$D,$A$1)*IF($A29="CH4",About!$D$58,IF($A29="N2O",About!$D$59,1))</f>
        <v>1.1232611642599999E-2</v>
      </c>
      <c r="R29">
        <f>SUMIFS('EPA Export Aggregation'!U:U,'EPA Export Aggregation'!$A:$A,$B29,'EPA Export Aggregation'!$D:$D,$A$1)*IF($A29="CH4",About!$D$58,IF($A29="N2O",About!$D$59,1))</f>
        <v>1.11051946426E-2</v>
      </c>
      <c r="S29">
        <f>SUMIFS('EPA Export Aggregation'!V:V,'EPA Export Aggregation'!$A:$A,$B29,'EPA Export Aggregation'!$D:$D,$A$1)*IF($A29="CH4",About!$D$58,IF($A29="N2O",About!$D$59,1))</f>
        <v>1.2233407827399999E-2</v>
      </c>
      <c r="T29">
        <f>SUMIFS('EPA Export Aggregation'!W:W,'EPA Export Aggregation'!$A:$A,$B29,'EPA Export Aggregation'!$D:$D,$A$1)*IF($A29="CH4",About!$D$58,IF($A29="N2O",About!$D$59,1))</f>
        <v>1.2992574429599999E-2</v>
      </c>
      <c r="U29">
        <f>SUMIFS('EPA Export Aggregation'!X:X,'EPA Export Aggregation'!$A:$A,$B29,'EPA Export Aggregation'!$D:$D,$A$1)*IF($A29="CH4",About!$D$58,IF($A29="N2O",About!$D$59,1))</f>
        <v>1.3178746638800001E-2</v>
      </c>
      <c r="V29">
        <f>SUMIFS('EPA Export Aggregation'!Y:Y,'EPA Export Aggregation'!$A:$A,$B29,'EPA Export Aggregation'!$D:$D,$A$1)*IF($A29="CH4",About!$D$58,IF($A29="N2O",About!$D$59,1))</f>
        <v>1.15067035E-2</v>
      </c>
      <c r="W29">
        <f>SUMIFS('EPA Export Aggregation'!Z:Z,'EPA Export Aggregation'!$A:$A,$B29,'EPA Export Aggregation'!$D:$D,$A$1)*IF($A29="CH4",About!$D$58,IF($A29="N2O",About!$D$59,1))</f>
        <v>9.4894579238999997E-3</v>
      </c>
      <c r="X29">
        <f>SUMIFS('EPA Export Aggregation'!AA:AA,'EPA Export Aggregation'!$A:$A,$B29,'EPA Export Aggregation'!$D:$D,$A$1)*IF($A29="CH4",About!$D$58,IF($A29="N2O",About!$D$59,1))</f>
        <v>1.11200600633E-2</v>
      </c>
      <c r="Y29">
        <f>SUMIFS('EPA Export Aggregation'!AB:AB,'EPA Export Aggregation'!$A:$A,$B29,'EPA Export Aggregation'!$D:$D,$A$1)*IF($A29="CH4",About!$D$58,IF($A29="N2O",About!$D$59,1))</f>
        <v>1.98910602353E-2</v>
      </c>
      <c r="Z29">
        <f>SUMIFS('EPA Export Aggregation'!AC:AC,'EPA Export Aggregation'!$A:$A,$B29,'EPA Export Aggregation'!$D:$D,$A$1)*IF($A29="CH4",About!$D$58,IF($A29="N2O",About!$D$59,1))</f>
        <v>3.0292916271999999E-2</v>
      </c>
      <c r="AA29">
        <f>SUMIFS('EPA Export Aggregation'!AD:AD,'EPA Export Aggregation'!$A:$A,$B29,'EPA Export Aggregation'!$D:$D,$A$1)*IF($A29="CH4",About!$D$58,IF($A29="N2O",About!$D$59,1))</f>
        <v>3.7654082213999997E-2</v>
      </c>
      <c r="AB29">
        <f>SUMIFS('EPA Export Aggregation'!AE:AE,'EPA Export Aggregation'!$A:$A,$B29,'EPA Export Aggregation'!$D:$D,$A$1)*IF($A29="CH4",About!$D$58,IF($A29="N2O",About!$D$59,1))</f>
        <v>3.2119742657400002E-2</v>
      </c>
      <c r="AC29">
        <f>SUMIFS('EPA Export Aggregation'!AF:AF,'EPA Export Aggregation'!$A:$A,$B29,'EPA Export Aggregation'!$D:$D,$A$1)*IF($A29="CH4",About!$D$58,IF($A29="N2O",About!$D$59,1))</f>
        <v>1.7790132009500002E-2</v>
      </c>
      <c r="AD29">
        <f>SUMIFS('EPA Export Aggregation'!AG:AG,'EPA Export Aggregation'!$A:$A,$B29,'EPA Export Aggregation'!$D:$D,$A$1)*IF($A29="CH4",About!$D$58,IF($A29="N2O",About!$D$59,1))</f>
        <v>2.58007746396E-2</v>
      </c>
      <c r="AE29">
        <f>SUMIFS('EPA Export Aggregation'!AH:AH,'EPA Export Aggregation'!$A:$A,$B29,'EPA Export Aggregation'!$D:$D,$A$1)*IF($A29="CH4",About!$D$58,IF($A29="N2O",About!$D$59,1))</f>
        <v>5.6257108718E-2</v>
      </c>
      <c r="AF29">
        <f>SUMIFS('EPA Export Aggregation'!AI:AI,'EPA Export Aggregation'!$A:$A,$B29,'EPA Export Aggregation'!$D:$D,$A$1)*IF($A29="CH4",About!$D$58,IF($A29="N2O",About!$D$59,1))</f>
        <v>5.71356762601E-2</v>
      </c>
      <c r="AG29">
        <f>SUMIFS('EPA Export Aggregation'!AJ:AJ,'EPA Export Aggregation'!$A:$A,$B29,'EPA Export Aggregation'!$D:$D,$A$1)*IF($A29="CH4",About!$D$58,IF($A29="N2O",About!$D$59,1))</f>
        <v>3.6201831164300001E-2</v>
      </c>
      <c r="AH29">
        <f>SUMIFS('EPA Export Aggregation'!AK:AK,'EPA Export Aggregation'!$A:$A,$B29,'EPA Export Aggregation'!$D:$D,$A$1)*IF($A29="CH4",About!$D$58,IF($A29="N2O",About!$D$59,1))</f>
        <v>2.5253399394900001E-2</v>
      </c>
    </row>
    <row r="30" spans="1:34" x14ac:dyDescent="0.45">
      <c r="A30" s="413" t="s">
        <v>2216</v>
      </c>
      <c r="B30" s="414" t="s">
        <v>4280</v>
      </c>
      <c r="C30">
        <f>SUMIFS('EPA Export Aggregation'!F:F,'EPA Export Aggregation'!$A:$A,$B30,'EPA Export Aggregation'!$D:$D,$A$1)*IF($A30="CH4",About!$D$58,IF($A30="N2O",About!$D$59,1))</f>
        <v>2.2422270420000001E-4</v>
      </c>
      <c r="D30">
        <f>SUMIFS('EPA Export Aggregation'!G:G,'EPA Export Aggregation'!$A:$A,$B30,'EPA Export Aggregation'!$D:$D,$A$1)*IF($A30="CH4",About!$D$58,IF($A30="N2O",About!$D$59,1))</f>
        <v>2.2343725130000001E-4</v>
      </c>
      <c r="E30">
        <f>SUMIFS('EPA Export Aggregation'!H:H,'EPA Export Aggregation'!$A:$A,$B30,'EPA Export Aggregation'!$D:$D,$A$1)*IF($A30="CH4",About!$D$58,IF($A30="N2O",About!$D$59,1))</f>
        <v>2.234883199E-4</v>
      </c>
      <c r="F30">
        <f>SUMIFS('EPA Export Aggregation'!I:I,'EPA Export Aggregation'!$A:$A,$B30,'EPA Export Aggregation'!$D:$D,$A$1)*IF($A30="CH4",About!$D$58,IF($A30="N2O",About!$D$59,1))</f>
        <v>2.2344040100000001E-4</v>
      </c>
      <c r="G30">
        <f>SUMIFS('EPA Export Aggregation'!J:J,'EPA Export Aggregation'!$A:$A,$B30,'EPA Export Aggregation'!$D:$D,$A$1)*IF($A30="CH4",About!$D$58,IF($A30="N2O",About!$D$59,1))</f>
        <v>2.233051247E-4</v>
      </c>
      <c r="H30">
        <f>SUMIFS('EPA Export Aggregation'!K:K,'EPA Export Aggregation'!$A:$A,$B30,'EPA Export Aggregation'!$D:$D,$A$1)*IF($A30="CH4",About!$D$58,IF($A30="N2O",About!$D$59,1))</f>
        <v>2.2388273030000001E-4</v>
      </c>
      <c r="I30">
        <f>SUMIFS('EPA Export Aggregation'!L:L,'EPA Export Aggregation'!$A:$A,$B30,'EPA Export Aggregation'!$D:$D,$A$1)*IF($A30="CH4",About!$D$58,IF($A30="N2O",About!$D$59,1))</f>
        <v>2.233615162E-4</v>
      </c>
      <c r="J30">
        <f>SUMIFS('EPA Export Aggregation'!M:M,'EPA Export Aggregation'!$A:$A,$B30,'EPA Export Aggregation'!$D:$D,$A$1)*IF($A30="CH4",About!$D$58,IF($A30="N2O",About!$D$59,1))</f>
        <v>2.228724908E-4</v>
      </c>
      <c r="K30">
        <f>SUMIFS('EPA Export Aggregation'!N:N,'EPA Export Aggregation'!$A:$A,$B30,'EPA Export Aggregation'!$D:$D,$A$1)*IF($A30="CH4",About!$D$58,IF($A30="N2O",About!$D$59,1))</f>
        <v>2.226524471E-4</v>
      </c>
      <c r="L30">
        <f>SUMIFS('EPA Export Aggregation'!O:O,'EPA Export Aggregation'!$A:$A,$B30,'EPA Export Aggregation'!$D:$D,$A$1)*IF($A30="CH4",About!$D$58,IF($A30="N2O",About!$D$59,1))</f>
        <v>2.2233040940000001E-4</v>
      </c>
      <c r="M30">
        <f>SUMIFS('EPA Export Aggregation'!P:P,'EPA Export Aggregation'!$A:$A,$B30,'EPA Export Aggregation'!$D:$D,$A$1)*IF($A30="CH4",About!$D$58,IF($A30="N2O",About!$D$59,1))</f>
        <v>2.2247458880000001E-4</v>
      </c>
      <c r="N30">
        <f>SUMIFS('EPA Export Aggregation'!Q:Q,'EPA Export Aggregation'!$A:$A,$B30,'EPA Export Aggregation'!$D:$D,$A$1)*IF($A30="CH4",About!$D$58,IF($A30="N2O",About!$D$59,1))</f>
        <v>2.219780334E-4</v>
      </c>
      <c r="O30">
        <f>SUMIFS('EPA Export Aggregation'!R:R,'EPA Export Aggregation'!$A:$A,$B30,'EPA Export Aggregation'!$D:$D,$A$1)*IF($A30="CH4",About!$D$58,IF($A30="N2O",About!$D$59,1))</f>
        <v>2.2152757320000001E-4</v>
      </c>
      <c r="P30">
        <f>SUMIFS('EPA Export Aggregation'!S:S,'EPA Export Aggregation'!$A:$A,$B30,'EPA Export Aggregation'!$D:$D,$A$1)*IF($A30="CH4",About!$D$58,IF($A30="N2O",About!$D$59,1))</f>
        <v>2.212197889E-4</v>
      </c>
      <c r="Q30">
        <f>SUMIFS('EPA Export Aggregation'!T:T,'EPA Export Aggregation'!$A:$A,$B30,'EPA Export Aggregation'!$D:$D,$A$1)*IF($A30="CH4",About!$D$58,IF($A30="N2O",About!$D$59,1))</f>
        <v>2.200287996E-4</v>
      </c>
      <c r="R30">
        <f>SUMIFS('EPA Export Aggregation'!U:U,'EPA Export Aggregation'!$A:$A,$B30,'EPA Export Aggregation'!$D:$D,$A$1)*IF($A30="CH4",About!$D$58,IF($A30="N2O",About!$D$59,1))</f>
        <v>2.1958262239999999E-4</v>
      </c>
      <c r="S30">
        <f>SUMIFS('EPA Export Aggregation'!V:V,'EPA Export Aggregation'!$A:$A,$B30,'EPA Export Aggregation'!$D:$D,$A$1)*IF($A30="CH4",About!$D$58,IF($A30="N2O",About!$D$59,1))</f>
        <v>2.1868607489999999E-4</v>
      </c>
      <c r="T30">
        <f>SUMIFS('EPA Export Aggregation'!W:W,'EPA Export Aggregation'!$A:$A,$B30,'EPA Export Aggregation'!$D:$D,$A$1)*IF($A30="CH4",About!$D$58,IF($A30="N2O",About!$D$59,1))</f>
        <v>2.1734829419999999E-4</v>
      </c>
      <c r="U30">
        <f>SUMIFS('EPA Export Aggregation'!X:X,'EPA Export Aggregation'!$A:$A,$B30,'EPA Export Aggregation'!$D:$D,$A$1)*IF($A30="CH4",About!$D$58,IF($A30="N2O",About!$D$59,1))</f>
        <v>2.1663528810000001E-4</v>
      </c>
      <c r="V30">
        <f>SUMIFS('EPA Export Aggregation'!Y:Y,'EPA Export Aggregation'!$A:$A,$B30,'EPA Export Aggregation'!$D:$D,$A$1)*IF($A30="CH4",About!$D$58,IF($A30="N2O",About!$D$59,1))</f>
        <v>2.1636914640000001E-4</v>
      </c>
      <c r="W30">
        <f>SUMIFS('EPA Export Aggregation'!Z:Z,'EPA Export Aggregation'!$A:$A,$B30,'EPA Export Aggregation'!$D:$D,$A$1)*IF($A30="CH4",About!$D$58,IF($A30="N2O",About!$D$59,1))</f>
        <v>2.150950789E-4</v>
      </c>
      <c r="X30">
        <f>SUMIFS('EPA Export Aggregation'!AA:AA,'EPA Export Aggregation'!$A:$A,$B30,'EPA Export Aggregation'!$D:$D,$A$1)*IF($A30="CH4",About!$D$58,IF($A30="N2O",About!$D$59,1))</f>
        <v>2.1361867970000001E-4</v>
      </c>
      <c r="Y30">
        <f>SUMIFS('EPA Export Aggregation'!AB:AB,'EPA Export Aggregation'!$A:$A,$B30,'EPA Export Aggregation'!$D:$D,$A$1)*IF($A30="CH4",About!$D$58,IF($A30="N2O",About!$D$59,1))</f>
        <v>2.1257840780000001E-4</v>
      </c>
      <c r="Z30">
        <f>SUMIFS('EPA Export Aggregation'!AC:AC,'EPA Export Aggregation'!$A:$A,$B30,'EPA Export Aggregation'!$D:$D,$A$1)*IF($A30="CH4",About!$D$58,IF($A30="N2O",About!$D$59,1))</f>
        <v>2.1134277760000001E-4</v>
      </c>
      <c r="AA30">
        <f>SUMIFS('EPA Export Aggregation'!AD:AD,'EPA Export Aggregation'!$A:$A,$B30,'EPA Export Aggregation'!$D:$D,$A$1)*IF($A30="CH4",About!$D$58,IF($A30="N2O",About!$D$59,1))</f>
        <v>2.1019629229999999E-4</v>
      </c>
      <c r="AB30">
        <f>SUMIFS('EPA Export Aggregation'!AE:AE,'EPA Export Aggregation'!$A:$A,$B30,'EPA Export Aggregation'!$D:$D,$A$1)*IF($A30="CH4",About!$D$58,IF($A30="N2O",About!$D$59,1))</f>
        <v>2.0972164469999999E-4</v>
      </c>
      <c r="AC30">
        <f>SUMIFS('EPA Export Aggregation'!AF:AF,'EPA Export Aggregation'!$A:$A,$B30,'EPA Export Aggregation'!$D:$D,$A$1)*IF($A30="CH4",About!$D$58,IF($A30="N2O",About!$D$59,1))</f>
        <v>2.0811032160000001E-4</v>
      </c>
      <c r="AD30">
        <f>SUMIFS('EPA Export Aggregation'!AG:AG,'EPA Export Aggregation'!$A:$A,$B30,'EPA Export Aggregation'!$D:$D,$A$1)*IF($A30="CH4",About!$D$58,IF($A30="N2O",About!$D$59,1))</f>
        <v>2.0735126610000001E-4</v>
      </c>
      <c r="AE30">
        <f>SUMIFS('EPA Export Aggregation'!AH:AH,'EPA Export Aggregation'!$A:$A,$B30,'EPA Export Aggregation'!$D:$D,$A$1)*IF($A30="CH4",About!$D$58,IF($A30="N2O",About!$D$59,1))</f>
        <v>2.0717297649999999E-4</v>
      </c>
      <c r="AF30">
        <f>SUMIFS('EPA Export Aggregation'!AI:AI,'EPA Export Aggregation'!$A:$A,$B30,'EPA Export Aggregation'!$D:$D,$A$1)*IF($A30="CH4",About!$D$58,IF($A30="N2O",About!$D$59,1))</f>
        <v>2.08574101E-4</v>
      </c>
      <c r="AG30">
        <f>SUMIFS('EPA Export Aggregation'!AJ:AJ,'EPA Export Aggregation'!$A:$A,$B30,'EPA Export Aggregation'!$D:$D,$A$1)*IF($A30="CH4",About!$D$58,IF($A30="N2O",About!$D$59,1))</f>
        <v>2.0395928429999999E-4</v>
      </c>
      <c r="AH30">
        <f>SUMIFS('EPA Export Aggregation'!AK:AK,'EPA Export Aggregation'!$A:$A,$B30,'EPA Export Aggregation'!$D:$D,$A$1)*IF($A30="CH4",About!$D$58,IF($A30="N2O",About!$D$59,1))</f>
        <v>2.0395928429999999E-4</v>
      </c>
    </row>
    <row r="31" spans="1:34" x14ac:dyDescent="0.4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2216</v>
      </c>
      <c r="B32" s="414" t="s">
        <v>4277</v>
      </c>
      <c r="C32">
        <f>SUMIFS('EPA Export Aggregation'!F:F,'EPA Export Aggregation'!$A:$A,$B32,'EPA Export Aggregation'!$D:$D,$A$1)*IF($A32="CH4",About!$D$58,IF($A32="N2O",About!$D$59,1))</f>
        <v>1.2459621357312001</v>
      </c>
      <c r="D32">
        <f>SUMIFS('EPA Export Aggregation'!G:G,'EPA Export Aggregation'!$A:$A,$B32,'EPA Export Aggregation'!$D:$D,$A$1)*IF($A32="CH4",About!$D$58,IF($A32="N2O",About!$D$59,1))</f>
        <v>1.2131526166402</v>
      </c>
      <c r="E32">
        <f>SUMIFS('EPA Export Aggregation'!H:H,'EPA Export Aggregation'!$A:$A,$B32,'EPA Export Aggregation'!$D:$D,$A$1)*IF($A32="CH4",About!$D$58,IF($A32="N2O",About!$D$59,1))</f>
        <v>1.1678093925394999</v>
      </c>
      <c r="F32">
        <f>SUMIFS('EPA Export Aggregation'!I:I,'EPA Export Aggregation'!$A:$A,$B32,'EPA Export Aggregation'!$D:$D,$A$1)*IF($A32="CH4",About!$D$58,IF($A32="N2O",About!$D$59,1))</f>
        <v>0.8978644154255</v>
      </c>
      <c r="G32">
        <f>SUMIFS('EPA Export Aggregation'!J:J,'EPA Export Aggregation'!$A:$A,$B32,'EPA Export Aggregation'!$D:$D,$A$1)*IF($A32="CH4",About!$D$58,IF($A32="N2O",About!$D$59,1))</f>
        <v>1.1366532691653</v>
      </c>
      <c r="H32">
        <f>SUMIFS('EPA Export Aggregation'!K:K,'EPA Export Aggregation'!$A:$A,$B32,'EPA Export Aggregation'!$D:$D,$A$1)*IF($A32="CH4",About!$D$58,IF($A32="N2O",About!$D$59,1))</f>
        <v>1.1225120386022001</v>
      </c>
      <c r="I32">
        <f>SUMIFS('EPA Export Aggregation'!L:L,'EPA Export Aggregation'!$A:$A,$B32,'EPA Export Aggregation'!$D:$D,$A$1)*IF($A32="CH4",About!$D$58,IF($A32="N2O",About!$D$59,1))</f>
        <v>1.1786105140394001</v>
      </c>
      <c r="J32">
        <f>SUMIFS('EPA Export Aggregation'!M:M,'EPA Export Aggregation'!$A:$A,$B32,'EPA Export Aggregation'!$D:$D,$A$1)*IF($A32="CH4",About!$D$58,IF($A32="N2O",About!$D$59,1))</f>
        <v>1.1895904423771999</v>
      </c>
      <c r="K32">
        <f>SUMIFS('EPA Export Aggregation'!N:N,'EPA Export Aggregation'!$A:$A,$B32,'EPA Export Aggregation'!$D:$D,$A$1)*IF($A32="CH4",About!$D$58,IF($A32="N2O",About!$D$59,1))</f>
        <v>1.1937605877385999</v>
      </c>
      <c r="L32">
        <f>SUMIFS('EPA Export Aggregation'!O:O,'EPA Export Aggregation'!$A:$A,$B32,'EPA Export Aggregation'!$D:$D,$A$1)*IF($A32="CH4",About!$D$58,IF($A32="N2O",About!$D$59,1))</f>
        <v>1.0613995937489999</v>
      </c>
      <c r="M32">
        <f>SUMIFS('EPA Export Aggregation'!P:P,'EPA Export Aggregation'!$A:$A,$B32,'EPA Export Aggregation'!$D:$D,$A$1)*IF($A32="CH4",About!$D$58,IF($A32="N2O",About!$D$59,1))</f>
        <v>1.0138400795896001</v>
      </c>
      <c r="N32">
        <f>SUMIFS('EPA Export Aggregation'!Q:Q,'EPA Export Aggregation'!$A:$A,$B32,'EPA Export Aggregation'!$D:$D,$A$1)*IF($A32="CH4",About!$D$58,IF($A32="N2O",About!$D$59,1))</f>
        <v>1.026583551928</v>
      </c>
      <c r="O32">
        <f>SUMIFS('EPA Export Aggregation'!R:R,'EPA Export Aggregation'!$A:$A,$B32,'EPA Export Aggregation'!$D:$D,$A$1)*IF($A32="CH4",About!$D$58,IF($A32="N2O",About!$D$59,1))</f>
        <v>0.91150444270969999</v>
      </c>
      <c r="P32">
        <f>SUMIFS('EPA Export Aggregation'!S:S,'EPA Export Aggregation'!$A:$A,$B32,'EPA Export Aggregation'!$D:$D,$A$1)*IF($A32="CH4",About!$D$58,IF($A32="N2O",About!$D$59,1))</f>
        <v>0.89363586332470002</v>
      </c>
      <c r="Q32">
        <f>SUMIFS('EPA Export Aggregation'!T:T,'EPA Export Aggregation'!$A:$A,$B32,'EPA Export Aggregation'!$D:$D,$A$1)*IF($A32="CH4",About!$D$58,IF($A32="N2O",About!$D$59,1))</f>
        <v>0.93744756215610003</v>
      </c>
      <c r="R32">
        <f>SUMIFS('EPA Export Aggregation'!U:U,'EPA Export Aggregation'!$A:$A,$B32,'EPA Export Aggregation'!$D:$D,$A$1)*IF($A32="CH4",About!$D$58,IF($A32="N2O",About!$D$59,1))</f>
        <v>0.94230046961030001</v>
      </c>
      <c r="S32">
        <f>SUMIFS('EPA Export Aggregation'!V:V,'EPA Export Aggregation'!$A:$A,$B32,'EPA Export Aggregation'!$D:$D,$A$1)*IF($A32="CH4",About!$D$58,IF($A32="N2O",About!$D$59,1))</f>
        <v>0.88320450725480004</v>
      </c>
      <c r="T32">
        <f>SUMIFS('EPA Export Aggregation'!W:W,'EPA Export Aggregation'!$A:$A,$B32,'EPA Export Aggregation'!$D:$D,$A$1)*IF($A32="CH4",About!$D$58,IF($A32="N2O",About!$D$59,1))</f>
        <v>0.88606485510389998</v>
      </c>
      <c r="U32">
        <f>SUMIFS('EPA Export Aggregation'!X:X,'EPA Export Aggregation'!$A:$A,$B32,'EPA Export Aggregation'!$D:$D,$A$1)*IF($A32="CH4",About!$D$58,IF($A32="N2O",About!$D$59,1))</f>
        <v>0.92127534464250005</v>
      </c>
      <c r="V32">
        <f>SUMIFS('EPA Export Aggregation'!Y:Y,'EPA Export Aggregation'!$A:$A,$B32,'EPA Export Aggregation'!$D:$D,$A$1)*IF($A32="CH4",About!$D$58,IF($A32="N2O",About!$D$59,1))</f>
        <v>0.83791543989280004</v>
      </c>
      <c r="W32">
        <f>SUMIFS('EPA Export Aggregation'!Z:Z,'EPA Export Aggregation'!$A:$A,$B32,'EPA Export Aggregation'!$D:$D,$A$1)*IF($A32="CH4",About!$D$58,IF($A32="N2O",About!$D$59,1))</f>
        <v>0.86984325291770004</v>
      </c>
      <c r="X32">
        <f>SUMIFS('EPA Export Aggregation'!AA:AA,'EPA Export Aggregation'!$A:$A,$B32,'EPA Export Aggregation'!$D:$D,$A$1)*IF($A32="CH4",About!$D$58,IF($A32="N2O",About!$D$59,1))</f>
        <v>0.85896027477570003</v>
      </c>
      <c r="Y32">
        <f>SUMIFS('EPA Export Aggregation'!AB:AB,'EPA Export Aggregation'!$A:$A,$B32,'EPA Export Aggregation'!$D:$D,$A$1)*IF($A32="CH4",About!$D$58,IF($A32="N2O",About!$D$59,1))</f>
        <v>0.82183577645070005</v>
      </c>
      <c r="Z32">
        <f>SUMIFS('EPA Export Aggregation'!AC:AC,'EPA Export Aggregation'!$A:$A,$B32,'EPA Export Aggregation'!$D:$D,$A$1)*IF($A32="CH4",About!$D$58,IF($A32="N2O",About!$D$59,1))</f>
        <v>0.80119094671960001</v>
      </c>
      <c r="AA32">
        <f>SUMIFS('EPA Export Aggregation'!AD:AD,'EPA Export Aggregation'!$A:$A,$B32,'EPA Export Aggregation'!$D:$D,$A$1)*IF($A32="CH4",About!$D$58,IF($A32="N2O",About!$D$59,1))</f>
        <v>0.82642418472440005</v>
      </c>
      <c r="AB32">
        <f>SUMIFS('EPA Export Aggregation'!AE:AE,'EPA Export Aggregation'!$A:$A,$B32,'EPA Export Aggregation'!$D:$D,$A$1)*IF($A32="CH4",About!$D$58,IF($A32="N2O",About!$D$59,1))</f>
        <v>0.75642299415979997</v>
      </c>
      <c r="AC32">
        <f>SUMIFS('EPA Export Aggregation'!AF:AF,'EPA Export Aggregation'!$A:$A,$B32,'EPA Export Aggregation'!$D:$D,$A$1)*IF($A32="CH4",About!$D$58,IF($A32="N2O",About!$D$59,1))</f>
        <v>0.64227695430669995</v>
      </c>
      <c r="AD32">
        <f>SUMIFS('EPA Export Aggregation'!AG:AG,'EPA Export Aggregation'!$A:$A,$B32,'EPA Export Aggregation'!$D:$D,$A$1)*IF($A32="CH4",About!$D$58,IF($A32="N2O",About!$D$59,1))</f>
        <v>0.72938439452290005</v>
      </c>
      <c r="AE32">
        <f>SUMIFS('EPA Export Aggregation'!AH:AH,'EPA Export Aggregation'!$A:$A,$B32,'EPA Export Aggregation'!$D:$D,$A$1)*IF($A32="CH4",About!$D$58,IF($A32="N2O",About!$D$59,1))</f>
        <v>0.72812051945409995</v>
      </c>
      <c r="AF32">
        <f>SUMIFS('EPA Export Aggregation'!AI:AI,'EPA Export Aggregation'!$A:$A,$B32,'EPA Export Aggregation'!$D:$D,$A$1)*IF($A32="CH4",About!$D$58,IF($A32="N2O",About!$D$59,1))</f>
        <v>0.70852674522759995</v>
      </c>
      <c r="AG32">
        <f>SUMIFS('EPA Export Aggregation'!AJ:AJ,'EPA Export Aggregation'!$A:$A,$B32,'EPA Export Aggregation'!$D:$D,$A$1)*IF($A32="CH4",About!$D$58,IF($A32="N2O",About!$D$59,1))</f>
        <v>0.55700359808980004</v>
      </c>
      <c r="AH32">
        <f>SUMIFS('EPA Export Aggregation'!AK:AK,'EPA Export Aggregation'!$A:$A,$B32,'EPA Export Aggregation'!$D:$D,$A$1)*IF($A32="CH4",About!$D$58,IF($A32="N2O",About!$D$59,1))</f>
        <v>0.65149262942590003</v>
      </c>
    </row>
    <row r="33" spans="1:34" x14ac:dyDescent="0.45">
      <c r="A33" s="413" t="s">
        <v>2216</v>
      </c>
      <c r="B33" s="414" t="s">
        <v>4257</v>
      </c>
      <c r="C33">
        <f>SUMIFS('EPA Export Aggregation'!F:F,'EPA Export Aggregation'!$A:$A,$B33,'EPA Export Aggregation'!$D:$D,$A$1)*IF($A33="CH4",About!$D$58,IF($A33="N2O",About!$D$59,1))</f>
        <v>5.6394501067000002E-3</v>
      </c>
      <c r="D33">
        <f>SUMIFS('EPA Export Aggregation'!G:G,'EPA Export Aggregation'!$A:$A,$B33,'EPA Export Aggregation'!$D:$D,$A$1)*IF($A33="CH4",About!$D$58,IF($A33="N2O",About!$D$59,1))</f>
        <v>6.0239706687999998E-3</v>
      </c>
      <c r="E33">
        <f>SUMIFS('EPA Export Aggregation'!H:H,'EPA Export Aggregation'!$A:$A,$B33,'EPA Export Aggregation'!$D:$D,$A$1)*IF($A33="CH4",About!$D$58,IF($A33="N2O",About!$D$59,1))</f>
        <v>5.3346149656999997E-3</v>
      </c>
      <c r="F33">
        <f>SUMIFS('EPA Export Aggregation'!I:I,'EPA Export Aggregation'!$A:$A,$B33,'EPA Export Aggregation'!$D:$D,$A$1)*IF($A33="CH4",About!$D$58,IF($A33="N2O",About!$D$59,1))</f>
        <v>4.5714373051000002E-3</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5.8075895825999996E-3</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4.1515815214000001E-3</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0.14329706216140001</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45">
      <c r="A34" s="413" t="s">
        <v>2216</v>
      </c>
      <c r="B34" s="414" t="s">
        <v>4251</v>
      </c>
      <c r="C34">
        <f>SUMIFS('EPA Export Aggregation'!F:F,'EPA Export Aggregation'!$A:$A,$B34,'EPA Export Aggregation'!$D:$D,$A$1)*IF($A34="CH4",About!$D$58,IF($A34="N2O",About!$D$59,1))</f>
        <v>2.7314048807000001E-3</v>
      </c>
      <c r="D34">
        <f>SUMIFS('EPA Export Aggregation'!G:G,'EPA Export Aggregation'!$A:$A,$B34,'EPA Export Aggregation'!$D:$D,$A$1)*IF($A34="CH4",About!$D$58,IF($A34="N2O",About!$D$59,1))</f>
        <v>2.7577378209E-3</v>
      </c>
      <c r="E34">
        <f>SUMIFS('EPA Export Aggregation'!H:H,'EPA Export Aggregation'!$A:$A,$B34,'EPA Export Aggregation'!$D:$D,$A$1)*IF($A34="CH4",About!$D$58,IF($A34="N2O",About!$D$59,1))</f>
        <v>3.0067411775000002E-3</v>
      </c>
      <c r="F34">
        <f>SUMIFS('EPA Export Aggregation'!I:I,'EPA Export Aggregation'!$A:$A,$B34,'EPA Export Aggregation'!$D:$D,$A$1)*IF($A34="CH4",About!$D$58,IF($A34="N2O",About!$D$59,1))</f>
        <v>3.2950769603000002E-3</v>
      </c>
      <c r="G34">
        <f>SUMIFS('EPA Export Aggregation'!J:J,'EPA Export Aggregation'!$A:$A,$B34,'EPA Export Aggregation'!$D:$D,$A$1)*IF($A34="CH4",About!$D$58,IF($A34="N2O",About!$D$59,1))</f>
        <v>2.5629996674000001E-3</v>
      </c>
      <c r="H34">
        <f>SUMIFS('EPA Export Aggregation'!K:K,'EPA Export Aggregation'!$A:$A,$B34,'EPA Export Aggregation'!$D:$D,$A$1)*IF($A34="CH4",About!$D$58,IF($A34="N2O",About!$D$59,1))</f>
        <v>1.836400254E-3</v>
      </c>
      <c r="I34">
        <f>SUMIFS('EPA Export Aggregation'!L:L,'EPA Export Aggregation'!$A:$A,$B34,'EPA Export Aggregation'!$D:$D,$A$1)*IF($A34="CH4",About!$D$58,IF($A34="N2O",About!$D$59,1))</f>
        <v>2.1960256433999998E-3</v>
      </c>
      <c r="J34">
        <f>SUMIFS('EPA Export Aggregation'!M:M,'EPA Export Aggregation'!$A:$A,$B34,'EPA Export Aggregation'!$D:$D,$A$1)*IF($A34="CH4",About!$D$58,IF($A34="N2O",About!$D$59,1))</f>
        <v>3.0486615259E-3</v>
      </c>
      <c r="K34">
        <f>SUMIFS('EPA Export Aggregation'!N:N,'EPA Export Aggregation'!$A:$A,$B34,'EPA Export Aggregation'!$D:$D,$A$1)*IF($A34="CH4",About!$D$58,IF($A34="N2O",About!$D$59,1))</f>
        <v>5.2257600773999999E-3</v>
      </c>
      <c r="L34">
        <f>SUMIFS('EPA Export Aggregation'!O:O,'EPA Export Aggregation'!$A:$A,$B34,'EPA Export Aggregation'!$D:$D,$A$1)*IF($A34="CH4",About!$D$58,IF($A34="N2O",About!$D$59,1))</f>
        <v>6.6487314403000002E-3</v>
      </c>
      <c r="M34">
        <f>SUMIFS('EPA Export Aggregation'!P:P,'EPA Export Aggregation'!$A:$A,$B34,'EPA Export Aggregation'!$D:$D,$A$1)*IF($A34="CH4",About!$D$58,IF($A34="N2O",About!$D$59,1))</f>
        <v>3.1951924762999998E-3</v>
      </c>
      <c r="N34">
        <f>SUMIFS('EPA Export Aggregation'!Q:Q,'EPA Export Aggregation'!$A:$A,$B34,'EPA Export Aggregation'!$D:$D,$A$1)*IF($A34="CH4",About!$D$58,IF($A34="N2O",About!$D$59,1))</f>
        <v>5.7787491607999997E-3</v>
      </c>
      <c r="O34">
        <f>SUMIFS('EPA Export Aggregation'!R:R,'EPA Export Aggregation'!$A:$A,$B34,'EPA Export Aggregation'!$D:$D,$A$1)*IF($A34="CH4",About!$D$58,IF($A34="N2O",About!$D$59,1))</f>
        <v>6.0804796033E-3</v>
      </c>
      <c r="P34">
        <f>SUMIFS('EPA Export Aggregation'!S:S,'EPA Export Aggregation'!$A:$A,$B34,'EPA Export Aggregation'!$D:$D,$A$1)*IF($A34="CH4",About!$D$58,IF($A34="N2O",About!$D$59,1))</f>
        <v>6.9536206113999998E-3</v>
      </c>
      <c r="Q34">
        <f>SUMIFS('EPA Export Aggregation'!T:T,'EPA Export Aggregation'!$A:$A,$B34,'EPA Export Aggregation'!$D:$D,$A$1)*IF($A34="CH4",About!$D$58,IF($A34="N2O",About!$D$59,1))</f>
        <v>2.28805149233E-2</v>
      </c>
      <c r="R34">
        <f>SUMIFS('EPA Export Aggregation'!U:U,'EPA Export Aggregation'!$A:$A,$B34,'EPA Export Aggregation'!$D:$D,$A$1)*IF($A34="CH4",About!$D$58,IF($A34="N2O",About!$D$59,1))</f>
        <v>3.4444803048200003E-2</v>
      </c>
      <c r="S34">
        <f>SUMIFS('EPA Export Aggregation'!V:V,'EPA Export Aggregation'!$A:$A,$B34,'EPA Export Aggregation'!$D:$D,$A$1)*IF($A34="CH4",About!$D$58,IF($A34="N2O",About!$D$59,1))</f>
        <v>2.7970711784499998E-2</v>
      </c>
      <c r="T34">
        <f>SUMIFS('EPA Export Aggregation'!W:W,'EPA Export Aggregation'!$A:$A,$B34,'EPA Export Aggregation'!$D:$D,$A$1)*IF($A34="CH4",About!$D$58,IF($A34="N2O",About!$D$59,1))</f>
        <v>1.7826707309E-2</v>
      </c>
      <c r="U34">
        <f>SUMIFS('EPA Export Aggregation'!X:X,'EPA Export Aggregation'!$A:$A,$B34,'EPA Export Aggregation'!$D:$D,$A$1)*IF($A34="CH4",About!$D$58,IF($A34="N2O",About!$D$59,1))</f>
        <v>8.0445795160000004E-4</v>
      </c>
      <c r="V34">
        <f>SUMIFS('EPA Export Aggregation'!Y:Y,'EPA Export Aggregation'!$A:$A,$B34,'EPA Export Aggregation'!$D:$D,$A$1)*IF($A34="CH4",About!$D$58,IF($A34="N2O",About!$D$59,1))</f>
        <v>1.7178747467000001E-3</v>
      </c>
      <c r="W34">
        <f>SUMIFS('EPA Export Aggregation'!Z:Z,'EPA Export Aggregation'!$A:$A,$B34,'EPA Export Aggregation'!$D:$D,$A$1)*IF($A34="CH4",About!$D$58,IF($A34="N2O",About!$D$59,1))</f>
        <v>2.4713047265E-3</v>
      </c>
      <c r="X34">
        <f>SUMIFS('EPA Export Aggregation'!AA:AA,'EPA Export Aggregation'!$A:$A,$B34,'EPA Export Aggregation'!$D:$D,$A$1)*IF($A34="CH4",About!$D$58,IF($A34="N2O",About!$D$59,1))</f>
        <v>2.2736646406E-3</v>
      </c>
      <c r="Y34">
        <f>SUMIFS('EPA Export Aggregation'!AB:AB,'EPA Export Aggregation'!$A:$A,$B34,'EPA Export Aggregation'!$D:$D,$A$1)*IF($A34="CH4",About!$D$58,IF($A34="N2O",About!$D$59,1))</f>
        <v>2.7943745501999998E-3</v>
      </c>
      <c r="Z34">
        <f>SUMIFS('EPA Export Aggregation'!AC:AC,'EPA Export Aggregation'!$A:$A,$B34,'EPA Export Aggregation'!$D:$D,$A$1)*IF($A34="CH4",About!$D$58,IF($A34="N2O",About!$D$59,1))</f>
        <v>2.6160048383999999E-3</v>
      </c>
      <c r="AA34">
        <f>SUMIFS('EPA Export Aggregation'!AD:AD,'EPA Export Aggregation'!$A:$A,$B34,'EPA Export Aggregation'!$D:$D,$A$1)*IF($A34="CH4",About!$D$58,IF($A34="N2O",About!$D$59,1))</f>
        <v>1.9477673954000001E-3</v>
      </c>
      <c r="AB34">
        <f>SUMIFS('EPA Export Aggregation'!AE:AE,'EPA Export Aggregation'!$A:$A,$B34,'EPA Export Aggregation'!$D:$D,$A$1)*IF($A34="CH4",About!$D$58,IF($A34="N2O",About!$D$59,1))</f>
        <v>2.5458408781999999E-3</v>
      </c>
      <c r="AC34">
        <f>SUMIFS('EPA Export Aggregation'!AF:AF,'EPA Export Aggregation'!$A:$A,$B34,'EPA Export Aggregation'!$D:$D,$A$1)*IF($A34="CH4",About!$D$58,IF($A34="N2O",About!$D$59,1))</f>
        <v>2.6367587771000001E-3</v>
      </c>
      <c r="AD34">
        <f>SUMIFS('EPA Export Aggregation'!AG:AG,'EPA Export Aggregation'!$A:$A,$B34,'EPA Export Aggregation'!$D:$D,$A$1)*IF($A34="CH4",About!$D$58,IF($A34="N2O",About!$D$59,1))</f>
        <v>5.189720237E-4</v>
      </c>
      <c r="AE34">
        <f>SUMIFS('EPA Export Aggregation'!AH:AH,'EPA Export Aggregation'!$A:$A,$B34,'EPA Export Aggregation'!$D:$D,$A$1)*IF($A34="CH4",About!$D$58,IF($A34="N2O",About!$D$59,1))</f>
        <v>1.0167566574000001E-3</v>
      </c>
      <c r="AF34">
        <f>SUMIFS('EPA Export Aggregation'!AI:AI,'EPA Export Aggregation'!$A:$A,$B34,'EPA Export Aggregation'!$D:$D,$A$1)*IF($A34="CH4",About!$D$58,IF($A34="N2O",About!$D$59,1))</f>
        <v>8.1807131290000004E-4</v>
      </c>
      <c r="AG34">
        <f>SUMIFS('EPA Export Aggregation'!AJ:AJ,'EPA Export Aggregation'!$A:$A,$B34,'EPA Export Aggregation'!$D:$D,$A$1)*IF($A34="CH4",About!$D$58,IF($A34="N2O",About!$D$59,1))</f>
        <v>6.1938596840000002E-4</v>
      </c>
      <c r="AH34">
        <f>SUMIFS('EPA Export Aggregation'!AK:AK,'EPA Export Aggregation'!$A:$A,$B34,'EPA Export Aggregation'!$D:$D,$A$1)*IF($A34="CH4",About!$D$58,IF($A34="N2O",About!$D$59,1))</f>
        <v>4.2070062399999998E-4</v>
      </c>
    </row>
    <row r="35" spans="1:34" x14ac:dyDescent="0.4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4423</v>
      </c>
      <c r="B74" s="414" t="s">
        <v>4367</v>
      </c>
      <c r="C74">
        <f>SUMIFS('EPA Export Aggregation'!F:F,'EPA Export Aggregation'!$A:$A,$B74,'EPA Export Aggregation'!$D:$D,$A$1)*IF($A74="CH4",About!$D$58,IF($A74="N2O",About!$D$59,1))</f>
        <v>1.7873052096E-3</v>
      </c>
      <c r="D74">
        <f>SUMIFS('EPA Export Aggregation'!G:G,'EPA Export Aggregation'!$A:$A,$B74,'EPA Export Aggregation'!$D:$D,$A$1)*IF($A74="CH4",About!$D$58,IF($A74="N2O",About!$D$59,1))</f>
        <v>3.7238980661999997E-3</v>
      </c>
      <c r="E74">
        <f>SUMIFS('EPA Export Aggregation'!H:H,'EPA Export Aggregation'!$A:$A,$B74,'EPA Export Aggregation'!$D:$D,$A$1)*IF($A74="CH4",About!$D$58,IF($A74="N2O",About!$D$59,1))</f>
        <v>9.9971004634000007E-3</v>
      </c>
      <c r="F74">
        <f>SUMIFS('EPA Export Aggregation'!I:I,'EPA Export Aggregation'!$A:$A,$B74,'EPA Export Aggregation'!$D:$D,$A$1)*IF($A74="CH4",About!$D$58,IF($A74="N2O",About!$D$59,1))</f>
        <v>3.2362642838399999E-2</v>
      </c>
      <c r="G74">
        <f>SUMIFS('EPA Export Aggregation'!J:J,'EPA Export Aggregation'!$A:$A,$B74,'EPA Export Aggregation'!$D:$D,$A$1)*IF($A74="CH4",About!$D$58,IF($A74="N2O",About!$D$59,1))</f>
        <v>7.7877189398200014E-2</v>
      </c>
      <c r="H74">
        <f>SUMIFS('EPA Export Aggregation'!K:K,'EPA Export Aggregation'!$A:$A,$B74,'EPA Export Aggregation'!$D:$D,$A$1)*IF($A74="CH4",About!$D$58,IF($A74="N2O",About!$D$59,1))</f>
        <v>0.1700600874348</v>
      </c>
      <c r="I74">
        <f>SUMIFS('EPA Export Aggregation'!L:L,'EPA Export Aggregation'!$A:$A,$B74,'EPA Export Aggregation'!$D:$D,$A$1)*IF($A74="CH4",About!$D$58,IF($A74="N2O",About!$D$59,1))</f>
        <v>0.23695396553510004</v>
      </c>
      <c r="J74">
        <f>SUMIFS('EPA Export Aggregation'!M:M,'EPA Export Aggregation'!$A:$A,$B74,'EPA Export Aggregation'!$D:$D,$A$1)*IF($A74="CH4",About!$D$58,IF($A74="N2O",About!$D$59,1))</f>
        <v>0.2983009380005</v>
      </c>
      <c r="K74">
        <f>SUMIFS('EPA Export Aggregation'!N:N,'EPA Export Aggregation'!$A:$A,$B74,'EPA Export Aggregation'!$D:$D,$A$1)*IF($A74="CH4",About!$D$58,IF($A74="N2O",About!$D$59,1))</f>
        <v>0.34088357951580001</v>
      </c>
      <c r="L74">
        <f>SUMIFS('EPA Export Aggregation'!O:O,'EPA Export Aggregation'!$A:$A,$B74,'EPA Export Aggregation'!$D:$D,$A$1)*IF($A74="CH4",About!$D$58,IF($A74="N2O",About!$D$59,1))</f>
        <v>0.38375552888289999</v>
      </c>
      <c r="M74">
        <f>SUMIFS('EPA Export Aggregation'!P:P,'EPA Export Aggregation'!$A:$A,$B74,'EPA Export Aggregation'!$D:$D,$A$1)*IF($A74="CH4",About!$D$58,IF($A74="N2O",About!$D$59,1))</f>
        <v>0.41822284612820004</v>
      </c>
      <c r="N74">
        <f>SUMIFS('EPA Export Aggregation'!Q:Q,'EPA Export Aggregation'!$A:$A,$B74,'EPA Export Aggregation'!$D:$D,$A$1)*IF($A74="CH4",About!$D$58,IF($A74="N2O",About!$D$59,1))</f>
        <v>0.45095636503440001</v>
      </c>
      <c r="O74">
        <f>SUMIFS('EPA Export Aggregation'!R:R,'EPA Export Aggregation'!$A:$A,$B74,'EPA Export Aggregation'!$D:$D,$A$1)*IF($A74="CH4",About!$D$58,IF($A74="N2O",About!$D$59,1))</f>
        <v>0.47651390212130001</v>
      </c>
      <c r="P74">
        <f>SUMIFS('EPA Export Aggregation'!S:S,'EPA Export Aggregation'!$A:$A,$B74,'EPA Export Aggregation'!$D:$D,$A$1)*IF($A74="CH4",About!$D$58,IF($A74="N2O",About!$D$59,1))</f>
        <v>0.50108464389430007</v>
      </c>
      <c r="Q74">
        <f>SUMIFS('EPA Export Aggregation'!T:T,'EPA Export Aggregation'!$A:$A,$B74,'EPA Export Aggregation'!$D:$D,$A$1)*IF($A74="CH4",About!$D$58,IF($A74="N2O",About!$D$59,1))</f>
        <v>0.52162857334940005</v>
      </c>
      <c r="R74">
        <f>SUMIFS('EPA Export Aggregation'!U:U,'EPA Export Aggregation'!$A:$A,$B74,'EPA Export Aggregation'!$D:$D,$A$1)*IF($A74="CH4",About!$D$58,IF($A74="N2O",About!$D$59,1))</f>
        <v>0.54663667088360002</v>
      </c>
      <c r="S74">
        <f>SUMIFS('EPA Export Aggregation'!V:V,'EPA Export Aggregation'!$A:$A,$B74,'EPA Export Aggregation'!$D:$D,$A$1)*IF($A74="CH4",About!$D$58,IF($A74="N2O",About!$D$59,1))</f>
        <v>0.58261544722210012</v>
      </c>
      <c r="T74">
        <f>SUMIFS('EPA Export Aggregation'!W:W,'EPA Export Aggregation'!$A:$A,$B74,'EPA Export Aggregation'!$D:$D,$A$1)*IF($A74="CH4",About!$D$58,IF($A74="N2O",About!$D$59,1))</f>
        <v>0.62306256604030008</v>
      </c>
      <c r="U74">
        <f>SUMIFS('EPA Export Aggregation'!X:X,'EPA Export Aggregation'!$A:$A,$B74,'EPA Export Aggregation'!$D:$D,$A$1)*IF($A74="CH4",About!$D$58,IF($A74="N2O",About!$D$59,1))</f>
        <v>0.66687350660740008</v>
      </c>
      <c r="V74">
        <f>SUMIFS('EPA Export Aggregation'!Y:Y,'EPA Export Aggregation'!$A:$A,$B74,'EPA Export Aggregation'!$D:$D,$A$1)*IF($A74="CH4",About!$D$58,IF($A74="N2O",About!$D$59,1))</f>
        <v>0.69091332179680021</v>
      </c>
      <c r="W74">
        <f>SUMIFS('EPA Export Aggregation'!Z:Z,'EPA Export Aggregation'!$A:$A,$B74,'EPA Export Aggregation'!$D:$D,$A$1)*IF($A74="CH4",About!$D$58,IF($A74="N2O",About!$D$59,1))</f>
        <v>0.63484935252809982</v>
      </c>
      <c r="X74">
        <f>SUMIFS('EPA Export Aggregation'!AA:AA,'EPA Export Aggregation'!$A:$A,$B74,'EPA Export Aggregation'!$D:$D,$A$1)*IF($A74="CH4",About!$D$58,IF($A74="N2O",About!$D$59,1))</f>
        <v>0.66649619106159996</v>
      </c>
      <c r="Y74">
        <f>SUMIFS('EPA Export Aggregation'!AB:AB,'EPA Export Aggregation'!$A:$A,$B74,'EPA Export Aggregation'!$D:$D,$A$1)*IF($A74="CH4",About!$D$58,IF($A74="N2O",About!$D$59,1))</f>
        <v>0.7216972620169998</v>
      </c>
      <c r="Z74">
        <f>SUMIFS('EPA Export Aggregation'!AC:AC,'EPA Export Aggregation'!$A:$A,$B74,'EPA Export Aggregation'!$D:$D,$A$1)*IF($A74="CH4",About!$D$58,IF($A74="N2O",About!$D$59,1))</f>
        <v>0.84445451093409996</v>
      </c>
      <c r="AA74">
        <f>SUMIFS('EPA Export Aggregation'!AD:AD,'EPA Export Aggregation'!$A:$A,$B74,'EPA Export Aggregation'!$D:$D,$A$1)*IF($A74="CH4",About!$D$58,IF($A74="N2O",About!$D$59,1))</f>
        <v>0.9483209747564999</v>
      </c>
      <c r="AB74">
        <f>SUMIFS('EPA Export Aggregation'!AE:AE,'EPA Export Aggregation'!$A:$A,$B74,'EPA Export Aggregation'!$D:$D,$A$1)*IF($A74="CH4",About!$D$58,IF($A74="N2O",About!$D$59,1))</f>
        <v>0.90884751283349996</v>
      </c>
      <c r="AC74">
        <f>SUMIFS('EPA Export Aggregation'!AF:AF,'EPA Export Aggregation'!$A:$A,$B74,'EPA Export Aggregation'!$D:$D,$A$1)*IF($A74="CH4",About!$D$58,IF($A74="N2O",About!$D$59,1))</f>
        <v>0.91148680012170002</v>
      </c>
      <c r="AD74">
        <f>SUMIFS('EPA Export Aggregation'!AG:AG,'EPA Export Aggregation'!$A:$A,$B74,'EPA Export Aggregation'!$D:$D,$A$1)*IF($A74="CH4",About!$D$58,IF($A74="N2O",About!$D$59,1))</f>
        <v>0.77620082834320014</v>
      </c>
      <c r="AE74">
        <f>SUMIFS('EPA Export Aggregation'!AH:AH,'EPA Export Aggregation'!$A:$A,$B74,'EPA Export Aggregation'!$D:$D,$A$1)*IF($A74="CH4",About!$D$58,IF($A74="N2O",About!$D$59,1))</f>
        <v>0.86196479293730011</v>
      </c>
      <c r="AF74">
        <f>SUMIFS('EPA Export Aggregation'!AI:AI,'EPA Export Aggregation'!$A:$A,$B74,'EPA Export Aggregation'!$D:$D,$A$1)*IF($A74="CH4",About!$D$58,IF($A74="N2O",About!$D$59,1))</f>
        <v>0.81991170170390015</v>
      </c>
      <c r="AG74">
        <f>SUMIFS('EPA Export Aggregation'!AJ:AJ,'EPA Export Aggregation'!$A:$A,$B74,'EPA Export Aggregation'!$D:$D,$A$1)*IF($A74="CH4",About!$D$58,IF($A74="N2O",About!$D$59,1))</f>
        <v>0.88173669664660004</v>
      </c>
      <c r="AH74">
        <f>SUMIFS('EPA Export Aggregation'!AK:AK,'EPA Export Aggregation'!$A:$A,$B74,'EPA Export Aggregation'!$D:$D,$A$1)*IF($A74="CH4",About!$D$58,IF($A74="N2O",About!$D$59,1))</f>
        <v>0.91851302828089998</v>
      </c>
    </row>
    <row r="75" spans="1:34" x14ac:dyDescent="0.4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4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4423</v>
      </c>
      <c r="B79" s="414" t="s">
        <v>4394</v>
      </c>
      <c r="C79" s="415">
        <f>SUMIFS('EPA Export Aggregation'!F:F,'EPA Export Aggregation'!$A:$A,$B79,'EPA Export Aggregation'!$D:$D,$A$1)*IF($A79="CH4",About!$D$58,IF($A79="N2O",About!$D$59,1))</f>
        <v>0.16365302387399999</v>
      </c>
      <c r="D79" s="415">
        <f>SUMIFS('EPA Export Aggregation'!G:G,'EPA Export Aggregation'!$A:$A,$B79,'EPA Export Aggregation'!$D:$D,$A$1)*IF($A79="CH4",About!$D$58,IF($A79="N2O",About!$D$59,1))</f>
        <v>0.19341489024</v>
      </c>
      <c r="E79" s="415">
        <f>SUMIFS('EPA Export Aggregation'!H:H,'EPA Export Aggregation'!$A:$A,$B79,'EPA Export Aggregation'!$D:$D,$A$1)*IF($A79="CH4",About!$D$58,IF($A79="N2O",About!$D$59,1))</f>
        <v>0.18037930320000001</v>
      </c>
      <c r="F79" s="415">
        <f>SUMIFS('EPA Export Aggregation'!I:I,'EPA Export Aggregation'!$A:$A,$B79,'EPA Export Aggregation'!$D:$D,$A$1)*IF($A79="CH4",About!$D$58,IF($A79="N2O",About!$D$59,1))</f>
        <v>0.1935695616</v>
      </c>
      <c r="G79" s="415">
        <f>SUMIFS('EPA Export Aggregation'!J:J,'EPA Export Aggregation'!$A:$A,$B79,'EPA Export Aggregation'!$D:$D,$A$1)*IF($A79="CH4",About!$D$58,IF($A79="N2O",About!$D$59,1))</f>
        <v>0.2058774528</v>
      </c>
      <c r="H79" s="415">
        <f>SUMIFS('EPA Export Aggregation'!K:K,'EPA Export Aggregation'!$A:$A,$B79,'EPA Export Aggregation'!$D:$D,$A$1)*IF($A79="CH4",About!$D$58,IF($A79="N2O",About!$D$59,1))</f>
        <v>0.18923382720000001</v>
      </c>
      <c r="I79" s="415">
        <f>SUMIFS('EPA Export Aggregation'!L:L,'EPA Export Aggregation'!$A:$A,$B79,'EPA Export Aggregation'!$D:$D,$A$1)*IF($A79="CH4",About!$D$58,IF($A79="N2O",About!$D$59,1))</f>
        <v>0.19931338128000001</v>
      </c>
      <c r="J79" s="415">
        <f>SUMIFS('EPA Export Aggregation'!M:M,'EPA Export Aggregation'!$A:$A,$B79,'EPA Export Aggregation'!$D:$D,$A$1)*IF($A79="CH4",About!$D$58,IF($A79="N2O",About!$D$59,1))</f>
        <v>0.23496883199999999</v>
      </c>
      <c r="K79" s="415">
        <f>SUMIFS('EPA Export Aggregation'!N:N,'EPA Export Aggregation'!$A:$A,$B79,'EPA Export Aggregation'!$D:$D,$A$1)*IF($A79="CH4",About!$D$58,IF($A79="N2O",About!$D$59,1))</f>
        <v>0.264339936</v>
      </c>
      <c r="L79" s="415">
        <f>SUMIFS('EPA Export Aggregation'!O:O,'EPA Export Aggregation'!$A:$A,$B79,'EPA Export Aggregation'!$D:$D,$A$1)*IF($A79="CH4",About!$D$58,IF($A79="N2O",About!$D$59,1))</f>
        <v>0.32039555184000001</v>
      </c>
      <c r="M79" s="415">
        <f>SUMIFS('EPA Export Aggregation'!P:P,'EPA Export Aggregation'!$A:$A,$B79,'EPA Export Aggregation'!$D:$D,$A$1)*IF($A79="CH4",About!$D$58,IF($A79="N2O",About!$D$59,1))</f>
        <v>0.26198007028199999</v>
      </c>
      <c r="N79" s="415">
        <f>SUMIFS('EPA Export Aggregation'!Q:Q,'EPA Export Aggregation'!$A:$A,$B79,'EPA Export Aggregation'!$D:$D,$A$1)*IF($A79="CH4",About!$D$58,IF($A79="N2O",About!$D$59,1))</f>
        <v>0.27835760899200002</v>
      </c>
      <c r="O79" s="415">
        <f>SUMIFS('EPA Export Aggregation'!R:R,'EPA Export Aggregation'!$A:$A,$B79,'EPA Export Aggregation'!$D:$D,$A$1)*IF($A79="CH4",About!$D$58,IF($A79="N2O",About!$D$59,1))</f>
        <v>0.19184265816599999</v>
      </c>
      <c r="P79" s="415">
        <f>SUMIFS('EPA Export Aggregation'!S:S,'EPA Export Aggregation'!$A:$A,$B79,'EPA Export Aggregation'!$D:$D,$A$1)*IF($A79="CH4",About!$D$58,IF($A79="N2O",About!$D$59,1))</f>
        <v>0.13137549936599999</v>
      </c>
      <c r="Q79" s="415">
        <f>SUMIFS('EPA Export Aggregation'!T:T,'EPA Export Aggregation'!$A:$A,$B79,'EPA Export Aggregation'!$D:$D,$A$1)*IF($A79="CH4",About!$D$58,IF($A79="N2O",About!$D$59,1))</f>
        <v>0.191416219833</v>
      </c>
      <c r="R79" s="415">
        <f>SUMIFS('EPA Export Aggregation'!U:U,'EPA Export Aggregation'!$A:$A,$B79,'EPA Export Aggregation'!$D:$D,$A$1)*IF($A79="CH4",About!$D$58,IF($A79="N2O",About!$D$59,1))</f>
        <v>0.16402669356899999</v>
      </c>
      <c r="S79" s="415">
        <f>SUMIFS('EPA Export Aggregation'!V:V,'EPA Export Aggregation'!$A:$A,$B79,'EPA Export Aggregation'!$D:$D,$A$1)*IF($A79="CH4",About!$D$58,IF($A79="N2O",About!$D$59,1))</f>
        <v>0.14672218701299999</v>
      </c>
      <c r="T79" s="415">
        <f>SUMIFS('EPA Export Aggregation'!W:W,'EPA Export Aggregation'!$A:$A,$B79,'EPA Export Aggregation'!$D:$D,$A$1)*IF($A79="CH4",About!$D$58,IF($A79="N2O",About!$D$59,1))</f>
        <v>0.13872648455700001</v>
      </c>
      <c r="U79" s="415">
        <f>SUMIFS('EPA Export Aggregation'!X:X,'EPA Export Aggregation'!$A:$A,$B79,'EPA Export Aggregation'!$D:$D,$A$1)*IF($A79="CH4",About!$D$58,IF($A79="N2O",About!$D$59,1))</f>
        <v>7.7145095109E-2</v>
      </c>
      <c r="V79" s="415">
        <f>SUMIFS('EPA Export Aggregation'!Y:Y,'EPA Export Aggregation'!$A:$A,$B79,'EPA Export Aggregation'!$D:$D,$A$1)*IF($A79="CH4",About!$D$58,IF($A79="N2O",About!$D$59,1))</f>
        <v>4.9219632252000003E-2</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4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4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3632</v>
      </c>
    </row>
    <row r="2" spans="1:35" x14ac:dyDescent="0.4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3648</v>
      </c>
    </row>
    <row r="18" spans="1:17" x14ac:dyDescent="0.45">
      <c r="A18" t="s">
        <v>3649</v>
      </c>
    </row>
    <row r="19" spans="1:17" x14ac:dyDescent="0.45">
      <c r="A19" t="s">
        <v>3650</v>
      </c>
    </row>
    <row r="20" spans="1:17" x14ac:dyDescent="0.45">
      <c r="A20" t="s">
        <v>3651</v>
      </c>
    </row>
    <row r="21" spans="1:17" x14ac:dyDescent="0.45">
      <c r="A21" t="s">
        <v>3639</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53" t="s">
        <v>473</v>
      </c>
      <c r="B2" s="453"/>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54" t="s">
        <v>476</v>
      </c>
      <c r="B6" s="242" t="s">
        <v>477</v>
      </c>
      <c r="C6" s="242" t="s">
        <v>478</v>
      </c>
      <c r="D6" s="242" t="s">
        <v>479</v>
      </c>
      <c r="E6" s="242" t="s">
        <v>480</v>
      </c>
      <c r="F6" s="242" t="s">
        <v>481</v>
      </c>
      <c r="G6" s="242" t="s">
        <v>482</v>
      </c>
      <c r="H6" s="242" t="s">
        <v>483</v>
      </c>
    </row>
    <row r="7" spans="1:8" ht="14.65" thickBot="1" x14ac:dyDescent="0.5">
      <c r="A7" s="455"/>
      <c r="B7" s="456" t="s">
        <v>484</v>
      </c>
      <c r="C7" s="457"/>
      <c r="D7" s="457"/>
      <c r="E7" s="457"/>
      <c r="F7" s="457"/>
      <c r="G7" s="457"/>
      <c r="H7" s="458"/>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59" t="s">
        <v>534</v>
      </c>
      <c r="B69" s="460"/>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61" t="s">
        <v>476</v>
      </c>
      <c r="B72" s="464" t="s">
        <v>536</v>
      </c>
      <c r="C72" s="465"/>
      <c r="D72" s="464" t="s">
        <v>537</v>
      </c>
      <c r="E72" s="466"/>
      <c r="F72" s="467"/>
      <c r="G72" s="464" t="s">
        <v>538</v>
      </c>
      <c r="H72" s="468"/>
      <c r="I72" s="468"/>
      <c r="J72" s="465"/>
    </row>
    <row r="73" spans="1:10" x14ac:dyDescent="0.45">
      <c r="A73" s="462"/>
      <c r="B73" s="469" t="s">
        <v>539</v>
      </c>
      <c r="C73" s="470"/>
      <c r="D73" s="473" t="s">
        <v>540</v>
      </c>
      <c r="E73" s="469" t="s">
        <v>478</v>
      </c>
      <c r="F73" s="470" t="s">
        <v>479</v>
      </c>
      <c r="G73" s="473" t="s">
        <v>541</v>
      </c>
      <c r="H73" s="473" t="s">
        <v>478</v>
      </c>
      <c r="I73" s="473" t="s">
        <v>479</v>
      </c>
      <c r="J73" s="238" t="s">
        <v>477</v>
      </c>
    </row>
    <row r="74" spans="1:10" x14ac:dyDescent="0.45">
      <c r="A74" s="462"/>
      <c r="B74" s="471"/>
      <c r="C74" s="472"/>
      <c r="D74" s="474"/>
      <c r="E74" s="471"/>
      <c r="F74" s="472"/>
      <c r="G74" s="475"/>
      <c r="H74" s="474"/>
      <c r="I74" s="474"/>
      <c r="J74" s="238" t="s">
        <v>542</v>
      </c>
    </row>
    <row r="75" spans="1:10" ht="14.65" thickBot="1" x14ac:dyDescent="0.5">
      <c r="A75" s="463"/>
      <c r="B75" s="241" t="s">
        <v>543</v>
      </c>
      <c r="C75" s="47" t="s">
        <v>544</v>
      </c>
      <c r="D75" s="47" t="s">
        <v>545</v>
      </c>
      <c r="E75" s="481" t="s">
        <v>546</v>
      </c>
      <c r="F75" s="482"/>
      <c r="G75" s="481" t="s">
        <v>484</v>
      </c>
      <c r="H75" s="479"/>
      <c r="I75" s="479"/>
      <c r="J75" s="480"/>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53" t="s">
        <v>609</v>
      </c>
      <c r="B410" s="453"/>
      <c r="C410" s="453"/>
      <c r="D410" s="453"/>
      <c r="E410" s="453"/>
      <c r="F410" s="453"/>
      <c r="G410" s="453"/>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76" t="s">
        <v>484</v>
      </c>
      <c r="C415" s="476"/>
      <c r="D415" s="477"/>
      <c r="E415" s="478" t="s">
        <v>617</v>
      </c>
      <c r="F415" s="476"/>
      <c r="G415" s="477"/>
      <c r="H415" s="478" t="s">
        <v>484</v>
      </c>
      <c r="I415" s="479"/>
      <c r="J415" s="479"/>
      <c r="K415" s="479"/>
      <c r="L415" s="479"/>
      <c r="M415" s="480"/>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76" t="s">
        <v>484</v>
      </c>
      <c r="C519" s="476"/>
      <c r="D519" s="476"/>
      <c r="E519" s="476"/>
      <c r="F519" s="476"/>
      <c r="G519" s="477"/>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93" t="s">
        <v>476</v>
      </c>
      <c r="B605" s="64" t="s">
        <v>765</v>
      </c>
      <c r="C605" s="64" t="s">
        <v>766</v>
      </c>
      <c r="D605" s="64" t="s">
        <v>767</v>
      </c>
      <c r="E605" s="64" t="s">
        <v>615</v>
      </c>
      <c r="F605" s="64" t="s">
        <v>481</v>
      </c>
      <c r="G605" s="64" t="s">
        <v>482</v>
      </c>
    </row>
    <row r="606" spans="1:7" ht="14.65" thickBot="1" x14ac:dyDescent="0.5">
      <c r="A606" s="494"/>
      <c r="B606" s="495" t="s">
        <v>484</v>
      </c>
      <c r="C606" s="496"/>
      <c r="D606" s="496"/>
      <c r="E606" s="496"/>
      <c r="F606" s="496"/>
      <c r="G606" s="497"/>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500" t="s">
        <v>791</v>
      </c>
      <c r="B633" s="500"/>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88" t="s">
        <v>792</v>
      </c>
      <c r="B637" s="231" t="s">
        <v>793</v>
      </c>
      <c r="C637" s="232" t="s">
        <v>478</v>
      </c>
      <c r="D637" s="232" t="s">
        <v>479</v>
      </c>
      <c r="E637" s="232" t="s">
        <v>615</v>
      </c>
      <c r="F637" s="233" t="s">
        <v>481</v>
      </c>
      <c r="G637" s="234" t="s">
        <v>482</v>
      </c>
      <c r="H637" s="233" t="s">
        <v>616</v>
      </c>
    </row>
    <row r="638" spans="1:8" ht="14.65" thickBot="1" x14ac:dyDescent="0.5">
      <c r="A638" s="489"/>
      <c r="B638" s="490" t="s">
        <v>484</v>
      </c>
      <c r="C638" s="491"/>
      <c r="D638" s="491"/>
      <c r="E638" s="491"/>
      <c r="F638" s="491"/>
      <c r="G638" s="491"/>
      <c r="H638" s="492"/>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3596</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1" t="s">
        <v>11</v>
      </c>
      <c r="B1" s="501"/>
      <c r="C1" s="501"/>
      <c r="D1" s="501"/>
      <c r="E1" s="501"/>
    </row>
    <row r="2" spans="1:5" x14ac:dyDescent="0.45">
      <c r="A2" s="502" t="s">
        <v>152</v>
      </c>
      <c r="B2" s="502"/>
      <c r="C2" s="502"/>
      <c r="D2" s="502"/>
      <c r="E2" s="502"/>
    </row>
    <row r="19" spans="1:5" x14ac:dyDescent="0.45">
      <c r="A19" t="s">
        <v>153</v>
      </c>
    </row>
    <row r="20" spans="1:5" x14ac:dyDescent="0.45">
      <c r="A20">
        <v>155400</v>
      </c>
      <c r="B20" t="s">
        <v>154</v>
      </c>
    </row>
    <row r="21" spans="1:5" x14ac:dyDescent="0.45">
      <c r="A21" s="502" t="s">
        <v>155</v>
      </c>
      <c r="B21" s="502"/>
      <c r="C21" s="502"/>
      <c r="D21" s="502"/>
      <c r="E21" s="502"/>
    </row>
    <row r="38" spans="1:5" x14ac:dyDescent="0.45">
      <c r="A38" t="s">
        <v>153</v>
      </c>
    </row>
    <row r="39" spans="1:5" x14ac:dyDescent="0.45">
      <c r="A39">
        <v>100800</v>
      </c>
      <c r="B39" t="s">
        <v>154</v>
      </c>
    </row>
    <row r="40" spans="1:5" x14ac:dyDescent="0.45">
      <c r="A40" s="502" t="s">
        <v>156</v>
      </c>
      <c r="B40" s="502"/>
      <c r="C40" s="502"/>
      <c r="D40" s="502"/>
      <c r="E40" s="502"/>
    </row>
    <row r="57" spans="1:5" ht="14.65" thickBot="1" x14ac:dyDescent="0.5">
      <c r="A57" t="s">
        <v>153</v>
      </c>
    </row>
    <row r="58" spans="1:5" ht="14.65" thickBot="1" x14ac:dyDescent="0.5">
      <c r="A58" s="4">
        <v>194000</v>
      </c>
      <c r="B58" t="s">
        <v>157</v>
      </c>
    </row>
    <row r="60" spans="1:5" x14ac:dyDescent="0.45">
      <c r="A60" s="501" t="s">
        <v>158</v>
      </c>
      <c r="B60" s="501"/>
      <c r="C60" s="501"/>
      <c r="D60" s="501"/>
      <c r="E60" s="501"/>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501" t="s">
        <v>159</v>
      </c>
      <c r="B89" s="501"/>
      <c r="C89" s="501"/>
      <c r="D89" s="501"/>
      <c r="E89" s="501"/>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501" t="s">
        <v>160</v>
      </c>
      <c r="B98" s="501"/>
      <c r="C98" s="501"/>
      <c r="D98" s="501"/>
      <c r="E98" s="501"/>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501" t="s">
        <v>162</v>
      </c>
      <c r="B109" s="501"/>
      <c r="C109" s="501"/>
      <c r="D109" s="501"/>
      <c r="E109" s="501"/>
    </row>
    <row r="110" spans="1:5" ht="14.65" thickBot="1" x14ac:dyDescent="0.5"/>
    <row r="111" spans="1:5" ht="14.65" thickBot="1" x14ac:dyDescent="0.5">
      <c r="A111" s="9">
        <f>A122</f>
        <v>0.20481927710843381</v>
      </c>
      <c r="B111" t="s">
        <v>380</v>
      </c>
    </row>
    <row r="113" spans="1:12" x14ac:dyDescent="0.45">
      <c r="A113" s="501" t="s">
        <v>161</v>
      </c>
      <c r="B113" s="501"/>
      <c r="C113" s="501"/>
      <c r="D113" s="501"/>
      <c r="E113" s="501"/>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501" t="s">
        <v>381</v>
      </c>
      <c r="B124" s="501"/>
      <c r="C124" s="501"/>
      <c r="D124" s="501"/>
      <c r="E124" s="501"/>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501" t="s">
        <v>100</v>
      </c>
      <c r="B134" s="501"/>
      <c r="C134" s="501"/>
      <c r="D134" s="501"/>
      <c r="E134" s="501"/>
    </row>
    <row r="135" spans="1:12" x14ac:dyDescent="0.45">
      <c r="A135" s="16" t="s">
        <v>398</v>
      </c>
      <c r="B135" s="17"/>
      <c r="C135" s="17"/>
      <c r="D135" s="17"/>
      <c r="E135" s="17"/>
      <c r="F135" s="17"/>
      <c r="G135" s="17"/>
    </row>
    <row r="136" spans="1:12" x14ac:dyDescent="0.45">
      <c r="A136" s="18"/>
      <c r="B136" s="504" t="s">
        <v>399</v>
      </c>
      <c r="C136" s="505"/>
      <c r="D136" s="505"/>
      <c r="E136" s="506"/>
      <c r="F136" s="17"/>
      <c r="G136" s="17"/>
    </row>
    <row r="137" spans="1:12" x14ac:dyDescent="0.45">
      <c r="A137" s="19"/>
      <c r="B137" s="504" t="s">
        <v>400</v>
      </c>
      <c r="C137" s="506"/>
      <c r="D137" s="504" t="s">
        <v>401</v>
      </c>
      <c r="E137" s="506"/>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1" t="s">
        <v>165</v>
      </c>
      <c r="B165" s="501"/>
      <c r="C165" s="501"/>
      <c r="D165" s="501"/>
      <c r="E165" s="501"/>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1" t="s">
        <v>388</v>
      </c>
      <c r="B169" s="501"/>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501" t="s">
        <v>172</v>
      </c>
      <c r="B174" s="501"/>
      <c r="C174" s="501"/>
      <c r="D174" s="501"/>
      <c r="E174" s="501"/>
    </row>
    <row r="175" spans="1:7" ht="14.65" thickBot="1" x14ac:dyDescent="0.5">
      <c r="A175" t="s">
        <v>397</v>
      </c>
      <c r="B175" s="35">
        <v>0.1246</v>
      </c>
    </row>
    <row r="176" spans="1:7" ht="14.65" thickBot="1" x14ac:dyDescent="0.5">
      <c r="A176" t="s">
        <v>393</v>
      </c>
      <c r="B176" s="34">
        <f>1-B175</f>
        <v>0.87539999999999996</v>
      </c>
    </row>
    <row r="178" spans="1:5" x14ac:dyDescent="0.45">
      <c r="A178" s="501" t="s">
        <v>168</v>
      </c>
      <c r="B178" s="501"/>
      <c r="C178" s="501"/>
      <c r="D178" s="501"/>
      <c r="E178" s="501"/>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501" t="s">
        <v>170</v>
      </c>
      <c r="B183" s="501"/>
      <c r="C183" s="501"/>
      <c r="D183" s="501"/>
      <c r="E183" s="501"/>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501" t="s">
        <v>182</v>
      </c>
      <c r="B191" s="501"/>
      <c r="C191" s="501"/>
      <c r="D191" s="501"/>
      <c r="E191" s="501"/>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503" t="s">
        <v>2972</v>
      </c>
      <c r="C201" s="503"/>
      <c r="D201" s="503"/>
      <c r="E201" s="503"/>
      <c r="F201" s="503"/>
      <c r="G201" s="503"/>
      <c r="H201" s="503"/>
      <c r="I201" s="503"/>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503" t="s">
        <v>2972</v>
      </c>
      <c r="C209" s="503"/>
      <c r="D209" s="503"/>
      <c r="E209" s="503"/>
      <c r="F209" s="503"/>
      <c r="G209" s="503"/>
      <c r="H209" s="503"/>
      <c r="I209" s="503"/>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503" t="s">
        <v>2972</v>
      </c>
      <c r="C217" s="503"/>
      <c r="D217" s="503"/>
      <c r="E217" s="503"/>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2026-09-21T19:48:23Z</dcterms:modified>
</cp:coreProperties>
</file>