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A8D0668E-E1EF-49EC-A917-55CCAF402789}"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G7"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6" i="28"/>
  <c r="K9" i="28"/>
  <c r="T10" i="28"/>
  <c r="T12" i="28"/>
  <c r="K13" i="28"/>
  <c r="AB14" i="28"/>
  <c r="L17" i="28"/>
  <c r="AB20" i="28"/>
  <c r="X22" i="28"/>
  <c r="K24" i="28"/>
  <c r="H26" i="28"/>
  <c r="T29" i="28"/>
  <c r="S31" i="28"/>
  <c r="Q33"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AG5" i="28"/>
  <c r="T8" i="28"/>
  <c r="AG9" i="28"/>
  <c r="AG11" i="28"/>
  <c r="D14" i="28"/>
  <c r="AF15" i="28"/>
  <c r="AF18" i="28"/>
  <c r="C2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7" i="28"/>
  <c r="H36"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11"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6" i="26" l="1"/>
  <c r="P36" i="26" s="1"/>
  <c r="J36" i="26"/>
  <c r="K36" i="26" s="1"/>
  <c r="O41" i="26"/>
  <c r="P41" i="26" s="1"/>
  <c r="J41" i="26"/>
  <c r="K41" i="26" s="1"/>
  <c r="O10" i="26"/>
  <c r="P10" i="26" s="1"/>
  <c r="J10" i="26"/>
  <c r="K10" i="26" s="1"/>
  <c r="J24" i="26"/>
  <c r="K24" i="26" s="1"/>
  <c r="O24" i="26"/>
  <c r="P24" i="26" s="1"/>
  <c r="O29" i="26"/>
  <c r="P29" i="26" s="1"/>
  <c r="J29" i="26"/>
  <c r="K29" i="26" s="1"/>
  <c r="O8" i="26"/>
  <c r="P8" i="26" s="1"/>
  <c r="J8" i="26"/>
  <c r="K8" i="26" s="1"/>
  <c r="O2" i="24"/>
  <c r="AB1" i="28"/>
  <c r="AD1" i="28"/>
  <c r="V1" i="28"/>
  <c r="Q13" i="24"/>
  <c r="N13" i="24"/>
  <c r="M13" i="24"/>
  <c r="L7" i="24"/>
  <c r="J42" i="19" s="1"/>
  <c r="M2" i="24"/>
  <c r="P13" i="24"/>
  <c r="O39" i="26"/>
  <c r="P39" i="26" s="1"/>
  <c r="J39" i="26"/>
  <c r="K39" i="26" s="1"/>
  <c r="K3" i="24"/>
  <c r="L3" i="24" s="1"/>
  <c r="J26" i="19"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<sst xmlns="http://schemas.openxmlformats.org/spreadsheetml/2006/main" count="35255" uniqueCount="4358">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</sst>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3863</v>
      </c>
      <c r="C1" s="353">
        <v>45503</v>
      </c>
      <c r="G1" s="354" t="s">
        <v>3763</v>
      </c>
      <c r="H1" s="354" t="s">
        <v>3764</v>
      </c>
    </row>
    <row r="2" spans="1:8" x14ac:dyDescent="0.75">
      <c r="B2" t="str">
        <f>_xlfn.XLOOKUP(B1,H:H,G:G,0,0,1)</f>
        <v>WY</v>
      </c>
      <c r="C2" t="str">
        <f>_xlfn.XLOOKUP(B2,G:G, H:H, 0,0,1)</f>
        <v>Wyoming</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Wyoming.</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2% in 2030 that rises to 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After weighing for coop and municipality requirements, the BAU assumes a total CES of 2% in 2030 that rises to 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2% in 2030 that rises to 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6"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Wyoming</v>
      </c>
      <c r="B3" s="404">
        <f>ROUND(SUMIFS(B$4:B$54, $A$4:$A$54, $A$3),0)</f>
        <v>138513</v>
      </c>
      <c r="C3" s="405">
        <f t="shared" ref="C3" si="0">ROUND(SUMIFS(C$4:C$54, $A$4:$A$54, $A$3),0)</f>
        <v>139</v>
      </c>
      <c r="D3" s="404">
        <f>SUMIFS(D$4:D$54, $A$4:$A$54, $A$3)</f>
        <v>22734</v>
      </c>
      <c r="E3" s="404">
        <f>SUMIFS(E$4:E$54, $A$4:$A$54, $A$3)</f>
        <v>0</v>
      </c>
      <c r="F3" s="406">
        <f>ROUND(SUMIFS(F$4:F$54,$A$4:$A$54,$A$3)*100,0)</f>
        <v>-100</v>
      </c>
      <c r="G3" s="178">
        <f>SUMIFS(G$4:G$54, $A$4:$A$54, $A$3)</f>
        <v>27550707</v>
      </c>
      <c r="H3" s="178">
        <f>SUMIFS(H$4:H$54, $A$4:$A$54, $A$3)</f>
        <v>25354948</v>
      </c>
      <c r="I3" s="406">
        <f>ROUND(SUMIFS(I$4:I$54,$A$4:$A$54,$A$3)*100,0)</f>
        <v>-8</v>
      </c>
      <c r="J3" s="406">
        <f>ROUND(SUMIFS(J$4:J$54, $A$4:$A$54, $A$3),0)</f>
        <v>1488</v>
      </c>
      <c r="K3" s="178">
        <f t="shared" ref="K3:AI3" si="1">ROUND(SUMIFS(K$4:K$54, $A$4:$A$54, $A$3),0)</f>
        <v>541</v>
      </c>
      <c r="L3" s="406">
        <f t="shared" si="1"/>
        <v>712</v>
      </c>
      <c r="M3" s="178">
        <f t="shared" si="1"/>
        <v>3950</v>
      </c>
      <c r="N3" s="178">
        <f t="shared" si="1"/>
        <v>0</v>
      </c>
      <c r="O3" s="178">
        <f t="shared" si="1"/>
        <v>0</v>
      </c>
      <c r="P3" s="178">
        <f t="shared" si="1"/>
        <v>0</v>
      </c>
      <c r="Q3" s="178">
        <f t="shared" si="1"/>
        <v>0</v>
      </c>
      <c r="R3" s="178">
        <f t="shared" si="1"/>
        <v>0</v>
      </c>
      <c r="S3" s="406">
        <f t="shared" si="1"/>
        <v>0</v>
      </c>
      <c r="T3" s="178">
        <f t="shared" si="1"/>
        <v>6332</v>
      </c>
      <c r="U3" s="178">
        <f t="shared" si="1"/>
        <v>94</v>
      </c>
      <c r="V3" s="178">
        <f t="shared" si="1"/>
        <v>0</v>
      </c>
      <c r="W3" s="178">
        <f t="shared" si="1"/>
        <v>307</v>
      </c>
      <c r="X3" s="178">
        <f t="shared" si="1"/>
        <v>1486</v>
      </c>
      <c r="Y3" s="178">
        <f t="shared" si="1"/>
        <v>92</v>
      </c>
      <c r="Z3" s="178">
        <f t="shared" si="1"/>
        <v>0</v>
      </c>
      <c r="AA3" s="178">
        <f t="shared" si="1"/>
        <v>0</v>
      </c>
      <c r="AB3" s="178">
        <f t="shared" si="1"/>
        <v>0</v>
      </c>
      <c r="AC3" s="178">
        <f t="shared" si="1"/>
        <v>5</v>
      </c>
      <c r="AD3" s="178">
        <f t="shared" si="1"/>
        <v>150</v>
      </c>
      <c r="AE3" s="178">
        <f t="shared" si="1"/>
        <v>0</v>
      </c>
      <c r="AF3" s="178">
        <f t="shared" si="1"/>
        <v>0</v>
      </c>
      <c r="AG3" s="178">
        <f t="shared" si="1"/>
        <v>0</v>
      </c>
      <c r="AH3" s="178">
        <f t="shared" si="1"/>
        <v>0</v>
      </c>
      <c r="AI3" s="406">
        <f t="shared" si="1"/>
        <v>0</v>
      </c>
      <c r="AJ3" s="178">
        <f>ROUND(SUMIFS(AJ$4:AJ$54,$A$4:$A$54,$A$3)*100,0)</f>
        <v>2</v>
      </c>
      <c r="AK3" s="178">
        <f t="shared" ref="AK3:AL3" si="2">ROUND(SUMIFS(AK$4:AK$54,$A$4:$A$54,$A$3)*100,0)</f>
        <v>2</v>
      </c>
      <c r="AL3" s="178">
        <f t="shared" si="2"/>
        <v>2</v>
      </c>
      <c r="AM3" s="178">
        <f>SUMIFS(AM$4:AM$54, $A$4:$A$54, $A$3)</f>
        <v>0</v>
      </c>
      <c r="AN3" s="178">
        <f t="shared" ref="AN3:AQ3" si="3">SUMIFS(AN$4:AN$54, $A$4:$A$54, $A$3)</f>
        <v>0</v>
      </c>
      <c r="AO3" s="406">
        <f t="shared" si="3"/>
        <v>0</v>
      </c>
      <c r="AP3" s="406">
        <f t="shared" si="3"/>
        <v>169</v>
      </c>
      <c r="AQ3" s="406">
        <f t="shared" si="3"/>
        <v>586485</v>
      </c>
      <c r="AR3" s="406">
        <f>ROUND(SUMIFS(AR$4:AR$54,$A$4:$A$54,$A$3),2)</f>
        <v>28.82</v>
      </c>
      <c r="AS3" s="178">
        <f>SUMIFS(AS$4:AS$54, $A$4:$A$54, $A$3)</f>
        <v>584890600000000</v>
      </c>
      <c r="AT3" s="178">
        <f t="shared" ref="AT3:BH3" si="4">SUMIFS(AT$4:AT$54, $A$4:$A$54, $A$3)</f>
        <v>4880487310698890</v>
      </c>
      <c r="AU3" s="178">
        <f t="shared" si="4"/>
        <v>0</v>
      </c>
      <c r="AV3" s="178">
        <f t="shared" si="4"/>
        <v>0</v>
      </c>
      <c r="AW3" s="178">
        <f t="shared" si="4"/>
        <v>248398817024236</v>
      </c>
      <c r="AX3" s="178">
        <f t="shared" si="4"/>
        <v>1168303903000000</v>
      </c>
      <c r="AY3" s="178">
        <f t="shared" si="4"/>
        <v>22593272095379.602</v>
      </c>
      <c r="AZ3" s="178">
        <f t="shared" si="4"/>
        <v>0</v>
      </c>
      <c r="BA3" s="178">
        <f t="shared" si="4"/>
        <v>619813633017593</v>
      </c>
      <c r="BB3" s="178">
        <f t="shared" si="4"/>
        <v>5703848815483530</v>
      </c>
      <c r="BC3" s="178">
        <f t="shared" si="4"/>
        <v>7776503119226.6699</v>
      </c>
      <c r="BD3" s="178">
        <f t="shared" si="4"/>
        <v>18959592798138.5</v>
      </c>
      <c r="BE3" s="178">
        <f t="shared" si="4"/>
        <v>260161446643039</v>
      </c>
      <c r="BF3" s="178">
        <f t="shared" si="4"/>
        <v>1544451055381120</v>
      </c>
      <c r="BG3" s="178">
        <f t="shared" si="4"/>
        <v>123363685147293</v>
      </c>
      <c r="BH3" s="178">
        <f t="shared" si="4"/>
        <v>157348710576286</v>
      </c>
      <c r="BI3" s="178">
        <f>ROUND(SUMIFS(BI$4:BI$54,$A$4:$A$54,$A$3),2)</f>
        <v>94.37</v>
      </c>
      <c r="BJ3" s="178">
        <f t="shared" ref="BJ3:BP3" si="5">ROUND(SUMIFS(BJ$4:BJ$54,$A$4:$A$54,$A$3),2)</f>
        <v>85.56</v>
      </c>
      <c r="BK3" s="178">
        <f t="shared" si="5"/>
        <v>0</v>
      </c>
      <c r="BL3" s="178">
        <f t="shared" si="5"/>
        <v>0</v>
      </c>
      <c r="BM3" s="178">
        <f t="shared" si="5"/>
        <v>95.48</v>
      </c>
      <c r="BN3" s="178">
        <f t="shared" si="5"/>
        <v>75.650000000000006</v>
      </c>
      <c r="BO3" s="178">
        <f t="shared" si="5"/>
        <v>18.309999999999999</v>
      </c>
      <c r="BP3" s="406">
        <f t="shared" si="5"/>
        <v>0</v>
      </c>
      <c r="BQ3" s="406">
        <f t="shared" ref="BQ3:BR3" si="6">ROUND(SUMIFS(BQ$4:BQ$54,$A$4:$A$54,$A$3)*100,0)</f>
        <v>4</v>
      </c>
      <c r="BR3" s="406">
        <f t="shared" si="6"/>
        <v>4</v>
      </c>
      <c r="BS3" s="406">
        <f>ROUND(SUMIFS(BS$4:BS$54,$A$4:$A$54,$A$3)*100,0)</f>
        <v>39</v>
      </c>
      <c r="BT3" s="406">
        <f>ROUND(SUMIFS(BT$4:BT$54,$A$4:$A$54,$A$3)*100,0)</f>
        <v>36</v>
      </c>
      <c r="BU3" s="406">
        <f t="shared" ref="BU3:CH3" si="7">ROUND(SUMIFS(BU$4:BU$54,$A$4:$A$54,$A$3)*100,0)</f>
        <v>61</v>
      </c>
      <c r="BV3" s="406">
        <f t="shared" si="7"/>
        <v>72</v>
      </c>
      <c r="BW3" s="406">
        <f t="shared" si="7"/>
        <v>10</v>
      </c>
      <c r="BX3" s="406">
        <f t="shared" si="7"/>
        <v>12</v>
      </c>
      <c r="BY3" s="406">
        <f t="shared" si="7"/>
        <v>41</v>
      </c>
      <c r="BZ3" s="406">
        <f>ROUND(SUMIFS(BZ$4:BZ$54,$A$4:$A$54,$A$3)*100,0)</f>
        <v>41</v>
      </c>
      <c r="CA3" s="406">
        <f>ROUND(SUMIFS(CA$4:CA$54,$A$4:$A$54,$A$3)*100,0)</f>
        <v>100</v>
      </c>
      <c r="CB3" s="406">
        <f>ROUND(SUMIFS(CB$4:CB$54,$A$4:$A$54,$A$3)*100,0)</f>
        <v>100</v>
      </c>
      <c r="CC3" s="406">
        <f t="shared" si="7"/>
        <v>10</v>
      </c>
      <c r="CD3" s="406">
        <f t="shared" si="7"/>
        <v>12</v>
      </c>
      <c r="CE3" s="406">
        <f t="shared" si="7"/>
        <v>41</v>
      </c>
      <c r="CF3" s="406">
        <f t="shared" si="7"/>
        <v>41</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2% in 2030 that rises to 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WY</v>
      </c>
      <c r="C1" s="431">
        <f>SUM(C4:C87)</f>
        <v>61.167989638482901</v>
      </c>
      <c r="D1" s="431">
        <f t="shared" ref="D1:AG1" si="0">SUM(D4:D87)</f>
        <v>60.070194465984898</v>
      </c>
      <c r="E1" s="431">
        <f t="shared" si="0"/>
        <v>65.829072153437409</v>
      </c>
      <c r="F1" s="431">
        <f t="shared" si="0"/>
        <v>62.427829238656585</v>
      </c>
      <c r="G1" s="431">
        <f t="shared" si="0"/>
        <v>64.813839532752596</v>
      </c>
      <c r="H1" s="431">
        <f t="shared" si="0"/>
        <v>62.217803692221402</v>
      </c>
      <c r="I1" s="431">
        <f t="shared" si="0"/>
        <v>63.979295616989994</v>
      </c>
      <c r="J1" s="431">
        <f t="shared" si="0"/>
        <v>63.633658787317593</v>
      </c>
      <c r="K1" s="431">
        <f t="shared" si="0"/>
        <v>68.800044813410793</v>
      </c>
      <c r="L1" s="431">
        <f t="shared" si="0"/>
        <v>67.350023109189479</v>
      </c>
      <c r="M1" s="431">
        <f t="shared" si="0"/>
        <v>68.281677487553821</v>
      </c>
      <c r="N1" s="431">
        <f t="shared" si="0"/>
        <v>69.074330515875516</v>
      </c>
      <c r="O1" s="431">
        <f t="shared" si="0"/>
        <v>67.738533149918624</v>
      </c>
      <c r="P1" s="431">
        <f t="shared" si="0"/>
        <v>69.043487255872108</v>
      </c>
      <c r="Q1" s="431">
        <f t="shared" si="0"/>
        <v>70.180967981338384</v>
      </c>
      <c r="R1" s="431">
        <f t="shared" si="0"/>
        <v>69.667667612505412</v>
      </c>
      <c r="S1" s="431">
        <f t="shared" si="0"/>
        <v>70.790085764183473</v>
      </c>
      <c r="T1" s="431">
        <f t="shared" si="0"/>
        <v>73.482243157631402</v>
      </c>
      <c r="U1" s="431">
        <f t="shared" si="0"/>
        <v>74.099828316109182</v>
      </c>
      <c r="V1" s="431">
        <f t="shared" si="0"/>
        <v>70.341396884245498</v>
      </c>
      <c r="W1" s="431">
        <f t="shared" si="0"/>
        <v>71.578909639048504</v>
      </c>
      <c r="X1" s="431">
        <f t="shared" si="0"/>
        <v>70.406822028654503</v>
      </c>
      <c r="Y1" s="431">
        <f t="shared" si="0"/>
        <v>71.858449771693415</v>
      </c>
      <c r="Z1" s="431">
        <f t="shared" si="0"/>
        <v>74.438332636602681</v>
      </c>
      <c r="AA1" s="431">
        <f t="shared" si="0"/>
        <v>70.712657158148787</v>
      </c>
      <c r="AB1" s="431">
        <f t="shared" si="0"/>
        <v>68.742594355908096</v>
      </c>
      <c r="AC1" s="431">
        <f t="shared" si="0"/>
        <v>65.219325128214507</v>
      </c>
      <c r="AD1" s="431">
        <f t="shared" si="0"/>
        <v>66.799546105298901</v>
      </c>
      <c r="AE1" s="431">
        <f t="shared" si="0"/>
        <v>68.005652640165721</v>
      </c>
      <c r="AF1" s="431">
        <f t="shared" si="0"/>
        <v>63.184281200824984</v>
      </c>
      <c r="AG1" s="431">
        <f t="shared" si="0"/>
        <v>58.997951997029205</v>
      </c>
      <c r="AH1" s="431">
        <f>SUM(AH4:AH87)</f>
        <v>57.900650295157405</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435" t="s">
        <v>2220</v>
      </c>
      <c r="B5" s="408" t="s">
        <v>4124</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435" t="s">
        <v>2220</v>
      </c>
      <c r="B6" s="408" t="s">
        <v>4128</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435" t="s">
        <v>2220</v>
      </c>
      <c r="B7" s="408" t="s">
        <v>4130</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435" t="s">
        <v>2220</v>
      </c>
      <c r="B8" s="408" t="s">
        <v>4132</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435" t="s">
        <v>2220</v>
      </c>
      <c r="B9" s="408" t="s">
        <v>4142</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435" t="s">
        <v>2220</v>
      </c>
      <c r="B10" s="408" t="s">
        <v>4151</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435" t="s">
        <v>2220</v>
      </c>
      <c r="B11" s="408" t="s">
        <v>4146</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435" t="s">
        <v>2220</v>
      </c>
      <c r="B12" s="408" t="s">
        <v>4157</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435" t="s">
        <v>2220</v>
      </c>
      <c r="B13" s="408" t="s">
        <v>4161</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1.4313534566699</v>
      </c>
      <c r="D15" s="436">
        <f>SUMIFS('EPA Export Aggregation'!G:G,'EPA Export Aggregation'!$A:$A,$B15,'EPA Export Aggregation'!$D:$D,$A$1)*IF($A15="CH4",About!$D$58,IF($A15="N2O",About!$D$59,1))</f>
        <v>1.4313534566699</v>
      </c>
      <c r="E15" s="436">
        <f>SUMIFS('EPA Export Aggregation'!H:H,'EPA Export Aggregation'!$A:$A,$B15,'EPA Export Aggregation'!$D:$D,$A$1)*IF($A15="CH4",About!$D$58,IF($A15="N2O",About!$D$59,1))</f>
        <v>1.4508276533593001</v>
      </c>
      <c r="F15" s="436">
        <f>SUMIFS('EPA Export Aggregation'!I:I,'EPA Export Aggregation'!$A:$A,$B15,'EPA Export Aggregation'!$D:$D,$A$1)*IF($A15="CH4",About!$D$58,IF($A15="N2O",About!$D$59,1))</f>
        <v>1.4118792599804999</v>
      </c>
      <c r="G15" s="436">
        <f>SUMIFS('EPA Export Aggregation'!J:J,'EPA Export Aggregation'!$A:$A,$B15,'EPA Export Aggregation'!$D:$D,$A$1)*IF($A15="CH4",About!$D$58,IF($A15="N2O",About!$D$59,1))</f>
        <v>1.4216163583251999</v>
      </c>
      <c r="H15" s="436">
        <f>SUMIFS('EPA Export Aggregation'!K:K,'EPA Export Aggregation'!$A:$A,$B15,'EPA Export Aggregation'!$D:$D,$A$1)*IF($A15="CH4",About!$D$58,IF($A15="N2O",About!$D$59,1))</f>
        <v>1.6066212268744</v>
      </c>
      <c r="I15" s="436">
        <f>SUMIFS('EPA Export Aggregation'!L:L,'EPA Export Aggregation'!$A:$A,$B15,'EPA Export Aggregation'!$D:$D,$A$1)*IF($A15="CH4",About!$D$58,IF($A15="N2O",About!$D$59,1))</f>
        <v>1.5871470301849999</v>
      </c>
      <c r="J15" s="436">
        <f>SUMIFS('EPA Export Aggregation'!M:M,'EPA Export Aggregation'!$A:$A,$B15,'EPA Export Aggregation'!$D:$D,$A$1)*IF($A15="CH4",About!$D$58,IF($A15="N2O",About!$D$59,1))</f>
        <v>1.6650438169426001</v>
      </c>
      <c r="K15" s="436">
        <f>SUMIFS('EPA Export Aggregation'!N:N,'EPA Export Aggregation'!$A:$A,$B15,'EPA Export Aggregation'!$D:$D,$A$1)*IF($A15="CH4",About!$D$58,IF($A15="N2O",About!$D$59,1))</f>
        <v>1.6066212268744</v>
      </c>
      <c r="L15" s="436">
        <f>SUMIFS('EPA Export Aggregation'!O:O,'EPA Export Aggregation'!$A:$A,$B15,'EPA Export Aggregation'!$D:$D,$A$1)*IF($A15="CH4",About!$D$58,IF($A15="N2O",About!$D$59,1))</f>
        <v>1.5481986368062</v>
      </c>
      <c r="M15" s="436">
        <f>SUMIFS('EPA Export Aggregation'!P:P,'EPA Export Aggregation'!$A:$A,$B15,'EPA Export Aggregation'!$D:$D,$A$1)*IF($A15="CH4",About!$D$58,IF($A15="N2O",About!$D$59,1))</f>
        <v>1.5287244401168001</v>
      </c>
      <c r="N15" s="436">
        <f>SUMIFS('EPA Export Aggregation'!Q:Q,'EPA Export Aggregation'!$A:$A,$B15,'EPA Export Aggregation'!$D:$D,$A$1)*IF($A15="CH4",About!$D$58,IF($A15="N2O",About!$D$59,1))</f>
        <v>1.4995131450828001</v>
      </c>
      <c r="O15" s="436">
        <f>SUMIFS('EPA Export Aggregation'!R:R,'EPA Export Aggregation'!$A:$A,$B15,'EPA Export Aggregation'!$D:$D,$A$1)*IF($A15="CH4",About!$D$58,IF($A15="N2O",About!$D$59,1))</f>
        <v>1.4703018500487</v>
      </c>
      <c r="P15" s="436">
        <f>SUMIFS('EPA Export Aggregation'!S:S,'EPA Export Aggregation'!$A:$A,$B15,'EPA Export Aggregation'!$D:$D,$A$1)*IF($A15="CH4",About!$D$58,IF($A15="N2O",About!$D$59,1))</f>
        <v>1.5092502434274999</v>
      </c>
      <c r="Q15" s="436">
        <f>SUMIFS('EPA Export Aggregation'!T:T,'EPA Export Aggregation'!$A:$A,$B15,'EPA Export Aggregation'!$D:$D,$A$1)*IF($A15="CH4",About!$D$58,IF($A15="N2O",About!$D$59,1))</f>
        <v>1.6066212268744</v>
      </c>
      <c r="R15" s="436">
        <f>SUMIFS('EPA Export Aggregation'!U:U,'EPA Export Aggregation'!$A:$A,$B15,'EPA Export Aggregation'!$D:$D,$A$1)*IF($A15="CH4",About!$D$58,IF($A15="N2O",About!$D$59,1))</f>
        <v>1.6553067185979</v>
      </c>
      <c r="S15" s="436">
        <f>SUMIFS('EPA Export Aggregation'!V:V,'EPA Export Aggregation'!$A:$A,$B15,'EPA Export Aggregation'!$D:$D,$A$1)*IF($A15="CH4",About!$D$58,IF($A15="N2O",About!$D$59,1))</f>
        <v>1.6260954235638001</v>
      </c>
      <c r="T15" s="436">
        <f>SUMIFS('EPA Export Aggregation'!W:W,'EPA Export Aggregation'!$A:$A,$B15,'EPA Export Aggregation'!$D:$D,$A$1)*IF($A15="CH4",About!$D$58,IF($A15="N2O",About!$D$59,1))</f>
        <v>1.6747809152872</v>
      </c>
      <c r="U15" s="436">
        <f>SUMIFS('EPA Export Aggregation'!X:X,'EPA Export Aggregation'!$A:$A,$B15,'EPA Export Aggregation'!$D:$D,$A$1)*IF($A15="CH4",About!$D$58,IF($A15="N2O",About!$D$59,1))</f>
        <v>1.7332035053554</v>
      </c>
      <c r="V15" s="436">
        <f>SUMIFS('EPA Export Aggregation'!Y:Y,'EPA Export Aggregation'!$A:$A,$B15,'EPA Export Aggregation'!$D:$D,$A$1)*IF($A15="CH4",About!$D$58,IF($A15="N2O",About!$D$59,1))</f>
        <v>1.4703018500487</v>
      </c>
      <c r="W15" s="436">
        <f>SUMIFS('EPA Export Aggregation'!Z:Z,'EPA Export Aggregation'!$A:$A,$B15,'EPA Export Aggregation'!$D:$D,$A$1)*IF($A15="CH4",About!$D$58,IF($A15="N2O",About!$D$59,1))</f>
        <v>1.5481986368062</v>
      </c>
      <c r="X15" s="436">
        <f>SUMIFS('EPA Export Aggregation'!AA:AA,'EPA Export Aggregation'!$A:$A,$B15,'EPA Export Aggregation'!$D:$D,$A$1)*IF($A15="CH4",About!$D$58,IF($A15="N2O",About!$D$59,1))</f>
        <v>1.6066212268744</v>
      </c>
      <c r="Y15" s="436">
        <f>SUMIFS('EPA Export Aggregation'!AB:AB,'EPA Export Aggregation'!$A:$A,$B15,'EPA Export Aggregation'!$D:$D,$A$1)*IF($A15="CH4",About!$D$58,IF($A15="N2O",About!$D$59,1))</f>
        <v>1.6650438169426001</v>
      </c>
      <c r="Z15" s="436">
        <f>SUMIFS('EPA Export Aggregation'!AC:AC,'EPA Export Aggregation'!$A:$A,$B15,'EPA Export Aggregation'!$D:$D,$A$1)*IF($A15="CH4",About!$D$58,IF($A15="N2O",About!$D$59,1))</f>
        <v>1.6942551119766001</v>
      </c>
      <c r="AA15" s="436">
        <f>SUMIFS('EPA Export Aggregation'!AD:AD,'EPA Export Aggregation'!$A:$A,$B15,'EPA Export Aggregation'!$D:$D,$A$1)*IF($A15="CH4",About!$D$58,IF($A15="N2O",About!$D$59,1))</f>
        <v>1.6845180136319</v>
      </c>
      <c r="AB15" s="436">
        <f>SUMIFS('EPA Export Aggregation'!AE:AE,'EPA Export Aggregation'!$A:$A,$B15,'EPA Export Aggregation'!$D:$D,$A$1)*IF($A15="CH4",About!$D$58,IF($A15="N2O",About!$D$59,1))</f>
        <v>1.7137293086659999</v>
      </c>
      <c r="AC15" s="436">
        <f>SUMIFS('EPA Export Aggregation'!AF:AF,'EPA Export Aggregation'!$A:$A,$B15,'EPA Export Aggregation'!$D:$D,$A$1)*IF($A15="CH4",About!$D$58,IF($A15="N2O",About!$D$59,1))</f>
        <v>1.7234664070107</v>
      </c>
      <c r="AD15" s="436">
        <f>SUMIFS('EPA Export Aggregation'!AG:AG,'EPA Export Aggregation'!$A:$A,$B15,'EPA Export Aggregation'!$D:$D,$A$1)*IF($A15="CH4",About!$D$58,IF($A15="N2O",About!$D$59,1))</f>
        <v>1.7526777020447999</v>
      </c>
      <c r="AE15" s="436">
        <f>SUMIFS('EPA Export Aggregation'!AH:AH,'EPA Export Aggregation'!$A:$A,$B15,'EPA Export Aggregation'!$D:$D,$A$1)*IF($A15="CH4",About!$D$58,IF($A15="N2O",About!$D$59,1))</f>
        <v>1.7137293086659999</v>
      </c>
      <c r="AF15" s="436">
        <f>SUMIFS('EPA Export Aggregation'!AI:AI,'EPA Export Aggregation'!$A:$A,$B15,'EPA Export Aggregation'!$D:$D,$A$1)*IF($A15="CH4",About!$D$58,IF($A15="N2O",About!$D$59,1))</f>
        <v>1.7916260954236001</v>
      </c>
      <c r="AG15" s="436">
        <f>SUMIFS('EPA Export Aggregation'!AJ:AJ,'EPA Export Aggregation'!$A:$A,$B15,'EPA Export Aggregation'!$D:$D,$A$1)*IF($A15="CH4",About!$D$58,IF($A15="N2O",About!$D$59,1))</f>
        <v>1.4605647517039999</v>
      </c>
      <c r="AH15" s="436">
        <f>SUMIFS('EPA Export Aggregation'!AK:AK,'EPA Export Aggregation'!$A:$A,$B15,'EPA Export Aggregation'!$D:$D,$A$1)*IF($A15="CH4",About!$D$58,IF($A15="N2O",About!$D$59,1))</f>
        <v>1.7137293086659999</v>
      </c>
    </row>
    <row r="16" spans="1:34" x14ac:dyDescent="0.75">
      <c r="A16" s="435" t="s">
        <v>2220</v>
      </c>
      <c r="B16" s="408" t="s">
        <v>4165</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435" t="s">
        <v>2220</v>
      </c>
      <c r="B23" s="408" t="s">
        <v>4167</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435" t="s">
        <v>2220</v>
      </c>
      <c r="B24" s="408" t="s">
        <v>4183</v>
      </c>
      <c r="C24" s="436">
        <f>SUMIFS('EPA Export Aggregation'!F:F,'EPA Export Aggregation'!$A:$A,$B24,'EPA Export Aggregation'!$D:$D,$A$1)*IF($A24="CH4",About!$D$58,IF($A24="N2O",About!$D$59,1))</f>
        <v>4.9873211660500003E-2</v>
      </c>
      <c r="D24" s="436">
        <f>SUMIFS('EPA Export Aggregation'!G:G,'EPA Export Aggregation'!$A:$A,$B24,'EPA Export Aggregation'!$D:$D,$A$1)*IF($A24="CH4",About!$D$58,IF($A24="N2O",About!$D$59,1))</f>
        <v>4.4765714080799997E-2</v>
      </c>
      <c r="E24" s="436">
        <f>SUMIFS('EPA Export Aggregation'!H:H,'EPA Export Aggregation'!$A:$A,$B24,'EPA Export Aggregation'!$D:$D,$A$1)*IF($A24="CH4",About!$D$58,IF($A24="N2O",About!$D$59,1))</f>
        <v>4.53084157771E-2</v>
      </c>
      <c r="F24" s="436">
        <f>SUMIFS('EPA Export Aggregation'!I:I,'EPA Export Aggregation'!$A:$A,$B24,'EPA Export Aggregation'!$D:$D,$A$1)*IF($A24="CH4",About!$D$58,IF($A24="N2O",About!$D$59,1))</f>
        <v>4.5125581395299999E-2</v>
      </c>
      <c r="G24" s="436">
        <f>SUMIFS('EPA Export Aggregation'!J:J,'EPA Export Aggregation'!$A:$A,$B24,'EPA Export Aggregation'!$D:$D,$A$1)*IF($A24="CH4",About!$D$58,IF($A24="N2O",About!$D$59,1))</f>
        <v>4.7427586206899998E-2</v>
      </c>
      <c r="H24" s="436">
        <f>SUMIFS('EPA Export Aggregation'!K:K,'EPA Export Aggregation'!$A:$A,$B24,'EPA Export Aggregation'!$D:$D,$A$1)*IF($A24="CH4",About!$D$58,IF($A24="N2O",About!$D$59,1))</f>
        <v>4.4572413793100001E-2</v>
      </c>
      <c r="I24" s="436">
        <f>SUMIFS('EPA Export Aggregation'!L:L,'EPA Export Aggregation'!$A:$A,$B24,'EPA Export Aggregation'!$D:$D,$A$1)*IF($A24="CH4",About!$D$58,IF($A24="N2O",About!$D$59,1))</f>
        <v>6.2399999999999997E-2</v>
      </c>
      <c r="J24" s="436">
        <f>SUMIFS('EPA Export Aggregation'!M:M,'EPA Export Aggregation'!$A:$A,$B24,'EPA Export Aggregation'!$D:$D,$A$1)*IF($A24="CH4",About!$D$58,IF($A24="N2O",About!$D$59,1))</f>
        <v>6.2807869974300004E-2</v>
      </c>
      <c r="K24" s="436">
        <f>SUMIFS('EPA Export Aggregation'!N:N,'EPA Export Aggregation'!$A:$A,$B24,'EPA Export Aggregation'!$D:$D,$A$1)*IF($A24="CH4",About!$D$58,IF($A24="N2O",About!$D$59,1))</f>
        <v>6.4457142857099997E-2</v>
      </c>
      <c r="L24" s="436">
        <f>SUMIFS('EPA Export Aggregation'!O:O,'EPA Export Aggregation'!$A:$A,$B24,'EPA Export Aggregation'!$D:$D,$A$1)*IF($A24="CH4",About!$D$58,IF($A24="N2O",About!$D$59,1))</f>
        <v>8.8200000000000001E-2</v>
      </c>
      <c r="M24" s="436">
        <f>SUMIFS('EPA Export Aggregation'!P:P,'EPA Export Aggregation'!$A:$A,$B24,'EPA Export Aggregation'!$D:$D,$A$1)*IF($A24="CH4",About!$D$58,IF($A24="N2O",About!$D$59,1))</f>
        <v>5.5676785714300001E-2</v>
      </c>
      <c r="N24" s="436">
        <f>SUMIFS('EPA Export Aggregation'!Q:Q,'EPA Export Aggregation'!$A:$A,$B24,'EPA Export Aggregation'!$D:$D,$A$1)*IF($A24="CH4",About!$D$58,IF($A24="N2O",About!$D$59,1))</f>
        <v>6.9978082191800003E-2</v>
      </c>
      <c r="O24" s="436">
        <f>SUMIFS('EPA Export Aggregation'!R:R,'EPA Export Aggregation'!$A:$A,$B24,'EPA Export Aggregation'!$D:$D,$A$1)*IF($A24="CH4",About!$D$58,IF($A24="N2O",About!$D$59,1))</f>
        <v>6.2512941176499998E-2</v>
      </c>
      <c r="P24" s="436">
        <f>SUMIFS('EPA Export Aggregation'!S:S,'EPA Export Aggregation'!$A:$A,$B24,'EPA Export Aggregation'!$D:$D,$A$1)*IF($A24="CH4",About!$D$58,IF($A24="N2O",About!$D$59,1))</f>
        <v>4.6902347024300003E-2</v>
      </c>
      <c r="Q24" s="436">
        <f>SUMIFS('EPA Export Aggregation'!T:T,'EPA Export Aggregation'!$A:$A,$B24,'EPA Export Aggregation'!$D:$D,$A$1)*IF($A24="CH4",About!$D$58,IF($A24="N2O",About!$D$59,1))</f>
        <v>4.5250209555699999E-2</v>
      </c>
      <c r="R24" s="436">
        <f>SUMIFS('EPA Export Aggregation'!U:U,'EPA Export Aggregation'!$A:$A,$B24,'EPA Export Aggregation'!$D:$D,$A$1)*IF($A24="CH4",About!$D$58,IF($A24="N2O",About!$D$59,1))</f>
        <v>6.9261455525599994E-2</v>
      </c>
      <c r="S24" s="436">
        <f>SUMIFS('EPA Export Aggregation'!V:V,'EPA Export Aggregation'!$A:$A,$B24,'EPA Export Aggregation'!$D:$D,$A$1)*IF($A24="CH4",About!$D$58,IF($A24="N2O",About!$D$59,1))</f>
        <v>5.9423180593000002E-2</v>
      </c>
      <c r="T24" s="436">
        <f>SUMIFS('EPA Export Aggregation'!W:W,'EPA Export Aggregation'!$A:$A,$B24,'EPA Export Aggregation'!$D:$D,$A$1)*IF($A24="CH4",About!$D$58,IF($A24="N2O",About!$D$59,1))</f>
        <v>6.1194070080899998E-2</v>
      </c>
      <c r="U24" s="436">
        <f>SUMIFS('EPA Export Aggregation'!X:X,'EPA Export Aggregation'!$A:$A,$B24,'EPA Export Aggregation'!$D:$D,$A$1)*IF($A24="CH4",About!$D$58,IF($A24="N2O",About!$D$59,1))</f>
        <v>5.6865229110500001E-2</v>
      </c>
      <c r="V24" s="436">
        <f>SUMIFS('EPA Export Aggregation'!Y:Y,'EPA Export Aggregation'!$A:$A,$B24,'EPA Export Aggregation'!$D:$D,$A$1)*IF($A24="CH4",About!$D$58,IF($A24="N2O",About!$D$59,1))</f>
        <v>5.0175202156300003E-2</v>
      </c>
      <c r="W24" s="436">
        <f>SUMIFS('EPA Export Aggregation'!Z:Z,'EPA Export Aggregation'!$A:$A,$B24,'EPA Export Aggregation'!$D:$D,$A$1)*IF($A24="CH4",About!$D$58,IF($A24="N2O",About!$D$59,1))</f>
        <v>7.0062256715099996E-2</v>
      </c>
      <c r="X24" s="436">
        <f>SUMIFS('EPA Export Aggregation'!AA:AA,'EPA Export Aggregation'!$A:$A,$B24,'EPA Export Aggregation'!$D:$D,$A$1)*IF($A24="CH4",About!$D$58,IF($A24="N2O",About!$D$59,1))</f>
        <v>5.9443148288700003E-2</v>
      </c>
      <c r="Y24" s="436">
        <f>SUMIFS('EPA Export Aggregation'!AB:AB,'EPA Export Aggregation'!$A:$A,$B24,'EPA Export Aggregation'!$D:$D,$A$1)*IF($A24="CH4",About!$D$58,IF($A24="N2O",About!$D$59,1))</f>
        <v>5.7923965166999998E-2</v>
      </c>
      <c r="Z24" s="436">
        <f>SUMIFS('EPA Export Aggregation'!AC:AC,'EPA Export Aggregation'!$A:$A,$B24,'EPA Export Aggregation'!$D:$D,$A$1)*IF($A24="CH4",About!$D$58,IF($A24="N2O",About!$D$59,1))</f>
        <v>6.3031990350200004E-2</v>
      </c>
      <c r="AA24" s="436">
        <f>SUMIFS('EPA Export Aggregation'!AD:AD,'EPA Export Aggregation'!$A:$A,$B24,'EPA Export Aggregation'!$D:$D,$A$1)*IF($A24="CH4",About!$D$58,IF($A24="N2O",About!$D$59,1))</f>
        <v>6.3565244324199993E-2</v>
      </c>
      <c r="AB24" s="436">
        <f>SUMIFS('EPA Export Aggregation'!AE:AE,'EPA Export Aggregation'!$A:$A,$B24,'EPA Export Aggregation'!$D:$D,$A$1)*IF($A24="CH4",About!$D$58,IF($A24="N2O",About!$D$59,1))</f>
        <v>6.1326059495899997E-2</v>
      </c>
      <c r="AC24" s="436">
        <f>SUMIFS('EPA Export Aggregation'!AF:AF,'EPA Export Aggregation'!$A:$A,$B24,'EPA Export Aggregation'!$D:$D,$A$1)*IF($A24="CH4",About!$D$58,IF($A24="N2O",About!$D$59,1))</f>
        <v>6.6178817588600003E-2</v>
      </c>
      <c r="AD24" s="436">
        <f>SUMIFS('EPA Export Aggregation'!AG:AG,'EPA Export Aggregation'!$A:$A,$B24,'EPA Export Aggregation'!$D:$D,$A$1)*IF($A24="CH4",About!$D$58,IF($A24="N2O",About!$D$59,1))</f>
        <v>8.4347218498800003E-2</v>
      </c>
      <c r="AE24" s="436">
        <f>SUMIFS('EPA Export Aggregation'!AH:AH,'EPA Export Aggregation'!$A:$A,$B24,'EPA Export Aggregation'!$D:$D,$A$1)*IF($A24="CH4",About!$D$58,IF($A24="N2O",About!$D$59,1))</f>
        <v>6.4252476200199998E-2</v>
      </c>
      <c r="AF24" s="436">
        <f>SUMIFS('EPA Export Aggregation'!AI:AI,'EPA Export Aggregation'!$A:$A,$B24,'EPA Export Aggregation'!$D:$D,$A$1)*IF($A24="CH4",About!$D$58,IF($A24="N2O",About!$D$59,1))</f>
        <v>6.1556910076399997E-2</v>
      </c>
      <c r="AG24" s="436">
        <f>SUMIFS('EPA Export Aggregation'!AJ:AJ,'EPA Export Aggregation'!$A:$A,$B24,'EPA Export Aggregation'!$D:$D,$A$1)*IF($A24="CH4",About!$D$58,IF($A24="N2O",About!$D$59,1))</f>
        <v>5.8980062431399999E-2</v>
      </c>
      <c r="AH24" s="436">
        <f>SUMIFS('EPA Export Aggregation'!AK:AK,'EPA Export Aggregation'!$A:$A,$B24,'EPA Export Aggregation'!$D:$D,$A$1)*IF($A24="CH4",About!$D$58,IF($A24="N2O",About!$D$59,1))</f>
        <v>5.6898384370900001E-2</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435" t="s">
        <v>2220</v>
      </c>
      <c r="B30" s="408" t="s">
        <v>4192</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2024-07-30T21:46:49Z</dcterms:modified>
</cp:coreProperties>
</file>