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Alabama\AL-EPS\"/>
    </mc:Choice>
  </mc:AlternateContent>
  <xr:revisionPtr revIDLastSave="0" documentId="13_ncr:1_{A0C9AF10-7E3F-42AB-B69C-DD914BBC78B0}"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10"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1" i="5"/>
  <c r="P139" i="5"/>
  <c r="K7" i="10"/>
  <c r="P140" i="5"/>
  <c r="P126" i="5"/>
  <c r="B673" i="5"/>
  <c r="B669" i="5"/>
  <c r="B670" i="5"/>
  <c r="B672" i="5"/>
  <c r="B671" i="5"/>
  <c r="B668" i="5"/>
  <c r="P240" i="5"/>
  <c r="P204" i="5"/>
  <c r="E11" i="10"/>
  <c r="D11" i="10"/>
  <c r="P62" i="5"/>
  <c r="B10" i="10"/>
  <c r="H10" i="10" s="1"/>
  <c r="B11" i="10"/>
  <c r="H11" i="10" s="1"/>
  <c r="I3" i="10"/>
  <c r="P207" i="5" l="1"/>
  <c r="P215" i="5"/>
  <c r="P213" i="5"/>
  <c r="P208" i="5"/>
  <c r="P209" i="5"/>
  <c r="N88" i="3"/>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<sst xmlns="http://schemas.openxmlformats.org/spreadsheetml/2006/main" count="18388" uniqueCount="2197">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</sst>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2</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Alabama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6.0785186757677598</v>
      </c>
      <c r="C7" s="118">
        <f>D28</f>
        <v>7.6132600000000004</v>
      </c>
      <c r="D7" s="75">
        <v>0.06</v>
      </c>
      <c r="E7" s="75">
        <v>0.02</v>
      </c>
      <c r="F7" s="117">
        <f t="shared" si="0"/>
        <v>7.1564643999999999</v>
      </c>
      <c r="G7" s="117">
        <f t="shared" si="0"/>
        <v>7.4609947999999999</v>
      </c>
      <c r="H7" s="69"/>
      <c r="I7" s="76">
        <f t="shared" si="1"/>
        <v>-0.17733691080517877</v>
      </c>
      <c r="J7" s="76">
        <f t="shared" si="3"/>
        <v>-0.22743635381816496</v>
      </c>
      <c r="K7" s="69" t="str">
        <f t="shared" si="2"/>
        <v>In a scenario limiting global warming to 1.5 °C, Alabama would need to cut its agriculture emissions by -23 to -18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Alabama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5.2008180013742411</v>
      </c>
      <c r="C9" s="118">
        <f>C28</f>
        <v>1.59965</v>
      </c>
      <c r="D9" s="75">
        <v>0.06</v>
      </c>
      <c r="E9" s="75">
        <v>0.02</v>
      </c>
      <c r="F9" s="117">
        <f t="shared" si="0"/>
        <v>1.503671</v>
      </c>
      <c r="G9" s="117">
        <f t="shared" si="0"/>
        <v>1.5676570000000001</v>
      </c>
      <c r="H9" s="69"/>
      <c r="I9" s="76">
        <f t="shared" si="1"/>
        <v>0.71087798119398204</v>
      </c>
      <c r="J9" s="76">
        <f t="shared" si="3"/>
        <v>0.69857491656393877</v>
      </c>
      <c r="K9" s="69" t="str">
        <f t="shared" si="2"/>
        <v>In a scenario limiting global warming to 1.5 °C, Alabama would need to cut its waste emissions by 70 to 71 percent of 2005 levels.</v>
      </c>
      <c r="L9" s="69"/>
      <c r="M9" s="69"/>
      <c r="N9" s="69"/>
      <c r="O9" s="69"/>
      <c r="P9" s="69"/>
      <c r="Q9" s="69"/>
      <c r="R9" s="69"/>
      <c r="S9" s="69"/>
      <c r="T9" s="69"/>
      <c r="U9" s="69"/>
      <c r="V9" s="69"/>
      <c r="W9" s="69"/>
      <c r="X9" s="69"/>
      <c r="Y9" s="69"/>
      <c r="Z9" s="69"/>
    </row>
    <row r="10" spans="1:26" x14ac:dyDescent="0.25">
      <c r="A10" s="73" t="s">
        <v>1865</v>
      </c>
      <c r="B10" s="119">
        <f>SUM(B3:B9)</f>
        <v>4.8409766771420006</v>
      </c>
      <c r="C10" s="119">
        <f>SUM(C3:C9)</f>
        <v>60.091929999999991</v>
      </c>
      <c r="D10" s="76">
        <f>1-F10/$C10</f>
        <v>0.52651809652311032</v>
      </c>
      <c r="E10" s="76">
        <f>1-G10/$C10</f>
        <v>0.37781239843686165</v>
      </c>
      <c r="F10" s="117">
        <f>SUM(F3:F9)</f>
        <v>28.452441400000005</v>
      </c>
      <c r="G10" s="117">
        <f>SUM(G3:G9)</f>
        <v>37.388453799999994</v>
      </c>
      <c r="H10" s="171">
        <f>IFERROR(B10*(1-'Unique State Inputs'!A$8),"")</f>
        <v>2.6625371724281006</v>
      </c>
      <c r="I10" s="76">
        <f t="shared" si="1"/>
        <v>-4.8774175745043378</v>
      </c>
      <c r="J10" s="76">
        <f t="shared" si="3"/>
        <v>-6.7233286366653724</v>
      </c>
      <c r="K10" s="69" t="str">
        <f t="shared" si="2"/>
        <v>In a scenario limiting global warming to 1.5 °C, Alabama would need to cut its total (including land use) emissions by -672 to -488 percent of 2005 levels.</v>
      </c>
      <c r="L10" s="69"/>
      <c r="M10" s="69"/>
      <c r="N10" s="69"/>
      <c r="O10" s="69"/>
      <c r="P10" s="69"/>
      <c r="Q10" s="69"/>
      <c r="R10" s="69"/>
      <c r="S10" s="69"/>
      <c r="T10" s="69"/>
      <c r="U10" s="69"/>
      <c r="V10" s="69"/>
      <c r="W10" s="69"/>
      <c r="X10" s="69"/>
      <c r="Y10" s="69"/>
      <c r="Z10" s="69"/>
    </row>
    <row r="11" spans="1:26" x14ac:dyDescent="0.25">
      <c r="A11" s="73" t="s">
        <v>1867</v>
      </c>
      <c r="B11" s="119">
        <f>SUM(B3:B9)-B8</f>
        <v>11.279336677142002</v>
      </c>
      <c r="C11" s="119">
        <f>SUM(C3:C9)-C8</f>
        <v>66.530289999999994</v>
      </c>
      <c r="D11" s="76">
        <f>1-F11/$C11</f>
        <v>0.47556516888773503</v>
      </c>
      <c r="E11" s="76">
        <f>1-G11/$C11</f>
        <v>0.34125022151564344</v>
      </c>
      <c r="F11" s="117">
        <f>F10-F8</f>
        <v>34.890801400000008</v>
      </c>
      <c r="G11" s="117">
        <f>G10-G8</f>
        <v>43.826813799999996</v>
      </c>
      <c r="H11" s="171">
        <f>IFERROR(B11*(1-'Unique State Inputs'!A$8),"")</f>
        <v>6.2036351724281014</v>
      </c>
      <c r="I11" s="76">
        <f t="shared" si="1"/>
        <v>-2.0933380569007682</v>
      </c>
      <c r="J11" s="76">
        <f t="shared" si="3"/>
        <v>-2.8855843259663199</v>
      </c>
      <c r="K11" s="69" t="str">
        <f t="shared" si="2"/>
        <v>In a scenario limiting global warming to 1.5 °C, Alabama would need to cut its total (excluding land use) emissions by -289 to -209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Alabama had 417 EV charging outlets, approximately 8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Alabama, the share of electricity among fuels used for heating in urban, residential buildings will fall from 4% to 4%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Alabama, the share of electricity among fuels used by appliances in urban, residential buildings will fall from 57.5% to 44.5%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Alabama, the share of electricity among fuels used for heating in rural, residential buildings will fall from 4% to 4%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57.5% to 44.5%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Alabama, the share of electricity among fuels used for heating in commercial buildings will fall from 0.7% to 0.7%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Alabama, the share of electricity among fuels used by appliances in commercial buildings will fall from 44.9% to 26.9%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Alabama, the share of electricity among fuels used by other components in commercial buildings will fall from 66% to 80.2%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Alabama.</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Alabama will retire 1617 MW of coal by 2050. Alabama currently has 5284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Alabama will retire 0 MW of gas non-peaking plants by 2050. Alabama currently has 9664MW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Alabama will retire 0 MW of nuclear capacity by 2050. Alabama currently has 5525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Alabama will retire 114 MW of biomass capacity by 2050. Alabama currently has 6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Alabama will retire 0 MW of petroleum capacity by 2050. Alabama currently has 43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Alabama will retire 3 MW of natural gas peaker capacity by 2050. Alabama currently has 4334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Alabama will retire 0 MW of natural gas peaker capacity by 2050. Alabama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Alabama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Alabama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Alabama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32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Alabama had 417 EV charging outlets, approximately 8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Alabama, the share of electricity among fuels used for heating in urban, residential buildings will fall from 4% to 4%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Alabama, the share of electricity among fuels used by appliances in urban, residential buildings will fall from 57.5% to 44.5%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Alabama, the share of electricity among fuels used for heating in rural, residential buildings will fall from 4% to 4%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57.5% to 44.5%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Alabama, the share of electricity among fuels used for heating in commercial buildings will fall from 0.7% to 0.7%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Alabama, the share of electricity among fuels used by appliances in commercial buildings will fall from 44.9% to 26.9%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Alabama, the share of electricity among fuels used by other components in commercial buildings will fall from 66% to 80.2%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Alabama.</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Alabama increased by 0%.</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Alabama will retire 1617 MW of coal by 2050. Alabama currently has 5284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Alabama will retire 0 MW of gas non-peaking plants by 2050. Alabama currently has 9664MW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Alabama will retire 0 MW of nuclear capacity by 2050. Alabama currently has 5525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Alabama will retire 114 MW of biomass capacity by 2050. Alabama currently has 6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Alabama will retire 114 MW of biomass capacity by 2050. Alabama currently has 6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Alabama will retire 0 MW of petroleum capacity by 2050. Alabama currently has 43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Alabama will retire 3 MW of natural gas peaker capacity by 2050. Alabama currently has 4334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Alabama will retire 0 MW of natural gas peaker capacity by 2050. Alabama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Alabama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Alabama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Alabama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32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Alabama</v>
      </c>
      <c r="B6" s="145">
        <f>SUMIFS(B7:B57,$A7:$A57,$A$6)</f>
        <v>417</v>
      </c>
      <c r="C6" s="145">
        <f>SUMIFS(C7:C57,$A7:$A57,$A$6)</f>
        <v>4911278</v>
      </c>
      <c r="D6" s="145">
        <f>ROUND(SUMIFS(D7:D57,$A7:$A57,$A$6),2)</f>
        <v>8.49</v>
      </c>
      <c r="E6" s="145">
        <f t="shared" ref="E6:L6" si="0">SUMIFS(E7:E57,$A7:$A57,$A$6)</f>
        <v>0</v>
      </c>
      <c r="F6" s="145">
        <f t="shared" si="0"/>
        <v>0</v>
      </c>
      <c r="G6" s="145">
        <f t="shared" si="0"/>
        <v>0</v>
      </c>
      <c r="H6" s="145">
        <f t="shared" si="0"/>
        <v>0</v>
      </c>
      <c r="I6" s="145">
        <f t="shared" si="0"/>
        <v>0</v>
      </c>
      <c r="J6" s="145">
        <f t="shared" si="0"/>
        <v>44550279</v>
      </c>
      <c r="K6" s="145">
        <f t="shared" si="0"/>
        <v>0</v>
      </c>
      <c r="L6" s="145">
        <f t="shared" si="0"/>
        <v>44588032</v>
      </c>
      <c r="M6" s="145">
        <f>ROUND(SUMIFS(M7:M57,$A7:$A57,$A$6)*100,0)</f>
        <v>0</v>
      </c>
      <c r="N6" s="145">
        <f>ROUND(SUMIFS(N7:N57,$A7:$A57,$A$6)*100,0)</f>
        <v>0</v>
      </c>
      <c r="O6" s="145">
        <f t="shared" ref="O6:AM6" si="1">ROUND(SUMIFS(O7:O57,$A7:$A57,$A$6),0)</f>
        <v>6061</v>
      </c>
      <c r="P6" s="145">
        <f t="shared" si="1"/>
        <v>2899</v>
      </c>
      <c r="Q6" s="145">
        <f t="shared" si="1"/>
        <v>1617</v>
      </c>
      <c r="R6" s="145">
        <f t="shared" si="1"/>
        <v>0</v>
      </c>
      <c r="S6" s="145">
        <f t="shared" si="1"/>
        <v>0</v>
      </c>
      <c r="T6" s="145">
        <f t="shared" si="1"/>
        <v>114</v>
      </c>
      <c r="U6" s="145">
        <f t="shared" si="1"/>
        <v>0</v>
      </c>
      <c r="V6" s="145">
        <f t="shared" si="1"/>
        <v>3</v>
      </c>
      <c r="W6" s="145">
        <f t="shared" si="1"/>
        <v>0</v>
      </c>
      <c r="X6" s="145">
        <f t="shared" si="1"/>
        <v>5284</v>
      </c>
      <c r="Y6" s="145">
        <f t="shared" si="1"/>
        <v>9664</v>
      </c>
      <c r="Z6" s="145">
        <f t="shared" si="1"/>
        <v>5525</v>
      </c>
      <c r="AA6" s="145">
        <f t="shared" si="1"/>
        <v>3292</v>
      </c>
      <c r="AB6" s="145">
        <f t="shared" si="1"/>
        <v>0</v>
      </c>
      <c r="AC6" s="145">
        <f t="shared" si="1"/>
        <v>194</v>
      </c>
      <c r="AD6" s="145">
        <f t="shared" si="1"/>
        <v>0</v>
      </c>
      <c r="AE6" s="145">
        <f t="shared" si="1"/>
        <v>6</v>
      </c>
      <c r="AF6" s="145">
        <f t="shared" si="1"/>
        <v>0</v>
      </c>
      <c r="AG6" s="145">
        <f t="shared" si="1"/>
        <v>43</v>
      </c>
      <c r="AH6" s="145">
        <f t="shared" si="1"/>
        <v>4334</v>
      </c>
      <c r="AI6" s="145">
        <f t="shared" si="1"/>
        <v>0</v>
      </c>
      <c r="AJ6" s="145">
        <f t="shared" si="1"/>
        <v>0</v>
      </c>
      <c r="AK6" s="145">
        <f t="shared" si="1"/>
        <v>0</v>
      </c>
      <c r="AL6" s="145">
        <f t="shared" si="1"/>
        <v>0</v>
      </c>
      <c r="AM6" s="145">
        <f t="shared" si="1"/>
        <v>0</v>
      </c>
      <c r="AN6" s="145">
        <f>ROUND(SUMIFS(AN7:AN57,$A7:$A57,$A$6),)</f>
        <v>1084</v>
      </c>
      <c r="AO6" s="145">
        <f t="shared" ref="AO6:AP6" si="2">ROUND(SUMIFS(AO7:AO57,$A7:$A57,$A$6),)</f>
        <v>13806</v>
      </c>
      <c r="AP6" s="145">
        <f t="shared" si="2"/>
        <v>1</v>
      </c>
      <c r="AQ6" s="145">
        <f>ROUND(SUMIFS(AQ7:AQ57,$A7:$A57,$A$6),0)</f>
        <v>32</v>
      </c>
      <c r="AR6" s="146">
        <f>SUMIFS(AR7:AR57,$A7:$A57,$A$6)</f>
        <v>0.70579705673649462</v>
      </c>
      <c r="AS6" s="145">
        <f>ROUND(SUMIFS(AS7:AS57,$A7:$A57,$A$6),0)</f>
        <v>2158</v>
      </c>
      <c r="AT6" s="145">
        <f>ROUND(SUMIFS(AT7:AT57,$A7:$A57,$A$6),0)</f>
        <v>2899</v>
      </c>
      <c r="AU6" s="145">
        <f>ROUND(SUMIFS(AU7:AU57,$A7:$A57,$A$6),0)</f>
        <v>8960</v>
      </c>
      <c r="AV6" s="145">
        <f>ROUND(SUMIFS(AV7:AV57,$A7:$A57,$A$6)*100,0)</f>
        <v>0</v>
      </c>
      <c r="AW6" s="145">
        <f>ROUND(SUMIFS(AW7:AW57,$A7:$A57,$A$6)*100,0)</f>
        <v>0</v>
      </c>
      <c r="AX6" s="145">
        <f>ROUND(SUMIFS(AX7:AX57,$A7:$A57,$A$6)*100,0)</f>
        <v>0</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AL</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AL</v>
      </c>
      <c r="D77" s="93">
        <v>2019</v>
      </c>
      <c r="E77" s="93">
        <v>2050</v>
      </c>
    </row>
    <row r="78" spans="1:40" ht="15.95" customHeight="1" x14ac:dyDescent="0.25">
      <c r="B78" s="93" t="s">
        <v>2058</v>
      </c>
      <c r="C78" s="93" t="s">
        <v>497</v>
      </c>
      <c r="D78" s="93" cm="1">
        <f t="array" ref="D78">ROUND(INDEX($B$95:$H$845,MATCH(1,($C78=$E$95:$E$845)*($B78=$F$95:$F$845)*($C$77=$B$95:$B$845),0),MATCH(D$77,$B$95:$H$95,0))*100,1)</f>
        <v>4</v>
      </c>
      <c r="E78" s="165" cm="1">
        <f t="array" ref="E78">ROUND(INDEX($B$95:$H$845,MATCH(1,($C78=$E$95:$E$845)*($B78=$F$95:$F$845)*($C$77=$B$95:$B$845),0),MATCH(E$77,$B$95:$H$95,0))*100,1)</f>
        <v>4</v>
      </c>
    </row>
    <row r="79" spans="1:40" ht="15.95" customHeight="1" x14ac:dyDescent="0.25">
      <c r="B79" s="165" t="s">
        <v>2058</v>
      </c>
      <c r="C79" s="93" t="s">
        <v>2057</v>
      </c>
      <c r="D79" s="165" cm="1">
        <f t="array" ref="D79">ROUND(INDEX($B$95:$H$845,MATCH(1,($C79=$E$95:$E$845)*($B79=$F$95:$F$845)*($C$77=$B$95:$B$845),0),MATCH(D$77,$B$95:$H$95,0))*100,1)</f>
        <v>57.5</v>
      </c>
      <c r="E79" s="165" cm="1">
        <f t="array" ref="E79">ROUND(INDEX($B$95:$H$845,MATCH(1,($C79=$E$95:$E$845)*($B79=$F$95:$F$845)*($C$77=$B$95:$B$845),0),MATCH(E$77,$B$95:$H$95,0))*100,1)</f>
        <v>44.5</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4</v>
      </c>
      <c r="E81" s="165" cm="1">
        <f t="array" ref="E81">ROUND(INDEX($B$95:$H$845,MATCH(1,($C81=$E$95:$E$845)*($B81=$F$95:$F$845)*($C$77=$B$95:$B$845),0),MATCH(E$77,$B$95:$H$95,0))*100,1)</f>
        <v>4</v>
      </c>
    </row>
    <row r="82" spans="2:26" ht="15.95" customHeight="1" x14ac:dyDescent="0.25">
      <c r="B82" s="165" t="s">
        <v>2055</v>
      </c>
      <c r="C82" s="165" t="s">
        <v>2057</v>
      </c>
      <c r="D82" s="165" cm="1">
        <f t="array" ref="D82">ROUND(INDEX($B$95:$H$845,MATCH(1,($C82=$E$95:$E$845)*($B82=$F$95:$F$845)*($C$77=$B$95:$B$845),0),MATCH(D$77,$B$95:$H$95,0))*100,1)</f>
        <v>57.5</v>
      </c>
      <c r="E82" s="165" cm="1">
        <f t="array" ref="E82">ROUND(INDEX($B$95:$H$845,MATCH(1,($C82=$E$95:$E$845)*($B82=$F$95:$F$845)*($C$77=$B$95:$B$845),0),MATCH(E$77,$B$95:$H$95,0))*100,1)</f>
        <v>44.5</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AL</v>
      </c>
    </row>
    <row r="84" spans="2:26" ht="15.95" customHeight="1" x14ac:dyDescent="0.25">
      <c r="B84" s="93" t="s">
        <v>2059</v>
      </c>
      <c r="C84" s="165" t="s">
        <v>497</v>
      </c>
      <c r="D84" s="165" cm="1">
        <f t="array" ref="D84">ROUND(INDEX($B$95:$H$845,MATCH(1,($C84=$E$95:$E$845)*($B84=$F$95:$F$845)*($C$77=$B$95:$B$845),0),MATCH(D$77,$B$95:$H$95,0))*100,1)</f>
        <v>0.7</v>
      </c>
      <c r="E84" s="165" cm="1">
        <f t="array" ref="E84">ROUND(INDEX($B$95:$H$845,MATCH(1,($C84=$E$95:$E$845)*($B84=$F$95:$F$845)*($C$77=$B$95:$B$845),0),MATCH(E$77,$B$95:$H$95,0))*100,1)</f>
        <v>0.7</v>
      </c>
    </row>
    <row r="85" spans="2:26" ht="15.95" customHeight="1" x14ac:dyDescent="0.25">
      <c r="B85" s="165" t="s">
        <v>2059</v>
      </c>
      <c r="C85" s="165" t="s">
        <v>2057</v>
      </c>
      <c r="D85" s="165" cm="1">
        <f t="array" ref="D85">ROUND(INDEX($B$95:$H$845,MATCH(1,($C85=$E$95:$E$845)*($B85=$F$95:$F$845)*($C$77=$B$95:$B$845),0),MATCH(D$77,$B$95:$H$95,0))*100,1)</f>
        <v>44.9</v>
      </c>
      <c r="E85" s="165" cm="1">
        <f t="array" ref="E85">ROUND(INDEX($B$95:$H$845,MATCH(1,($C85=$E$95:$E$845)*($B85=$F$95:$F$845)*($C$77=$B$95:$B$845),0),MATCH(E$77,$B$95:$H$95,0))*100,1)</f>
        <v>26.9</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66</v>
      </c>
      <c r="E86" s="165" cm="1">
        <f t="array" ref="E86">ROUND(INDEX($B$95:$H$845,MATCH(1,($C86=$E$95:$E$845)*($B86=$F$95:$F$845)*($C$77=$B$95:$B$845),0),MATCH(E$77,$B$95:$H$95,0))*100,1)</f>
        <v>80.2</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0</v>
      </c>
      <c r="N87" s="165" cm="1">
        <f t="array" ref="N87">INDEX($K$95:$Z$195,MATCH(1,($J87=$L$95:$L$195)*($J$83=$K$95:$K$195),0),MATCH(N$85,$K$95:$Z$95,0))</f>
        <v>0</v>
      </c>
      <c r="O87" s="165" cm="1">
        <f t="array" ref="O87">INDEX($K$95:$Z$195,MATCH(1,($J87=$L$95:$L$195)*($J$83=$K$95:$K$195),0),MATCH(O$85,$K$95:$Z$95,0))</f>
        <v>0</v>
      </c>
      <c r="P87" s="165" cm="1">
        <f t="array" ref="P87">INDEX($K$95:$Z$195,MATCH(1,($J87=$L$95:$L$195)*($J$83=$K$95:$K$195),0),MATCH(P$85,$K$95:$Z$95,0))</f>
        <v>0</v>
      </c>
      <c r="Q87" s="165" cm="1">
        <f t="array" ref="Q87">INDEX($K$95:$Z$195,MATCH(1,($J87=$L$95:$L$195)*($J$83=$K$95:$K$195),0),MATCH(Q$85,$K$95:$Z$95,0))</f>
        <v>0</v>
      </c>
      <c r="R87" s="165" cm="1">
        <f t="array" ref="R87">INDEX($K$95:$Z$195,MATCH(1,($J87=$L$95:$L$195)*($J$83=$K$95:$K$195),0),MATCH(R$85,$K$95:$Z$95,0))</f>
        <v>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Alabama</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Alabama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Alabama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6.0785186757677598</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-54.651095819949703</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5.2008180013742411</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-43.371759142807704</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11.279336677141998</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2021-05-06T17:00:50Z</dcterms:modified>
</cp:coreProperties>
</file>