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BBSoEVP/"/>
    </mc:Choice>
  </mc:AlternateContent>
  <xr:revisionPtr revIDLastSave="0" documentId="8_{9D28FB8E-EE6A-B847-AB19-CE463AA07415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AEO Data" sheetId="5" r:id="rId2"/>
    <sheet name="Psgr LDV Calculations" sheetId="4" r:id="rId3"/>
    <sheet name="Freight LDVs" sheetId="13" r:id="rId4"/>
    <sheet name="Heavy freight" sheetId="7" r:id="rId5"/>
    <sheet name="EV freight truck batteries" sheetId="8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2014_eGRID_Subregion_File">#REF!</definedName>
    <definedName name="AEO">[1]Safety!$L$2</definedName>
    <definedName name="asdf">[2]About!$A$113</definedName>
    <definedName name="compa">[3]PROVP!#REF!</definedName>
    <definedName name="Comparaison">[3]PROVP!$A:$A</definedName>
    <definedName name="cpi_2010to2012">[4]About!#REF!</definedName>
    <definedName name="cpi_2014to2012">[4]About!#REF!</definedName>
    <definedName name="cpi_2017to2012">[4]About!$A$121</definedName>
    <definedName name="cpi_2018to2012">[4]About!$A$122</definedName>
    <definedName name="cpi_2019to2012">[4]About!$A$123</definedName>
    <definedName name="cpi_2020to2012">[4]About!$A$124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[5]INPUTS!$B$32</definedName>
    <definedName name="gCO2_gC">[5]INPUTS!$B$34</definedName>
    <definedName name="H2_kg_to_MMBtu">[6]Constants!$D$7</definedName>
    <definedName name="Impres_titres_MI">[3]PROVP!$A:$A</definedName>
    <definedName name="kWh_to_Btu">[6]Constants!$D$4</definedName>
    <definedName name="mode">[7]Config!$AD$7:$AD$19</definedName>
    <definedName name="P91_">[3]PROVP!#REF!</definedName>
    <definedName name="P92_">[3]PROVP!#REF!</definedName>
    <definedName name="Renewable_and_Non_Renewable_Generation">[8]Contents!#REF!</definedName>
    <definedName name="Scenario">[9]Targets_byFleet!$A$1</definedName>
    <definedName name="TableName">"Dummy"</definedName>
    <definedName name="tblVspecsData">#REF!</definedName>
    <definedName name="tblVspecsHeader">#REF!</definedName>
    <definedName name="Transmission_loss">[5]kWhpMi!$G$1</definedName>
    <definedName name="UF_REEV20">[5]kWhpMi!$M$5</definedName>
    <definedName name="UF_REEV40">[5]kWhpMi!$M$4</definedName>
    <definedName name="WRcap_2021">[1]Safety!$L$3</definedName>
    <definedName name="WRcap_2025">[1]Safety!$L$4</definedName>
    <definedName name="Zone_impres_MI">[3]PROVP!$B$5:$B$90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3" l="1"/>
  <c r="B27" i="13"/>
  <c r="G17" i="13"/>
  <c r="H17" i="13"/>
  <c r="I17" i="13"/>
  <c r="J17" i="13"/>
  <c r="K17" i="13"/>
  <c r="L17" i="13"/>
  <c r="G18" i="13"/>
  <c r="H18" i="13"/>
  <c r="I18" i="13"/>
  <c r="J18" i="13"/>
  <c r="K18" i="13"/>
  <c r="L18" i="13"/>
  <c r="G19" i="13"/>
  <c r="H19" i="13"/>
  <c r="I19" i="13"/>
  <c r="J19" i="13"/>
  <c r="K19" i="13"/>
  <c r="L19" i="13"/>
  <c r="F18" i="13"/>
  <c r="F19" i="13"/>
  <c r="F17" i="13"/>
  <c r="B25" i="7"/>
  <c r="C25" i="7"/>
  <c r="D11" i="7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B19" i="8"/>
  <c r="B22" i="8"/>
  <c r="C22" i="8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A11" i="7"/>
  <c r="B18" i="7"/>
  <c r="C18" i="7"/>
  <c r="L21" i="13" l="1"/>
  <c r="B25" i="13" s="1"/>
  <c r="J21" i="13"/>
  <c r="H21" i="13"/>
  <c r="G21" i="13"/>
  <c r="K21" i="13"/>
  <c r="I21" i="13"/>
  <c r="D25" i="7"/>
  <c r="B15" i="7" s="1"/>
  <c r="C11" i="7" s="1"/>
  <c r="E11" i="7" s="1"/>
  <c r="B3" i="2" s="1"/>
  <c r="C23" i="8"/>
  <c r="D23" i="8"/>
  <c r="B20" i="7"/>
  <c r="C24" i="8"/>
  <c r="C20" i="8"/>
  <c r="D20" i="8"/>
  <c r="C21" i="8"/>
  <c r="D21" i="8"/>
  <c r="D22" i="8"/>
  <c r="B28" i="4"/>
  <c r="B27" i="4"/>
  <c r="B11" i="7" l="1"/>
  <c r="C3" i="2"/>
  <c r="B4" i="2"/>
  <c r="B5" i="2" s="1"/>
  <c r="B6" i="2" s="1"/>
  <c r="B7" i="2" s="1"/>
  <c r="B3" i="6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C4" i="2" l="1"/>
  <c r="C5" i="2" s="1"/>
  <c r="C6" i="2" s="1"/>
  <c r="C7" i="2" s="1"/>
  <c r="D3" i="2"/>
  <c r="C3" i="6"/>
  <c r="B4" i="6"/>
  <c r="B5" i="6" s="1"/>
  <c r="B6" i="6" s="1"/>
  <c r="B7" i="6" s="1"/>
  <c r="B5" i="7"/>
  <c r="D19" i="4"/>
  <c r="B23" i="4" s="1"/>
  <c r="C19" i="4"/>
  <c r="B22" i="4" s="1"/>
  <c r="B19" i="4"/>
  <c r="C4" i="6" l="1"/>
  <c r="C5" i="6" s="1"/>
  <c r="C6" i="6" s="1"/>
  <c r="C7" i="6" s="1"/>
  <c r="D3" i="6"/>
  <c r="E3" i="2"/>
  <c r="D4" i="2"/>
  <c r="D5" i="2" s="1"/>
  <c r="D6" i="2" s="1"/>
  <c r="D7" i="2" s="1"/>
  <c r="N2" i="2"/>
  <c r="D4" i="6" l="1"/>
  <c r="D5" i="6" s="1"/>
  <c r="D6" i="6" s="1"/>
  <c r="D7" i="6" s="1"/>
  <c r="E3" i="6"/>
  <c r="E4" i="2"/>
  <c r="E5" i="2" s="1"/>
  <c r="E6" i="2" s="1"/>
  <c r="E7" i="2" s="1"/>
  <c r="F3" i="2"/>
  <c r="O2" i="2"/>
  <c r="E4" i="6" l="1"/>
  <c r="E5" i="6" s="1"/>
  <c r="E6" i="6" s="1"/>
  <c r="E7" i="6" s="1"/>
  <c r="F3" i="6"/>
  <c r="G3" i="2"/>
  <c r="F4" i="2"/>
  <c r="F5" i="2" s="1"/>
  <c r="F6" i="2" s="1"/>
  <c r="F7" i="2" s="1"/>
  <c r="P2" i="2"/>
  <c r="F4" i="6" l="1"/>
  <c r="F5" i="6" s="1"/>
  <c r="F6" i="6" s="1"/>
  <c r="F7" i="6" s="1"/>
  <c r="G3" i="6"/>
  <c r="H3" i="2"/>
  <c r="G4" i="2"/>
  <c r="G5" i="2" s="1"/>
  <c r="G6" i="2" s="1"/>
  <c r="G7" i="2" s="1"/>
  <c r="Q2" i="2"/>
  <c r="H3" i="6" l="1"/>
  <c r="G4" i="6"/>
  <c r="G5" i="6" s="1"/>
  <c r="G6" i="6" s="1"/>
  <c r="G7" i="6" s="1"/>
  <c r="H4" i="2"/>
  <c r="H5" i="2" s="1"/>
  <c r="H6" i="2" s="1"/>
  <c r="H7" i="2" s="1"/>
  <c r="I3" i="2"/>
  <c r="R2" i="2"/>
  <c r="J3" i="2" l="1"/>
  <c r="I4" i="2"/>
  <c r="I5" i="2" s="1"/>
  <c r="I6" i="2" s="1"/>
  <c r="I7" i="2" s="1"/>
  <c r="I3" i="6"/>
  <c r="H4" i="6"/>
  <c r="H5" i="6" s="1"/>
  <c r="H6" i="6" s="1"/>
  <c r="H7" i="6" s="1"/>
  <c r="S2" i="2"/>
  <c r="I4" i="6" l="1"/>
  <c r="I5" i="6" s="1"/>
  <c r="I6" i="6" s="1"/>
  <c r="I7" i="6" s="1"/>
  <c r="J3" i="6"/>
  <c r="K3" i="2"/>
  <c r="J4" i="2"/>
  <c r="J5" i="2" s="1"/>
  <c r="J6" i="2" s="1"/>
  <c r="J7" i="2" s="1"/>
  <c r="T2" i="2"/>
  <c r="J4" i="6" l="1"/>
  <c r="J5" i="6" s="1"/>
  <c r="J6" i="6" s="1"/>
  <c r="J7" i="6" s="1"/>
  <c r="K3" i="6"/>
  <c r="K4" i="2"/>
  <c r="K5" i="2" s="1"/>
  <c r="K6" i="2" s="1"/>
  <c r="K7" i="2" s="1"/>
  <c r="L3" i="2"/>
  <c r="U2" i="2"/>
  <c r="L4" i="2" l="1"/>
  <c r="L5" i="2" s="1"/>
  <c r="L6" i="2" s="1"/>
  <c r="L7" i="2" s="1"/>
  <c r="M3" i="2"/>
  <c r="L3" i="6"/>
  <c r="K4" i="6"/>
  <c r="K5" i="6" s="1"/>
  <c r="K6" i="6" s="1"/>
  <c r="K7" i="6" s="1"/>
  <c r="V2" i="2"/>
  <c r="L4" i="6" l="1"/>
  <c r="L5" i="6" s="1"/>
  <c r="L6" i="6" s="1"/>
  <c r="L7" i="6" s="1"/>
  <c r="M3" i="6"/>
  <c r="N3" i="2"/>
  <c r="M4" i="2"/>
  <c r="M5" i="2" s="1"/>
  <c r="M6" i="2" s="1"/>
  <c r="M7" i="2" s="1"/>
  <c r="W2" i="2"/>
  <c r="N4" i="2" l="1"/>
  <c r="N5" i="2" s="1"/>
  <c r="N6" i="2" s="1"/>
  <c r="N7" i="2" s="1"/>
  <c r="O3" i="2"/>
  <c r="N3" i="6"/>
  <c r="M4" i="6"/>
  <c r="M5" i="6" s="1"/>
  <c r="M6" i="6" s="1"/>
  <c r="M7" i="6" s="1"/>
  <c r="X2" i="2"/>
  <c r="P3" i="2" l="1"/>
  <c r="O4" i="2"/>
  <c r="O5" i="2" s="1"/>
  <c r="O6" i="2" s="1"/>
  <c r="O7" i="2" s="1"/>
  <c r="N4" i="6"/>
  <c r="N5" i="6" s="1"/>
  <c r="N6" i="6" s="1"/>
  <c r="N7" i="6" s="1"/>
  <c r="O3" i="6"/>
  <c r="Y2" i="2"/>
  <c r="P3" i="6" l="1"/>
  <c r="O4" i="6"/>
  <c r="O5" i="6" s="1"/>
  <c r="O6" i="6" s="1"/>
  <c r="O7" i="6" s="1"/>
  <c r="Q3" i="2"/>
  <c r="P4" i="2"/>
  <c r="P5" i="2" s="1"/>
  <c r="P6" i="2" s="1"/>
  <c r="P7" i="2" s="1"/>
  <c r="Z2" i="2"/>
  <c r="R3" i="2" l="1"/>
  <c r="Q4" i="2"/>
  <c r="Q5" i="2" s="1"/>
  <c r="Q6" i="2" s="1"/>
  <c r="Q7" i="2" s="1"/>
  <c r="P4" i="6"/>
  <c r="P5" i="6" s="1"/>
  <c r="P6" i="6" s="1"/>
  <c r="P7" i="6" s="1"/>
  <c r="Q3" i="6"/>
  <c r="AA2" i="2"/>
  <c r="R3" i="6" l="1"/>
  <c r="Q4" i="6"/>
  <c r="Q5" i="6" s="1"/>
  <c r="Q6" i="6" s="1"/>
  <c r="Q7" i="6" s="1"/>
  <c r="R4" i="2"/>
  <c r="R5" i="2" s="1"/>
  <c r="R6" i="2" s="1"/>
  <c r="R7" i="2" s="1"/>
  <c r="S3" i="2"/>
  <c r="AB2" i="2"/>
  <c r="S4" i="2" l="1"/>
  <c r="S5" i="2" s="1"/>
  <c r="S6" i="2" s="1"/>
  <c r="S7" i="2" s="1"/>
  <c r="T3" i="2"/>
  <c r="R4" i="6"/>
  <c r="R5" i="6" s="1"/>
  <c r="R6" i="6" s="1"/>
  <c r="R7" i="6" s="1"/>
  <c r="S3" i="6"/>
  <c r="AC2" i="2"/>
  <c r="S4" i="6" l="1"/>
  <c r="S5" i="6" s="1"/>
  <c r="S6" i="6" s="1"/>
  <c r="S7" i="6" s="1"/>
  <c r="T3" i="6"/>
  <c r="T4" i="2"/>
  <c r="T5" i="2" s="1"/>
  <c r="T6" i="2" s="1"/>
  <c r="T7" i="2" s="1"/>
  <c r="U3" i="2"/>
  <c r="AD2" i="2"/>
  <c r="V3" i="2" l="1"/>
  <c r="U4" i="2"/>
  <c r="U5" i="2" s="1"/>
  <c r="U6" i="2" s="1"/>
  <c r="U7" i="2" s="1"/>
  <c r="T4" i="6"/>
  <c r="T5" i="6" s="1"/>
  <c r="T6" i="6" s="1"/>
  <c r="T7" i="6" s="1"/>
  <c r="U3" i="6"/>
  <c r="AE2" i="2"/>
  <c r="U4" i="6" l="1"/>
  <c r="U5" i="6" s="1"/>
  <c r="U6" i="6" s="1"/>
  <c r="U7" i="6" s="1"/>
  <c r="V3" i="6"/>
  <c r="W3" i="2"/>
  <c r="V4" i="2"/>
  <c r="V5" i="2" s="1"/>
  <c r="V6" i="2" s="1"/>
  <c r="V7" i="2" s="1"/>
  <c r="AF2" i="2"/>
  <c r="W3" i="6" l="1"/>
  <c r="V4" i="6"/>
  <c r="V5" i="6" s="1"/>
  <c r="V6" i="6" s="1"/>
  <c r="V7" i="6" s="1"/>
  <c r="X3" i="2"/>
  <c r="W4" i="2"/>
  <c r="W5" i="2" s="1"/>
  <c r="W6" i="2" s="1"/>
  <c r="W7" i="2" s="1"/>
  <c r="AG2" i="2"/>
  <c r="X4" i="2" l="1"/>
  <c r="X5" i="2" s="1"/>
  <c r="X6" i="2" s="1"/>
  <c r="X7" i="2" s="1"/>
  <c r="Y3" i="2"/>
  <c r="W4" i="6"/>
  <c r="W5" i="6" s="1"/>
  <c r="W6" i="6" s="1"/>
  <c r="W7" i="6" s="1"/>
  <c r="X3" i="6"/>
  <c r="I2" i="2"/>
  <c r="J2" i="2" s="1"/>
  <c r="X4" i="6" l="1"/>
  <c r="X5" i="6" s="1"/>
  <c r="X6" i="6" s="1"/>
  <c r="X7" i="6" s="1"/>
  <c r="Y3" i="6"/>
  <c r="Z3" i="2"/>
  <c r="Y4" i="2"/>
  <c r="Y5" i="2" s="1"/>
  <c r="Y6" i="2" s="1"/>
  <c r="Y7" i="2" s="1"/>
  <c r="K2" i="2"/>
  <c r="L2" i="2" s="1"/>
  <c r="Y4" i="6" l="1"/>
  <c r="Y5" i="6" s="1"/>
  <c r="Y6" i="6" s="1"/>
  <c r="Y7" i="6" s="1"/>
  <c r="Z3" i="6"/>
  <c r="AA3" i="2"/>
  <c r="Z4" i="2"/>
  <c r="Z5" i="2" s="1"/>
  <c r="Z6" i="2" s="1"/>
  <c r="Z7" i="2" s="1"/>
  <c r="AB3" i="2" l="1"/>
  <c r="AA4" i="2"/>
  <c r="AA5" i="2" s="1"/>
  <c r="AA6" i="2" s="1"/>
  <c r="AA7" i="2" s="1"/>
  <c r="Z4" i="6"/>
  <c r="Z5" i="6" s="1"/>
  <c r="Z6" i="6" s="1"/>
  <c r="Z7" i="6" s="1"/>
  <c r="AA3" i="6"/>
  <c r="AB3" i="6" l="1"/>
  <c r="AA4" i="6"/>
  <c r="AA5" i="6" s="1"/>
  <c r="AA6" i="6" s="1"/>
  <c r="AA7" i="6" s="1"/>
  <c r="AB4" i="2"/>
  <c r="AB5" i="2" s="1"/>
  <c r="AB6" i="2" s="1"/>
  <c r="AB7" i="2" s="1"/>
  <c r="AC3" i="2"/>
  <c r="AD3" i="2" l="1"/>
  <c r="AC4" i="2"/>
  <c r="AC5" i="2" s="1"/>
  <c r="AC6" i="2" s="1"/>
  <c r="AC7" i="2" s="1"/>
  <c r="AC3" i="6"/>
  <c r="AB4" i="6"/>
  <c r="AB5" i="6" s="1"/>
  <c r="AB6" i="6" s="1"/>
  <c r="AB7" i="6" s="1"/>
  <c r="AC4" i="6" l="1"/>
  <c r="AC5" i="6" s="1"/>
  <c r="AC6" i="6" s="1"/>
  <c r="AC7" i="6" s="1"/>
  <c r="AD3" i="6"/>
  <c r="AE3" i="2"/>
  <c r="AD4" i="2"/>
  <c r="AD5" i="2" s="1"/>
  <c r="AD6" i="2" s="1"/>
  <c r="AD7" i="2" s="1"/>
  <c r="AE4" i="2" l="1"/>
  <c r="AE5" i="2" s="1"/>
  <c r="AE6" i="2" s="1"/>
  <c r="AE7" i="2" s="1"/>
  <c r="AF3" i="2"/>
  <c r="AD4" i="6"/>
  <c r="AD5" i="6" s="1"/>
  <c r="AD6" i="6" s="1"/>
  <c r="AD7" i="6" s="1"/>
  <c r="AE3" i="6"/>
  <c r="AE4" i="6" l="1"/>
  <c r="AE5" i="6" s="1"/>
  <c r="AE6" i="6" s="1"/>
  <c r="AE7" i="6" s="1"/>
  <c r="AF3" i="6"/>
  <c r="AG3" i="2"/>
  <c r="AG4" i="2" s="1"/>
  <c r="AG5" i="2" s="1"/>
  <c r="AG6" i="2" s="1"/>
  <c r="AG7" i="2" s="1"/>
  <c r="AF4" i="2"/>
  <c r="AF5" i="2" s="1"/>
  <c r="AF6" i="2" s="1"/>
  <c r="AF7" i="2" s="1"/>
  <c r="AF4" i="6" l="1"/>
  <c r="AF5" i="6" s="1"/>
  <c r="AF6" i="6" s="1"/>
  <c r="AF7" i="6" s="1"/>
  <c r="AG3" i="6"/>
  <c r="AG4" i="6" s="1"/>
  <c r="AG5" i="6" s="1"/>
  <c r="AG6" i="6" s="1"/>
  <c r="AG7" i="6" s="1"/>
</calcChain>
</file>

<file path=xl/sharedStrings.xml><?xml version="1.0" encoding="utf-8"?>
<sst xmlns="http://schemas.openxmlformats.org/spreadsheetml/2006/main" count="288" uniqueCount="150">
  <si>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</si>
  <si>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</si>
  <si>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</si>
  <si>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</si>
  <si>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</si>
  <si>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</si>
  <si>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</si>
  <si>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</si>
  <si>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</si>
  <si>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</si>
  <si>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</si>
  <si>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</si>
  <si>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</si>
  <si>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</si>
  <si>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</si>
  <si>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</si>
  <si>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</si>
  <si>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</si>
  <si>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</si>
  <si>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</si>
  <si>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</si>
  <si>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</si>
  <si>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</si>
  <si>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</si>
  <si>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</si>
  <si>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</si>
  <si>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</si>
  <si>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</si>
  <si>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</si>
  <si>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</si>
  <si>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</si>
  <si>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</si>
  <si>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</si>
  <si>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</si>
  <si>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</si>
  <si>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</si>
  <si>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</si>
  <si>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</si>
  <si>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</si>
  <si>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</si>
  <si>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</si>
  <si>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</si>
  <si>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</si>
  <si>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</si>
  <si>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</si>
  <si>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</si>
  <si>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</si>
  <si>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</si>
  <si>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</si>
  <si>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</si>
  <si>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</si>
  <si>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</si>
  <si>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</si>
  <si>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</si>
  <si>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</si>
  <si>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</si>
  <si>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</si>
  <si>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</si>
  <si>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</si>
  <si>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</si>
  <si>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</si>
  <si>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</si>
  <si>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</si>
  <si>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</si>
  <si>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</si>
  <si>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</si>
  <si>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</si>
  <si>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</si>
  <si>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</si>
  <si>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</si>
  <si>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</si>
  <si>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</si>
  <si>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</si>
  <si>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</si>
  <si>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</si>
  <si>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</si>
  <si>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</si>
  <si>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</si>
  <si>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</si>
  <si>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</si>
  <si>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</si>
  <si>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</si>
  <si>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EIA</t>
  </si>
  <si>
    <t>https://www.eia.gov/outlooks/aeo/index.php</t>
  </si>
  <si>
    <t>Annual Energy Outlook 2021</t>
  </si>
  <si>
    <t>Passenger LDV EV Cost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</si>
  <si>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</si>
  <si>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</si>
  <si>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</si>
  <si>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</si>
  <si>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</si>
  <si>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</si>
  <si>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</si>
  <si>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</si>
  <si>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</si>
  <si>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2024 Vehicle cost</t>
  </si>
  <si>
    <t>Battery cost (as in CARB, $173.8 in 2024)</t>
  </si>
  <si>
    <t>Calculations to find vehicle cost not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</si>
  <si>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</si>
  <si>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</si>
  <si>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</si>
  <si>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</si>
  <si>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</si>
  <si>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</si>
  <si>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</si>
  <si>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</si>
  <si>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</si>
  <si>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</si>
  <si>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</si>
  <si>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</si>
  <si>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</si>
  <si>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</si>
  <si>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</si>
  <si>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</si>
  <si>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</si>
  <si>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</si>
  <si>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</si>
  <si>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</si>
  <si>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</si>
  <si>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</si>
  <si>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</si>
  <si>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</si>
  <si>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</si>
  <si>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</si>
  <si>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Class 6-7</t>
  </si>
  <si>
    <t>Class 4-5</t>
  </si>
  <si>
    <t>Class 2b-3</t>
  </si>
  <si>
    <t>https://ww3.arb.ca.gov/regact/2019/act2019/isor.pdf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</si>
  <si>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</si>
  <si>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</si>
  <si>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</si>
  <si>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</si>
  <si>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</si>
  <si>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</si>
  <si>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</si>
  <si>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Percent of vehicle that is battery</t>
  </si>
  <si>
    <t>2019 USD</t>
  </si>
  <si>
    <t>2012 USD</t>
  </si>
  <si>
    <t>Weighted Average</t>
  </si>
  <si>
    <t>2019 to 2012 USD (see cpi.xlsx)</t>
  </si>
  <si>
    <t>Start Year Freight LDV price (see BNVP)</t>
  </si>
  <si>
    <t>% Decline by 2030</t>
  </si>
  <si>
    <t>2030 Freight LDV price from EPS (calibrated)</t>
  </si>
  <si>
    <t>% Decline by 2030 (calibrated)</t>
  </si>
  <si>
    <t>for passenger LDVs with the cited NAP study and for freight LDVs with CARB.</t>
  </si>
  <si>
    <t>For other vehicle types, we use CARB data to calculate a battery share for heavy freight vehicles.</t>
  </si>
  <si>
    <t>All other vehicle types</t>
  </si>
  <si>
    <t>Table 38, Table 44, Table 49</t>
  </si>
  <si>
    <t>Sales Share by Vehicle Class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</si>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</sst>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0" fontId="6" fillId="0" borderId="0" xfId="8" applyFill="1"/>
    <xf numFmtId="14" fontId="0" fillId="0" borderId="0" xfId="0" applyNumberFormat="1"/>
  </cellXfs>
  <cellStyles count="10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Normal 2 2" xfId="9" xr:uid="{645FBC49-E98E-4F54-99F5-8C4D00B6C436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0</xdr:row>
      <xdr:rowOff>177800</xdr:rowOff>
    </xdr:from>
    <xdr:to>
      <xdr:col>18</xdr:col>
      <xdr:colOff>599244</xdr:colOff>
      <xdr:row>25</xdr:row>
      <xdr:rowOff>151838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9900" y="177800"/>
          <a:ext cx="6647619" cy="4498413"/>
        </a:xfrm>
        <a:prstGeom prst="rect">
          <a:avLst/>
        </a:prstGeom>
      </xdr:spPr>
    </xdr:pic>
    <xdr:clientData/>
  </xdr:twoCellAnchor>
  <xdr:twoCellAnchor editAs="oneCell">
    <xdr:from>
      <xdr:col>5</xdr:col>
      <xdr:colOff>596900</xdr:colOff>
      <xdr:row>25</xdr:row>
      <xdr:rowOff>177800</xdr:rowOff>
    </xdr:from>
    <xdr:to>
      <xdr:col>19</xdr:col>
      <xdr:colOff>392659</xdr:colOff>
      <xdr:row>60</xdr:row>
      <xdr:rowOff>75421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40375" y="4702175"/>
          <a:ext cx="833015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1</xdr:row>
      <xdr:rowOff>114300</xdr:rowOff>
    </xdr:from>
    <xdr:to>
      <xdr:col>7</xdr:col>
      <xdr:colOff>159859</xdr:colOff>
      <xdr:row>7</xdr:row>
      <xdr:rowOff>163511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8F466F-A745-48FC-9BC4-1AFD8EBC4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11150"/>
          <a:ext cx="5611334" cy="113506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file:///C:/Users/niclutsey/Library/Application%20Support/Microsoft/Office/Office%202011%20AutoRecovery/PD%20US%20PV%202025/OMEGA%20PD%20TSD/omega-pd2016-omegasuite/02_FleetGen_Targets/2015-2025%20Production%20Summary%20and%20Data%20with%20Definitions.xlsx?08AE663F" TargetMode="External"/><Relationship Id="rId1" Type="http://schemas.openxmlformats.org/officeDocument/2006/relationships/externalLinkPath" Target="file:///08AE663F/2015-2025%20Production%20Summary%20and%20Data%20with%20Defini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ropbox%20(Energy%20Innovation)/EPS%20Documents/Federal%20Modeling/EVUpfrontPri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TransEcoInfo/STAT/OICA/EXP-PRO-SURVEY/PROQUARTERS2005200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mahajan/Documents/eps-us/InputData/trans/BNVP/BAU%20New%20Vehicle%20Pric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deng/Dropbox%20(Energy%20Innovation)/Documents/Energy%20Policy%20Simulator/California/3.0%20Update/Data%20Sources/trans/BNVP/e3_cn_final_cost_data_supplement_oct202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alehall/Library/Containers/com.apple.mail/Data/Library/Mail%20Downloads/E08A986B-19D3-4794-A4F4-0DCF2A09C02C/IZEVA%20GHG%20paper/Roadmap_Model_112414_NL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EPA%20eGRID%202014/egrid_dat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niclutsey/Desktop/EU%20EV%20incentive%20paper/BlueMarble%20Heising%202017/ICCT%20Heising%202016%202017/EV%20CO2%20integration/US%20EV%20GHG%20v0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s"/>
      <sheetName val="EPS Results"/>
      <sheetName val="Table 38"/>
      <sheetName val="Table 44"/>
      <sheetName val="Table 49"/>
      <sheetName val="NAP"/>
      <sheetName val="CARB"/>
      <sheetName val="Currency Conversion"/>
    </sheetNames>
    <sheetDataSet>
      <sheetData sheetId="0" refreshError="1"/>
      <sheetData sheetId="1" refreshError="1"/>
      <sheetData sheetId="2" refreshError="1"/>
      <sheetData sheetId="3">
        <row r="42">
          <cell r="B42">
            <v>0.67491530146662049</v>
          </cell>
        </row>
        <row r="43">
          <cell r="B43">
            <v>0.19259262430771532</v>
          </cell>
        </row>
        <row r="44">
          <cell r="B44">
            <v>0.13249207422566411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CARB ACT ISOR"/>
      <sheetName val="LDV Shares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abSelected="1" workbookViewId="0">
      <selection activeCell="B11" sqref="B11"/>
    </sheetView>
  </sheetViews>
  <sheetFormatPr baseColWidth="10" defaultColWidth="8.83203125" defaultRowHeight="15" x14ac:dyDescent="0.2"/>
  <cols>
    <col min="2" max="2" width="80.1640625" customWidth="1"/>
  </cols>
  <sheetData>
    <row r="1" spans="1:3" x14ac:dyDescent="0.2">
      <c r="A1" s="1" t="s">
        <v>11</v>
      </c>
      <c r="B1" t="s">
        <v>149</v>
      </c>
      <c r="C1" s="46">
        <v>44631</v>
      </c>
    </row>
    <row r="3" spans="1:3" x14ac:dyDescent="0.2">
      <c r="A3" s="1" t="s">
        <v>0</v>
      </c>
      <c r="B3" s="3" t="s">
        <v>85</v>
      </c>
    </row>
    <row r="4" spans="1:3" x14ac:dyDescent="0.2">
      <c r="B4" t="s">
        <v>77</v>
      </c>
    </row>
    <row r="5" spans="1:3" x14ac:dyDescent="0.2">
      <c r="B5" s="2">
        <v>2021</v>
      </c>
    </row>
    <row r="6" spans="1:3" x14ac:dyDescent="0.2">
      <c r="B6" t="s">
        <v>78</v>
      </c>
    </row>
    <row r="7" spans="1:3" x14ac:dyDescent="0.2">
      <c r="B7" t="s">
        <v>79</v>
      </c>
    </row>
    <row r="8" spans="1:3" x14ac:dyDescent="0.2">
      <c r="B8" t="s">
        <v>80</v>
      </c>
    </row>
    <row r="10" spans="1:3" x14ac:dyDescent="0.2">
      <c r="B10" s="3" t="s">
        <v>148</v>
      </c>
    </row>
    <row r="11" spans="1:3" x14ac:dyDescent="0.2">
      <c r="B11" t="s">
        <v>82</v>
      </c>
    </row>
    <row r="12" spans="1:3" x14ac:dyDescent="0.2">
      <c r="B12" s="2">
        <v>2020</v>
      </c>
    </row>
    <row r="13" spans="1:3" x14ac:dyDescent="0.2">
      <c r="B13" t="s">
        <v>84</v>
      </c>
    </row>
    <row r="14" spans="1:3" x14ac:dyDescent="0.2">
      <c r="B14" t="s">
        <v>83</v>
      </c>
    </row>
    <row r="15" spans="1:3" x14ac:dyDescent="0.2">
      <c r="B15" t="s">
        <v>147</v>
      </c>
    </row>
    <row r="17" spans="1:2" x14ac:dyDescent="0.2">
      <c r="B17" s="3" t="s">
        <v>146</v>
      </c>
    </row>
    <row r="18" spans="1:2" x14ac:dyDescent="0.2">
      <c r="B18" t="s">
        <v>128</v>
      </c>
    </row>
    <row r="19" spans="1:2" x14ac:dyDescent="0.2">
      <c r="B19" s="2">
        <v>2019</v>
      </c>
    </row>
    <row r="20" spans="1:2" x14ac:dyDescent="0.2">
      <c r="B20" t="s">
        <v>129</v>
      </c>
    </row>
    <row r="21" spans="1:2" x14ac:dyDescent="0.2">
      <c r="B21" s="45" t="s">
        <v>127</v>
      </c>
    </row>
    <row r="22" spans="1:2" x14ac:dyDescent="0.2">
      <c r="B22" t="s">
        <v>130</v>
      </c>
    </row>
    <row r="24" spans="1:2" x14ac:dyDescent="0.2">
      <c r="B24" t="s">
        <v>131</v>
      </c>
    </row>
    <row r="25" spans="1:2" x14ac:dyDescent="0.2">
      <c r="B25" s="2">
        <v>2020</v>
      </c>
    </row>
    <row r="26" spans="1:2" x14ac:dyDescent="0.2">
      <c r="B26" t="s">
        <v>132</v>
      </c>
    </row>
    <row r="27" spans="1:2" x14ac:dyDescent="0.2">
      <c r="B27" s="43" t="s">
        <v>133</v>
      </c>
    </row>
    <row r="28" spans="1:2" x14ac:dyDescent="0.2">
      <c r="B28" t="s">
        <v>134</v>
      </c>
    </row>
    <row r="30" spans="1:2" x14ac:dyDescent="0.2">
      <c r="A30" t="s">
        <v>1</v>
      </c>
    </row>
    <row r="31" spans="1:2" x14ac:dyDescent="0.2">
      <c r="A31" t="s">
        <v>2</v>
      </c>
    </row>
    <row r="32" spans="1:2" x14ac:dyDescent="0.2">
      <c r="A32" t="s">
        <v>3</v>
      </c>
    </row>
    <row r="34" spans="1:2" x14ac:dyDescent="0.2">
      <c r="A34" t="s">
        <v>81</v>
      </c>
    </row>
    <row r="35" spans="1:2" x14ac:dyDescent="0.2">
      <c r="A35" t="s">
        <v>144</v>
      </c>
    </row>
    <row r="37" spans="1:2" x14ac:dyDescent="0.2">
      <c r="A37" t="s">
        <v>145</v>
      </c>
    </row>
    <row r="39" spans="1:2" x14ac:dyDescent="0.2">
      <c r="A39" t="s">
        <v>139</v>
      </c>
      <c r="B39">
        <v>0.89805481563188172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baseColWidth="10" defaultColWidth="8.5" defaultRowHeight="16" x14ac:dyDescent="0.2"/>
  <cols>
    <col min="1" max="1" width="9.33203125" style="7" customWidth="1"/>
    <col min="2" max="2" width="20.5" style="8" customWidth="1"/>
    <col min="3" max="3" width="20.1640625" style="8" bestFit="1" customWidth="1"/>
    <col min="4" max="33" width="14.1640625" style="8" customWidth="1"/>
    <col min="34" max="35" width="11.6640625" style="8" bestFit="1" customWidth="1"/>
    <col min="36" max="16384" width="8.5" style="8"/>
  </cols>
  <sheetData>
    <row r="2" spans="1:33" x14ac:dyDescent="0.2">
      <c r="B2" s="7" t="s">
        <v>17</v>
      </c>
    </row>
    <row r="4" spans="1:33" x14ac:dyDescent="0.2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2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2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2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2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2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2">
      <c r="A13" s="7" t="s">
        <v>23</v>
      </c>
      <c r="B13" s="11" t="s">
        <v>24</v>
      </c>
      <c r="C13" s="12"/>
    </row>
    <row r="14" spans="1:33" x14ac:dyDescent="0.2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2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2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2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2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2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2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2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2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2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2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2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2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2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2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2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2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2">
      <c r="A32" s="13"/>
      <c r="B32" s="13" t="s">
        <v>41</v>
      </c>
    </row>
    <row r="33" spans="1:33" x14ac:dyDescent="0.2">
      <c r="A33" s="15" t="s">
        <v>24</v>
      </c>
      <c r="B33" s="15" t="s">
        <v>24</v>
      </c>
      <c r="C33" s="12"/>
    </row>
    <row r="34" spans="1:33" x14ac:dyDescent="0.2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2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2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2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2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2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2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2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2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2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2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2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2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2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2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2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2">
      <c r="C50" s="12"/>
    </row>
    <row r="51" spans="1:35" s="14" customFormat="1" x14ac:dyDescent="0.2">
      <c r="A51" s="13"/>
      <c r="B51" s="13" t="s">
        <v>43</v>
      </c>
    </row>
    <row r="52" spans="1:35" x14ac:dyDescent="0.2">
      <c r="A52" s="15" t="s">
        <v>24</v>
      </c>
    </row>
    <row r="53" spans="1:35" x14ac:dyDescent="0.2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2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2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2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2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2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2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2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2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2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2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2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2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2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2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2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2">
      <c r="A70" s="13"/>
      <c r="B70" s="13" t="s">
        <v>44</v>
      </c>
    </row>
    <row r="71" spans="1:35" x14ac:dyDescent="0.2">
      <c r="A71" s="15" t="s">
        <v>24</v>
      </c>
    </row>
    <row r="72" spans="1:35" x14ac:dyDescent="0.2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2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2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2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2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2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2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2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2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2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2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2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2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2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2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2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2">
      <c r="A90" s="19" t="s">
        <v>45</v>
      </c>
      <c r="B90" s="19" t="s">
        <v>46</v>
      </c>
    </row>
    <row r="91" spans="1:33" x14ac:dyDescent="0.2">
      <c r="B91" s="21" t="s">
        <v>47</v>
      </c>
    </row>
    <row r="92" spans="1:33" x14ac:dyDescent="0.2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2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2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2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2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2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2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2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2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2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2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2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2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2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2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2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7" thickBot="1" x14ac:dyDescent="0.25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7" thickTop="1" x14ac:dyDescent="0.2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2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2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2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2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2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2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2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2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2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2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2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2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2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2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2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7" thickBot="1" x14ac:dyDescent="0.25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7" thickTop="1" x14ac:dyDescent="0.2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2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2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2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2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2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2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2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2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2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2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2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2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2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2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2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2">
      <c r="A144" s="29"/>
      <c r="B144" s="29" t="s">
        <v>60</v>
      </c>
    </row>
    <row r="145" spans="1:35" x14ac:dyDescent="0.2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2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2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2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2">
      <c r="A150" s="29"/>
      <c r="B150" s="29" t="s">
        <v>64</v>
      </c>
    </row>
    <row r="151" spans="1:35" x14ac:dyDescent="0.2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2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2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2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2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workbookViewId="0">
      <selection sqref="A1:XFD1048576"/>
    </sheetView>
  </sheetViews>
  <sheetFormatPr baseColWidth="10" defaultColWidth="8.83203125" defaultRowHeight="15" x14ac:dyDescent="0.2"/>
  <cols>
    <col min="1" max="1" width="35.83203125" customWidth="1"/>
  </cols>
  <sheetData>
    <row r="1" spans="1:4" x14ac:dyDescent="0.2">
      <c r="A1" s="3" t="s">
        <v>76</v>
      </c>
      <c r="B1" s="3"/>
      <c r="C1" s="3"/>
      <c r="D1" s="3"/>
    </row>
    <row r="2" spans="1:4" x14ac:dyDescent="0.2">
      <c r="B2">
        <v>2020</v>
      </c>
      <c r="C2">
        <v>2025</v>
      </c>
      <c r="D2">
        <v>2030</v>
      </c>
    </row>
    <row r="3" spans="1:4" x14ac:dyDescent="0.2">
      <c r="A3" t="s">
        <v>12</v>
      </c>
      <c r="B3">
        <v>30000</v>
      </c>
      <c r="C3">
        <v>23000</v>
      </c>
      <c r="D3">
        <v>19500</v>
      </c>
    </row>
    <row r="4" spans="1:4" x14ac:dyDescent="0.2">
      <c r="A4" t="s">
        <v>13</v>
      </c>
      <c r="B4">
        <v>43500</v>
      </c>
      <c r="C4">
        <v>35000</v>
      </c>
      <c r="D4">
        <v>30000</v>
      </c>
    </row>
    <row r="5" spans="1:4" x14ac:dyDescent="0.2">
      <c r="A5" t="s">
        <v>14</v>
      </c>
      <c r="B5">
        <v>43000</v>
      </c>
      <c r="C5">
        <v>33500</v>
      </c>
      <c r="D5">
        <v>28000</v>
      </c>
    </row>
    <row r="6" spans="1:4" x14ac:dyDescent="0.2">
      <c r="A6" t="s">
        <v>15</v>
      </c>
      <c r="B6">
        <v>57000</v>
      </c>
      <c r="C6">
        <v>44000</v>
      </c>
      <c r="D6">
        <v>37000</v>
      </c>
    </row>
    <row r="7" spans="1:4" x14ac:dyDescent="0.2">
      <c r="A7" t="s">
        <v>16</v>
      </c>
      <c r="B7">
        <v>56000</v>
      </c>
      <c r="C7">
        <v>44000</v>
      </c>
      <c r="D7">
        <v>35000</v>
      </c>
    </row>
    <row r="9" spans="1:4" x14ac:dyDescent="0.2">
      <c r="A9" s="3" t="s">
        <v>73</v>
      </c>
      <c r="B9" s="3"/>
      <c r="C9" s="3"/>
      <c r="D9" s="3"/>
    </row>
    <row r="10" spans="1:4" x14ac:dyDescent="0.2">
      <c r="B10">
        <v>2020</v>
      </c>
      <c r="C10">
        <v>2025</v>
      </c>
      <c r="D10">
        <v>2030</v>
      </c>
    </row>
    <row r="11" spans="1:4" x14ac:dyDescent="0.2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2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2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2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2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2">
      <c r="A17" s="3" t="s">
        <v>65</v>
      </c>
      <c r="B17" s="3"/>
      <c r="C17" s="3"/>
      <c r="D17" s="3"/>
    </row>
    <row r="18" spans="1:4" x14ac:dyDescent="0.2">
      <c r="B18">
        <v>2020</v>
      </c>
      <c r="C18">
        <v>2025</v>
      </c>
      <c r="D18">
        <v>2030</v>
      </c>
    </row>
    <row r="19" spans="1:4" x14ac:dyDescent="0.2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2">
      <c r="A21" s="3" t="s">
        <v>75</v>
      </c>
      <c r="B21" s="3"/>
    </row>
    <row r="22" spans="1:4" x14ac:dyDescent="0.2">
      <c r="A22" t="s">
        <v>66</v>
      </c>
      <c r="B22" s="4">
        <f>1-C19/B19</f>
        <v>0.22203164776067363</v>
      </c>
    </row>
    <row r="23" spans="1:4" x14ac:dyDescent="0.2">
      <c r="A23" t="s">
        <v>72</v>
      </c>
      <c r="B23" s="4">
        <f>1-D19/B19</f>
        <v>0.34617198659342718</v>
      </c>
    </row>
    <row r="24" spans="1:4" x14ac:dyDescent="0.2">
      <c r="A24" t="s">
        <v>67</v>
      </c>
      <c r="B24">
        <v>49996</v>
      </c>
    </row>
    <row r="25" spans="1:4" x14ac:dyDescent="0.2">
      <c r="A25" t="s">
        <v>68</v>
      </c>
      <c r="B25">
        <v>39190.400000000001</v>
      </c>
    </row>
    <row r="26" spans="1:4" x14ac:dyDescent="0.2">
      <c r="A26" t="s">
        <v>69</v>
      </c>
      <c r="B26">
        <v>32444.6</v>
      </c>
    </row>
    <row r="27" spans="1:4" x14ac:dyDescent="0.2">
      <c r="A27" t="s">
        <v>70</v>
      </c>
      <c r="B27" s="4">
        <f>1-B25/B24</f>
        <v>0.21612929034322748</v>
      </c>
    </row>
    <row r="28" spans="1:4" x14ac:dyDescent="0.2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DA2-0F73-4943-9F40-28FFCE3BE017}">
  <dimension ref="A9:AF27"/>
  <sheetViews>
    <sheetView topLeftCell="A10" workbookViewId="0">
      <selection activeCell="B27" sqref="B27"/>
    </sheetView>
  </sheetViews>
  <sheetFormatPr baseColWidth="10" defaultColWidth="8.83203125" defaultRowHeight="15" x14ac:dyDescent="0.2"/>
  <cols>
    <col min="1" max="1" width="34.83203125" customWidth="1"/>
  </cols>
  <sheetData>
    <row r="9" spans="1:32" x14ac:dyDescent="0.2">
      <c r="A9" t="s">
        <v>136</v>
      </c>
    </row>
    <row r="10" spans="1:32" x14ac:dyDescent="0.2">
      <c r="B10">
        <v>2020</v>
      </c>
      <c r="C10">
        <v>2021</v>
      </c>
      <c r="D10">
        <v>2022</v>
      </c>
      <c r="E10">
        <v>2023</v>
      </c>
      <c r="F10">
        <v>2024</v>
      </c>
      <c r="G10">
        <v>2025</v>
      </c>
      <c r="H10">
        <v>2026</v>
      </c>
      <c r="I10">
        <v>2027</v>
      </c>
      <c r="J10">
        <v>2028</v>
      </c>
      <c r="K10">
        <v>2029</v>
      </c>
      <c r="L10">
        <v>2030</v>
      </c>
      <c r="M10">
        <v>2031</v>
      </c>
      <c r="N10">
        <v>2032</v>
      </c>
      <c r="O10">
        <v>2033</v>
      </c>
      <c r="P10">
        <v>2034</v>
      </c>
      <c r="Q10">
        <v>2035</v>
      </c>
      <c r="R10">
        <v>2036</v>
      </c>
      <c r="S10">
        <v>2037</v>
      </c>
      <c r="T10">
        <v>2038</v>
      </c>
      <c r="U10">
        <v>2039</v>
      </c>
      <c r="V10">
        <v>2040</v>
      </c>
      <c r="W10">
        <v>2041</v>
      </c>
      <c r="X10">
        <v>2042</v>
      </c>
      <c r="Y10">
        <v>2043</v>
      </c>
      <c r="Z10">
        <v>2044</v>
      </c>
      <c r="AA10">
        <v>2045</v>
      </c>
      <c r="AB10">
        <v>2046</v>
      </c>
      <c r="AC10">
        <v>2047</v>
      </c>
      <c r="AD10">
        <v>2048</v>
      </c>
      <c r="AE10">
        <v>2049</v>
      </c>
      <c r="AF10">
        <v>2050</v>
      </c>
    </row>
    <row r="11" spans="1:32" x14ac:dyDescent="0.2">
      <c r="A11" t="s">
        <v>126</v>
      </c>
      <c r="F11">
        <v>64896</v>
      </c>
      <c r="G11">
        <v>63635</v>
      </c>
      <c r="H11">
        <v>62599</v>
      </c>
      <c r="I11">
        <v>61684</v>
      </c>
      <c r="J11">
        <v>60829</v>
      </c>
      <c r="K11">
        <v>60035</v>
      </c>
      <c r="L11">
        <v>59241</v>
      </c>
    </row>
    <row r="12" spans="1:32" x14ac:dyDescent="0.2">
      <c r="A12" t="s">
        <v>125</v>
      </c>
      <c r="F12">
        <v>80127</v>
      </c>
      <c r="G12">
        <v>77616</v>
      </c>
      <c r="H12">
        <v>75585</v>
      </c>
      <c r="I12">
        <v>73852</v>
      </c>
      <c r="J12">
        <v>72267</v>
      </c>
      <c r="K12">
        <v>70830</v>
      </c>
      <c r="L12">
        <v>69394</v>
      </c>
    </row>
    <row r="13" spans="1:32" x14ac:dyDescent="0.2">
      <c r="A13" t="s">
        <v>124</v>
      </c>
      <c r="F13">
        <v>116174</v>
      </c>
      <c r="G13">
        <v>112591</v>
      </c>
      <c r="H13">
        <v>109702</v>
      </c>
      <c r="I13">
        <v>107253</v>
      </c>
      <c r="J13">
        <v>105025</v>
      </c>
      <c r="K13">
        <v>103016</v>
      </c>
      <c r="L13">
        <v>101008</v>
      </c>
    </row>
    <row r="15" spans="1:32" x14ac:dyDescent="0.2">
      <c r="A15" t="s">
        <v>137</v>
      </c>
    </row>
    <row r="16" spans="1:32" x14ac:dyDescent="0.2">
      <c r="B16">
        <v>2020</v>
      </c>
      <c r="C16">
        <v>2021</v>
      </c>
      <c r="D16">
        <v>2022</v>
      </c>
      <c r="E16">
        <v>2023</v>
      </c>
      <c r="F16">
        <v>2024</v>
      </c>
      <c r="G16">
        <v>2025</v>
      </c>
      <c r="H16">
        <v>2026</v>
      </c>
      <c r="I16">
        <v>2027</v>
      </c>
      <c r="J16">
        <v>2028</v>
      </c>
      <c r="K16">
        <v>2029</v>
      </c>
      <c r="L16">
        <v>2030</v>
      </c>
      <c r="M16">
        <v>2031</v>
      </c>
      <c r="N16">
        <v>2032</v>
      </c>
      <c r="O16">
        <v>2033</v>
      </c>
      <c r="P16">
        <v>2034</v>
      </c>
      <c r="Q16">
        <v>2035</v>
      </c>
      <c r="R16">
        <v>2036</v>
      </c>
      <c r="S16">
        <v>2037</v>
      </c>
      <c r="T16">
        <v>2038</v>
      </c>
      <c r="U16">
        <v>2039</v>
      </c>
      <c r="V16">
        <v>2040</v>
      </c>
      <c r="W16">
        <v>2041</v>
      </c>
      <c r="X16">
        <v>2042</v>
      </c>
      <c r="Y16">
        <v>2043</v>
      </c>
      <c r="Z16">
        <v>2044</v>
      </c>
      <c r="AA16">
        <v>2045</v>
      </c>
      <c r="AB16">
        <v>2046</v>
      </c>
      <c r="AC16">
        <v>2047</v>
      </c>
      <c r="AD16">
        <v>2048</v>
      </c>
      <c r="AE16">
        <v>2049</v>
      </c>
      <c r="AF16">
        <v>2050</v>
      </c>
    </row>
    <row r="17" spans="1:12" x14ac:dyDescent="0.2">
      <c r="A17" t="s">
        <v>126</v>
      </c>
      <c r="F17">
        <f>F11*About!$B$39</f>
        <v>58280.165315246595</v>
      </c>
      <c r="G17">
        <f>G11*About!$B$39</f>
        <v>57147.718192734792</v>
      </c>
      <c r="H17">
        <f>H11*About!$B$39</f>
        <v>56217.333403740166</v>
      </c>
      <c r="I17">
        <f>I11*About!$B$39</f>
        <v>55395.613247436995</v>
      </c>
      <c r="J17">
        <f>J11*About!$B$39</f>
        <v>54627.776380071737</v>
      </c>
      <c r="K17">
        <f>K11*About!$B$39</f>
        <v>53914.720856460022</v>
      </c>
      <c r="L17">
        <f>L11*About!$B$39</f>
        <v>53201.665332848308</v>
      </c>
    </row>
    <row r="18" spans="1:12" x14ac:dyDescent="0.2">
      <c r="A18" t="s">
        <v>125</v>
      </c>
      <c r="F18">
        <f>F12*About!$B$39</f>
        <v>71958.438212135792</v>
      </c>
      <c r="G18">
        <f>G12*About!$B$39</f>
        <v>69703.422570084134</v>
      </c>
      <c r="H18">
        <f>H12*About!$B$39</f>
        <v>67879.473239535786</v>
      </c>
      <c r="I18">
        <f>I12*About!$B$39</f>
        <v>66323.144244045732</v>
      </c>
      <c r="J18">
        <f>J12*About!$B$39</f>
        <v>64899.727361269193</v>
      </c>
      <c r="K18">
        <f>K12*About!$B$39</f>
        <v>63609.222591206184</v>
      </c>
      <c r="L18">
        <f>L12*About!$B$39</f>
        <v>62319.6158759588</v>
      </c>
    </row>
    <row r="19" spans="1:12" x14ac:dyDescent="0.2">
      <c r="A19" t="s">
        <v>124</v>
      </c>
      <c r="F19">
        <f>F13*About!$B$39</f>
        <v>104330.62015121823</v>
      </c>
      <c r="G19">
        <f>G13*About!$B$39</f>
        <v>101112.88974680919</v>
      </c>
      <c r="H19">
        <f>H13*About!$B$39</f>
        <v>98518.409384448692</v>
      </c>
      <c r="I19">
        <f>I13*About!$B$39</f>
        <v>96319.073140966211</v>
      </c>
      <c r="J19">
        <f>J13*About!$B$39</f>
        <v>94318.207011738385</v>
      </c>
      <c r="K19">
        <f>K13*About!$B$39</f>
        <v>92514.014887133933</v>
      </c>
      <c r="L19">
        <f>L13*About!$B$39</f>
        <v>90710.720817345107</v>
      </c>
    </row>
    <row r="21" spans="1:12" x14ac:dyDescent="0.2">
      <c r="A21" t="s">
        <v>138</v>
      </c>
      <c r="F21">
        <f>SUMPRODUCT('Freight LDVs'!F17:F19,'[10]Table 44'!$B$42:$B$44)</f>
        <v>67015.820068708723</v>
      </c>
      <c r="G21">
        <f>SUMPRODUCT('Freight LDVs'!G17:G19,'[10]Table 44'!$B$42:$B$44)</f>
        <v>65390.891021686853</v>
      </c>
      <c r="H21">
        <f>SUMPRODUCT('Freight LDVs'!H17:H19,'[10]Table 44'!$B$42:$B$44)</f>
        <v>64067.932818421083</v>
      </c>
      <c r="I21">
        <f>SUMPRODUCT('Freight LDVs'!I17:I19,'[10]Table 44'!$B$42:$B$44)</f>
        <v>62922.20920506223</v>
      </c>
      <c r="J21">
        <f>SUMPRODUCT('Freight LDVs'!J17:J19,'[10]Table 44'!$B$42:$B$44)</f>
        <v>61864.745857600108</v>
      </c>
      <c r="K21">
        <f>SUMPRODUCT('Freight LDVs'!K17:K19,'[10]Table 44'!$B$42:$B$44)</f>
        <v>60895.910916680761</v>
      </c>
      <c r="L21">
        <f>SUMPRODUCT('Freight LDVs'!L17:L19,'[10]Table 44'!$B$42:$B$44)</f>
        <v>59927.367919640412</v>
      </c>
    </row>
    <row r="24" spans="1:12" x14ac:dyDescent="0.2">
      <c r="A24" t="s">
        <v>140</v>
      </c>
      <c r="B24">
        <v>74481.20175540229</v>
      </c>
    </row>
    <row r="25" spans="1:12" x14ac:dyDescent="0.2">
      <c r="A25" t="s">
        <v>141</v>
      </c>
      <c r="B25" s="4">
        <f>1-L21/B24</f>
        <v>0.19540277939602735</v>
      </c>
    </row>
    <row r="26" spans="1:12" x14ac:dyDescent="0.2">
      <c r="A26" t="s">
        <v>142</v>
      </c>
      <c r="B26">
        <v>60169</v>
      </c>
    </row>
    <row r="27" spans="1:12" x14ac:dyDescent="0.2">
      <c r="A27" t="s">
        <v>143</v>
      </c>
      <c r="B27" s="4">
        <f>1-B26/B24</f>
        <v>0.19215857717231577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25"/>
  <sheetViews>
    <sheetView topLeftCell="A10" workbookViewId="0">
      <selection activeCell="E10" sqref="E10"/>
    </sheetView>
  </sheetViews>
  <sheetFormatPr baseColWidth="10" defaultColWidth="8.83203125" defaultRowHeight="15" x14ac:dyDescent="0.2"/>
  <cols>
    <col min="1" max="1" width="20.83203125" customWidth="1"/>
    <col min="2" max="2" width="23.5" customWidth="1"/>
    <col min="3" max="3" width="19" customWidth="1"/>
    <col min="4" max="4" width="17.83203125" customWidth="1"/>
    <col min="5" max="5" width="14" customWidth="1"/>
    <col min="6" max="6" width="10.83203125" bestFit="1" customWidth="1"/>
  </cols>
  <sheetData>
    <row r="1" spans="1:5" x14ac:dyDescent="0.2">
      <c r="B1" s="42" t="s">
        <v>102</v>
      </c>
    </row>
    <row r="2" spans="1:5" x14ac:dyDescent="0.2">
      <c r="A2" t="s">
        <v>100</v>
      </c>
      <c r="B2" s="41">
        <v>0</v>
      </c>
    </row>
    <row r="4" spans="1:5" x14ac:dyDescent="0.2">
      <c r="B4" t="s">
        <v>101</v>
      </c>
    </row>
    <row r="5" spans="1:5" x14ac:dyDescent="0.2">
      <c r="A5" t="s">
        <v>100</v>
      </c>
      <c r="B5" s="40" t="e">
        <f>#REF!*#REF!+#REF!*#REF!+#REF!*#REF!</f>
        <v>#REF!</v>
      </c>
      <c r="C5" s="4"/>
      <c r="D5" s="4"/>
    </row>
    <row r="8" spans="1:5" x14ac:dyDescent="0.2">
      <c r="A8" s="37" t="s">
        <v>99</v>
      </c>
      <c r="B8" s="37"/>
      <c r="C8" s="37"/>
      <c r="D8" s="37"/>
      <c r="E8" s="37"/>
    </row>
    <row r="9" spans="1:5" x14ac:dyDescent="0.2">
      <c r="A9" t="s">
        <v>98</v>
      </c>
      <c r="B9" s="39"/>
    </row>
    <row r="10" spans="1:5" x14ac:dyDescent="0.2">
      <c r="A10" s="37" t="s">
        <v>97</v>
      </c>
      <c r="B10" s="37"/>
      <c r="C10" s="37"/>
      <c r="D10" s="36"/>
      <c r="E10" s="37" t="s">
        <v>135</v>
      </c>
    </row>
    <row r="11" spans="1:5" x14ac:dyDescent="0.2">
      <c r="A11" t="str">
        <f>'Heavy freight'!A15</f>
        <v>6-7</v>
      </c>
      <c r="B11" s="34">
        <f>C11-D11</f>
        <v>81414</v>
      </c>
      <c r="C11" s="34">
        <f>'Heavy freight'!B15</f>
        <v>124864</v>
      </c>
      <c r="D11" s="34">
        <f>'EV freight truck batteries'!C22</f>
        <v>43450</v>
      </c>
      <c r="E11" s="4">
        <f>D11/C11</f>
        <v>0.34797860071758074</v>
      </c>
    </row>
    <row r="13" spans="1:5" x14ac:dyDescent="0.2">
      <c r="A13" s="1" t="s">
        <v>95</v>
      </c>
    </row>
    <row r="14" spans="1:5" x14ac:dyDescent="0.2">
      <c r="A14" t="s">
        <v>90</v>
      </c>
    </row>
    <row r="15" spans="1:5" x14ac:dyDescent="0.2">
      <c r="A15" s="35" t="s">
        <v>86</v>
      </c>
      <c r="B15" s="34">
        <f>D25</f>
        <v>124864</v>
      </c>
    </row>
    <row r="17" spans="1:4" x14ac:dyDescent="0.2">
      <c r="A17" s="1" t="s">
        <v>94</v>
      </c>
    </row>
    <row r="18" spans="1:4" x14ac:dyDescent="0.2">
      <c r="A18" s="35" t="s">
        <v>86</v>
      </c>
      <c r="B18">
        <f>'EV freight truck batteries'!B30</f>
        <v>200</v>
      </c>
      <c r="C18">
        <f>'EV freight truck batteries'!C30</f>
        <v>300</v>
      </c>
    </row>
    <row r="20" spans="1:4" x14ac:dyDescent="0.2">
      <c r="A20" s="1" t="s">
        <v>93</v>
      </c>
      <c r="B20">
        <f>'EV freight truck batteries'!$E$38</f>
        <v>173.8</v>
      </c>
      <c r="C20" t="s">
        <v>92</v>
      </c>
    </row>
    <row r="23" spans="1:4" x14ac:dyDescent="0.2">
      <c r="A23" s="1" t="s">
        <v>91</v>
      </c>
    </row>
    <row r="24" spans="1:4" x14ac:dyDescent="0.2">
      <c r="A24" t="s">
        <v>90</v>
      </c>
      <c r="D24" t="s">
        <v>89</v>
      </c>
    </row>
    <row r="25" spans="1:4" x14ac:dyDescent="0.2">
      <c r="A25" s="35" t="s">
        <v>86</v>
      </c>
      <c r="B25" s="34">
        <f>'EV freight truck batteries'!B40</f>
        <v>116174</v>
      </c>
      <c r="C25" s="34">
        <f>'EV freight truck batteries'!C40</f>
        <v>133554</v>
      </c>
      <c r="D25" s="40">
        <f>(C25+B25)/2</f>
        <v>124864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topLeftCell="A16" workbookViewId="0">
      <selection activeCell="D20" sqref="D20"/>
    </sheetView>
  </sheetViews>
  <sheetFormatPr baseColWidth="10" defaultColWidth="8.83203125" defaultRowHeight="15" x14ac:dyDescent="0.2"/>
  <cols>
    <col min="1" max="1" width="17.83203125" customWidth="1"/>
    <col min="3" max="3" width="10.83203125" bestFit="1" customWidth="1"/>
    <col min="4" max="4" width="12.5" customWidth="1"/>
  </cols>
  <sheetData>
    <row r="1" spans="1:7" x14ac:dyDescent="0.2">
      <c r="A1" t="s">
        <v>123</v>
      </c>
    </row>
    <row r="2" spans="1:7" x14ac:dyDescent="0.2">
      <c r="A2" t="s">
        <v>122</v>
      </c>
    </row>
    <row r="4" spans="1:7" x14ac:dyDescent="0.2">
      <c r="A4" t="s">
        <v>121</v>
      </c>
    </row>
    <row r="5" spans="1:7" x14ac:dyDescent="0.2">
      <c r="A5" t="s">
        <v>120</v>
      </c>
    </row>
    <row r="6" spans="1:7" x14ac:dyDescent="0.2">
      <c r="A6" s="44">
        <v>43004</v>
      </c>
    </row>
    <row r="7" spans="1:7" x14ac:dyDescent="0.2">
      <c r="A7" t="s">
        <v>119</v>
      </c>
    </row>
    <row r="9" spans="1:7" x14ac:dyDescent="0.2">
      <c r="A9" s="37" t="s">
        <v>93</v>
      </c>
      <c r="B9" s="36"/>
      <c r="C9" s="36"/>
      <c r="D9" s="36"/>
      <c r="E9" s="36"/>
      <c r="F9" s="36"/>
      <c r="G9" s="36"/>
    </row>
    <row r="10" spans="1:7" x14ac:dyDescent="0.2">
      <c r="A10" s="34">
        <v>154</v>
      </c>
      <c r="B10" t="s">
        <v>118</v>
      </c>
      <c r="C10" t="s">
        <v>117</v>
      </c>
    </row>
    <row r="11" spans="1:7" x14ac:dyDescent="0.2">
      <c r="A11" s="34"/>
    </row>
    <row r="12" spans="1:7" x14ac:dyDescent="0.2">
      <c r="A12" t="s">
        <v>116</v>
      </c>
    </row>
    <row r="13" spans="1:7" x14ac:dyDescent="0.2">
      <c r="A13" t="s">
        <v>115</v>
      </c>
    </row>
    <row r="14" spans="1:7" x14ac:dyDescent="0.2">
      <c r="A14" s="44">
        <v>43802</v>
      </c>
    </row>
    <row r="15" spans="1:7" x14ac:dyDescent="0.2">
      <c r="A15" s="43" t="s">
        <v>114</v>
      </c>
    </row>
    <row r="17" spans="1:7" x14ac:dyDescent="0.2">
      <c r="A17" s="37" t="s">
        <v>113</v>
      </c>
      <c r="B17" s="37"/>
      <c r="C17" s="37"/>
      <c r="D17" s="37"/>
      <c r="E17" s="37"/>
      <c r="F17" s="37"/>
      <c r="G17" s="37"/>
    </row>
    <row r="18" spans="1:7" x14ac:dyDescent="0.2">
      <c r="A18" t="s">
        <v>90</v>
      </c>
    </row>
    <row r="19" spans="1:7" ht="64" x14ac:dyDescent="0.2">
      <c r="B19" t="str">
        <f t="shared" ref="B19:B24" si="0">E27</f>
        <v>Average</v>
      </c>
      <c r="C19" s="6" t="s">
        <v>96</v>
      </c>
      <c r="D19" s="6" t="s">
        <v>112</v>
      </c>
    </row>
    <row r="20" spans="1:7" x14ac:dyDescent="0.2">
      <c r="A20" s="35" t="s">
        <v>88</v>
      </c>
      <c r="B20">
        <f t="shared" si="0"/>
        <v>67.5</v>
      </c>
      <c r="C20" s="34">
        <f>B20*$E$38</f>
        <v>11731.5</v>
      </c>
      <c r="D20" s="38">
        <f>B20*$A$10</f>
        <v>10395</v>
      </c>
    </row>
    <row r="21" spans="1:7" x14ac:dyDescent="0.2">
      <c r="A21" s="35" t="s">
        <v>87</v>
      </c>
      <c r="B21">
        <f t="shared" si="0"/>
        <v>167.5</v>
      </c>
      <c r="C21" s="34">
        <f>B21*$E$38</f>
        <v>29111.500000000004</v>
      </c>
      <c r="D21" s="38">
        <f>B21*$A$10</f>
        <v>25795</v>
      </c>
    </row>
    <row r="22" spans="1:7" x14ac:dyDescent="0.2">
      <c r="A22" s="35" t="s">
        <v>86</v>
      </c>
      <c r="B22">
        <f t="shared" si="0"/>
        <v>250</v>
      </c>
      <c r="C22" s="34">
        <f>B22*$E$38</f>
        <v>43450</v>
      </c>
      <c r="D22" s="38">
        <f>B22*$A$10</f>
        <v>38500</v>
      </c>
    </row>
    <row r="23" spans="1:7" x14ac:dyDescent="0.2">
      <c r="A23" s="35">
        <v>8</v>
      </c>
      <c r="B23">
        <f t="shared" si="0"/>
        <v>300</v>
      </c>
      <c r="C23" s="34">
        <f>B23*$E$38</f>
        <v>52140</v>
      </c>
      <c r="D23" s="38">
        <f>B23*$A$10</f>
        <v>46200</v>
      </c>
    </row>
    <row r="24" spans="1:7" x14ac:dyDescent="0.2">
      <c r="A24" s="35" t="s">
        <v>108</v>
      </c>
      <c r="B24">
        <f t="shared" si="0"/>
        <v>400</v>
      </c>
      <c r="C24" s="34">
        <f>B24*$E$38</f>
        <v>69520</v>
      </c>
      <c r="D24" s="38">
        <f>B24*$A$10</f>
        <v>61600</v>
      </c>
    </row>
    <row r="25" spans="1:7" x14ac:dyDescent="0.2">
      <c r="A25" s="35"/>
    </row>
    <row r="26" spans="1:7" x14ac:dyDescent="0.2">
      <c r="A26" t="s">
        <v>90</v>
      </c>
    </row>
    <row r="27" spans="1:7" x14ac:dyDescent="0.2">
      <c r="B27" t="s">
        <v>111</v>
      </c>
      <c r="C27" t="s">
        <v>110</v>
      </c>
      <c r="D27" t="s">
        <v>109</v>
      </c>
      <c r="E27" t="s">
        <v>89</v>
      </c>
    </row>
    <row r="28" spans="1:7" x14ac:dyDescent="0.2">
      <c r="A28" s="35" t="s">
        <v>88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">
      <c r="A29" s="35" t="s">
        <v>87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2">
      <c r="A30" s="35" t="s">
        <v>86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2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">
      <c r="A32" s="35" t="s">
        <v>108</v>
      </c>
      <c r="B32">
        <v>400</v>
      </c>
      <c r="E32">
        <f>B32</f>
        <v>400</v>
      </c>
    </row>
    <row r="34" spans="1:7" x14ac:dyDescent="0.2">
      <c r="A34" s="37" t="s">
        <v>107</v>
      </c>
      <c r="B34" s="36"/>
      <c r="C34" s="36"/>
      <c r="D34" s="36"/>
      <c r="E34" s="36"/>
      <c r="F34" s="36"/>
      <c r="G34" s="36"/>
    </row>
    <row r="36" spans="1:7" x14ac:dyDescent="0.2">
      <c r="A36" t="s">
        <v>90</v>
      </c>
    </row>
    <row r="37" spans="1:7" x14ac:dyDescent="0.2">
      <c r="E37" t="s">
        <v>106</v>
      </c>
    </row>
    <row r="38" spans="1:7" x14ac:dyDescent="0.2">
      <c r="A38" s="35" t="s">
        <v>88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">
      <c r="A39" s="35" t="s">
        <v>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">
      <c r="A40" s="35" t="s">
        <v>86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2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">
      <c r="A43" s="35" t="s">
        <v>105</v>
      </c>
      <c r="B43">
        <v>201351</v>
      </c>
    </row>
    <row r="45" spans="1:7" x14ac:dyDescent="0.2">
      <c r="A45" t="s">
        <v>104</v>
      </c>
    </row>
    <row r="46" spans="1:7" x14ac:dyDescent="0.2">
      <c r="A46" t="s">
        <v>103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2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2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2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13.83203125" customWidth="1"/>
    <col min="2" max="2" width="13.1640625" customWidth="1"/>
  </cols>
  <sheetData>
    <row r="1" spans="1:33" ht="32" x14ac:dyDescent="0.2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">
      <c r="A2" t="s">
        <v>4</v>
      </c>
      <c r="B2" s="5">
        <v>0.27500000000000002</v>
      </c>
      <c r="C2" s="5">
        <f>B2</f>
        <v>0.27500000000000002</v>
      </c>
      <c r="D2" s="5">
        <f t="shared" ref="D2:AG2" si="0">C2</f>
        <v>0.27500000000000002</v>
      </c>
      <c r="E2" s="5">
        <f t="shared" si="0"/>
        <v>0.27500000000000002</v>
      </c>
      <c r="F2" s="5">
        <f t="shared" si="0"/>
        <v>0.27500000000000002</v>
      </c>
      <c r="G2" s="5">
        <f t="shared" si="0"/>
        <v>0.27500000000000002</v>
      </c>
      <c r="H2" s="5">
        <f t="shared" si="0"/>
        <v>0.27500000000000002</v>
      </c>
      <c r="I2" s="5">
        <f t="shared" si="0"/>
        <v>0.27500000000000002</v>
      </c>
      <c r="J2" s="5">
        <f t="shared" si="0"/>
        <v>0.27500000000000002</v>
      </c>
      <c r="K2" s="5">
        <f t="shared" si="0"/>
        <v>0.27500000000000002</v>
      </c>
      <c r="L2" s="5">
        <f t="shared" si="0"/>
        <v>0.27500000000000002</v>
      </c>
      <c r="M2" s="5">
        <f t="shared" si="0"/>
        <v>0.27500000000000002</v>
      </c>
      <c r="N2" s="5">
        <f t="shared" si="0"/>
        <v>0.27500000000000002</v>
      </c>
      <c r="O2" s="5">
        <f t="shared" si="0"/>
        <v>0.27500000000000002</v>
      </c>
      <c r="P2" s="5">
        <f t="shared" si="0"/>
        <v>0.27500000000000002</v>
      </c>
      <c r="Q2" s="5">
        <f t="shared" si="0"/>
        <v>0.27500000000000002</v>
      </c>
      <c r="R2" s="5">
        <f t="shared" si="0"/>
        <v>0.27500000000000002</v>
      </c>
      <c r="S2" s="5">
        <f t="shared" si="0"/>
        <v>0.27500000000000002</v>
      </c>
      <c r="T2" s="5">
        <f t="shared" si="0"/>
        <v>0.27500000000000002</v>
      </c>
      <c r="U2" s="5">
        <f t="shared" si="0"/>
        <v>0.27500000000000002</v>
      </c>
      <c r="V2" s="5">
        <f t="shared" si="0"/>
        <v>0.27500000000000002</v>
      </c>
      <c r="W2" s="5">
        <f t="shared" si="0"/>
        <v>0.27500000000000002</v>
      </c>
      <c r="X2" s="5">
        <f t="shared" si="0"/>
        <v>0.27500000000000002</v>
      </c>
      <c r="Y2" s="5">
        <f t="shared" si="0"/>
        <v>0.27500000000000002</v>
      </c>
      <c r="Z2" s="5">
        <f t="shared" si="0"/>
        <v>0.27500000000000002</v>
      </c>
      <c r="AA2" s="5">
        <f t="shared" si="0"/>
        <v>0.27500000000000002</v>
      </c>
      <c r="AB2" s="5">
        <f t="shared" si="0"/>
        <v>0.27500000000000002</v>
      </c>
      <c r="AC2" s="5">
        <f t="shared" si="0"/>
        <v>0.27500000000000002</v>
      </c>
      <c r="AD2" s="5">
        <f t="shared" si="0"/>
        <v>0.27500000000000002</v>
      </c>
      <c r="AE2" s="5">
        <f t="shared" si="0"/>
        <v>0.27500000000000002</v>
      </c>
      <c r="AF2" s="5">
        <f t="shared" si="0"/>
        <v>0.27500000000000002</v>
      </c>
      <c r="AG2" s="5">
        <f t="shared" si="0"/>
        <v>0.27500000000000002</v>
      </c>
    </row>
    <row r="3" spans="1:33" x14ac:dyDescent="0.2">
      <c r="A3" t="s">
        <v>5</v>
      </c>
      <c r="B3" s="5">
        <f>'Heavy freight'!E11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2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2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2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2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Freight LDVs</vt:lpstr>
      <vt:lpstr>Heavy freight</vt:lpstr>
      <vt:lpstr>EV freight truck batteries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2016-03-04T00:30:44Z</dcterms:created>
  <dcterms:modified xsi:type="dcterms:W3CDTF">2022-03-11T19:56:02Z</dcterms:modified>
</cp:coreProperties>
</file>